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autoCompressPictures="0"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13_ncr:1_{A9984572-1432-4AB0-A9B7-6DC6C0D94FB3}" xr6:coauthVersionLast="45" xr6:coauthVersionMax="45" xr10:uidLastSave="{00000000-0000-0000-0000-000000000000}"/>
  <bookViews>
    <workbookView xWindow="-120" yWindow="-120" windowWidth="25440" windowHeight="15390" tabRatio="732" xr2:uid="{00000000-000D-0000-FFFF-FFFF00000000}"/>
  </bookViews>
  <sheets>
    <sheet name="Cover Page" sheetId="9" r:id="rId1"/>
    <sheet name="President’s Inn Guest Database" sheetId="6" r:id="rId2"/>
    <sheet name="Airport Service Times" sheetId="2" r:id="rId3"/>
    <sheet name="Weekly Demand" sheetId="7" r:id="rId4"/>
    <sheet name="Children’s Theater Company " sheetId="5" r:id="rId5"/>
  </sheets>
  <definedNames>
    <definedName name="anscount" hidden="1">1</definedName>
    <definedName name="limcount" hidden="1">1</definedName>
    <definedName name="sencount" hidden="1">1</definedName>
    <definedName name="solver_adj" localSheetId="4" hidden="1">'Children’s Theater Company '!$I$18:$J$24</definedName>
    <definedName name="solver_cvg" localSheetId="4" hidden="1">0.0001</definedName>
    <definedName name="solver_drv" localSheetId="4" hidden="1">1</definedName>
    <definedName name="solver_eng" localSheetId="4" hidden="1">2</definedName>
    <definedName name="solver_est" localSheetId="4" hidden="1">1</definedName>
    <definedName name="solver_itr" localSheetId="4" hidden="1">2147483647</definedName>
    <definedName name="solver_lhs1" localSheetId="4" hidden="1">'Children’s Theater Company '!$I$18:$J$24</definedName>
    <definedName name="solver_lhs2" localSheetId="4" hidden="1">'Children’s Theater Company '!$T$45:$T$52</definedName>
    <definedName name="solver_lhs3" localSheetId="4" hidden="1">'Children’s Theater Company '!$T$53:$T$54</definedName>
    <definedName name="solver_lhs4" localSheetId="4" hidden="1">'Children’s Theater Company '!$T$55:$T$57</definedName>
    <definedName name="solver_lhs5" localSheetId="4" hidden="1">'Children’s Theater Company '!$T$57</definedName>
    <definedName name="solver_lhs6" localSheetId="4" hidden="1">'Children’s Theater Company '!$T$56</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1</definedName>
    <definedName name="solver_nod" localSheetId="4" hidden="1">2147483647</definedName>
    <definedName name="solver_ntri" hidden="1">1000</definedName>
    <definedName name="solver_num" localSheetId="4" hidden="1">4</definedName>
    <definedName name="solver_nwt" localSheetId="4" hidden="1">1</definedName>
    <definedName name="solver_opt" localSheetId="4" hidden="1">'Children’s Theater Company '!$N$17</definedName>
    <definedName name="solver_pre" localSheetId="4" hidden="1">0.000001</definedName>
    <definedName name="solver_rbv" localSheetId="4" hidden="1">1</definedName>
    <definedName name="solver_rel1" localSheetId="4" hidden="1">4</definedName>
    <definedName name="solver_rel2" localSheetId="4" hidden="1">3</definedName>
    <definedName name="solver_rel3" localSheetId="4" hidden="1">1</definedName>
    <definedName name="solver_rel4" localSheetId="4" hidden="1">3</definedName>
    <definedName name="solver_rel5" localSheetId="4" hidden="1">3</definedName>
    <definedName name="solver_rel6" localSheetId="4" hidden="1">3</definedName>
    <definedName name="solver_rhs1" localSheetId="4" hidden="1">integer</definedName>
    <definedName name="solver_rhs2" localSheetId="4" hidden="1">'Children’s Theater Company '!$V$45:$V$52</definedName>
    <definedName name="solver_rhs3" localSheetId="4" hidden="1">'Children’s Theater Company '!$V$53:$V$54</definedName>
    <definedName name="solver_rhs4" localSheetId="4" hidden="1">'Children’s Theater Company '!$V$55:$V$57</definedName>
    <definedName name="solver_rhs5" localSheetId="4" hidden="1">'Children’s Theater Company '!$V$57</definedName>
    <definedName name="solver_rhs6" localSheetId="4" hidden="1">'Children’s Theater Company '!$V$56</definedName>
    <definedName name="solver_rlx" localSheetId="4" hidden="1">2</definedName>
    <definedName name="solver_rsd" localSheetId="4" hidden="1">0</definedName>
    <definedName name="solver_rsmp" hidden="1">2</definedName>
    <definedName name="solver_scl" localSheetId="4" hidden="1">1</definedName>
    <definedName name="solver_seed" hidden="1">0</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2</definedName>
    <definedName name="solver_val" localSheetId="4" hidden="1">0</definedName>
    <definedName name="solver_ver" localSheetId="4"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T57" i="5" l="1"/>
  <c r="V56" i="5"/>
  <c r="T56" i="5"/>
  <c r="V55" i="5"/>
  <c r="T55" i="5"/>
  <c r="T54" i="5"/>
  <c r="T53" i="5"/>
  <c r="V52" i="5"/>
  <c r="T52" i="5"/>
  <c r="V48" i="5"/>
  <c r="V49" i="5"/>
  <c r="V50" i="5"/>
  <c r="V51" i="5"/>
  <c r="T48" i="5"/>
  <c r="T49" i="5"/>
  <c r="T50" i="5"/>
  <c r="T51" i="5"/>
  <c r="T47" i="5"/>
  <c r="D20" i="2" l="1"/>
  <c r="D14" i="2" l="1"/>
  <c r="T45" i="5"/>
  <c r="V45" i="5"/>
  <c r="T46" i="5"/>
  <c r="V46" i="5"/>
  <c r="V47" i="5"/>
  <c r="N17" i="5"/>
  <c r="J25" i="5"/>
  <c r="I25" i="5"/>
  <c r="K25" i="5" l="1"/>
  <c r="D18" i="2"/>
  <c r="I14" i="2"/>
  <c r="I15" i="2" s="1"/>
  <c r="I20" i="2" l="1"/>
  <c r="I23" i="2"/>
  <c r="D16" i="2" s="1"/>
  <c r="I21" i="2"/>
  <c r="I22" i="2" s="1"/>
  <c r="B122" i="7" l="1"/>
  <c r="H19" i="7"/>
  <c r="H20" i="7" s="1"/>
  <c r="G19" i="7"/>
  <c r="F19" i="7"/>
  <c r="M62" i="7"/>
  <c r="M63" i="7"/>
  <c r="M61" i="7"/>
  <c r="F123" i="7" l="1"/>
  <c r="H21" i="7"/>
  <c r="H22" i="7" s="1"/>
  <c r="H23" i="7" s="1"/>
  <c r="H24" i="7" s="1"/>
  <c r="H25" i="7" s="1"/>
  <c r="H26" i="7" s="1"/>
  <c r="H27" i="7" s="1"/>
  <c r="H28" i="7" s="1"/>
  <c r="H29" i="7" s="1"/>
  <c r="H30" i="7" s="1"/>
  <c r="H31" i="7" s="1"/>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H57" i="7" s="1"/>
  <c r="H58" i="7" s="1"/>
  <c r="H59" i="7" s="1"/>
  <c r="H60" i="7" s="1"/>
  <c r="H61" i="7" s="1"/>
  <c r="H62" i="7" s="1"/>
  <c r="H63" i="7" s="1"/>
  <c r="H64" i="7" s="1"/>
  <c r="H65" i="7" s="1"/>
  <c r="H66" i="7" s="1"/>
  <c r="H67" i="7" s="1"/>
  <c r="H68" i="7" s="1"/>
  <c r="H69" i="7" s="1"/>
  <c r="H70" i="7" s="1"/>
  <c r="H71" i="7" s="1"/>
  <c r="H72" i="7" s="1"/>
  <c r="H73" i="7" s="1"/>
  <c r="H74" i="7" s="1"/>
  <c r="H75" i="7" s="1"/>
  <c r="H76" i="7" s="1"/>
  <c r="H77" i="7" s="1"/>
  <c r="H78" i="7" s="1"/>
  <c r="H79" i="7" s="1"/>
  <c r="H80" i="7" s="1"/>
  <c r="H81" i="7" s="1"/>
  <c r="H82" i="7" s="1"/>
  <c r="H83" i="7" s="1"/>
  <c r="H84" i="7" s="1"/>
  <c r="H85" i="7" s="1"/>
  <c r="H86" i="7" s="1"/>
  <c r="H87" i="7" s="1"/>
  <c r="H88" i="7" s="1"/>
  <c r="H89" i="7" s="1"/>
  <c r="H90" i="7" s="1"/>
  <c r="H91" i="7" s="1"/>
  <c r="H92" i="7" s="1"/>
  <c r="H93" i="7" s="1"/>
  <c r="H94" i="7" s="1"/>
  <c r="H95" i="7" s="1"/>
  <c r="H96" i="7" s="1"/>
  <c r="H97" i="7" s="1"/>
  <c r="H98" i="7" s="1"/>
  <c r="H99" i="7" s="1"/>
  <c r="H100" i="7" s="1"/>
  <c r="H101" i="7" s="1"/>
  <c r="H102" i="7" s="1"/>
  <c r="H103" i="7" s="1"/>
  <c r="H104" i="7" s="1"/>
  <c r="H105" i="7" s="1"/>
  <c r="H106" i="7" s="1"/>
  <c r="H107" i="7" s="1"/>
  <c r="H108" i="7" s="1"/>
  <c r="H109" i="7" s="1"/>
  <c r="H110" i="7" s="1"/>
  <c r="H111" i="7" s="1"/>
  <c r="H112" i="7" s="1"/>
  <c r="H113" i="7" s="1"/>
  <c r="H114" i="7" s="1"/>
  <c r="H115" i="7" s="1"/>
  <c r="H116" i="7" s="1"/>
  <c r="H117" i="7" s="1"/>
  <c r="H118" i="7" s="1"/>
  <c r="H119" i="7" s="1"/>
  <c r="H120" i="7" s="1"/>
  <c r="H121" i="7" s="1"/>
  <c r="H122" i="7" s="1"/>
  <c r="F20" i="7"/>
  <c r="F21" i="7" s="1"/>
  <c r="F22" i="7" s="1"/>
  <c r="F23" i="7" s="1"/>
  <c r="F24" i="7" s="1"/>
  <c r="F25" i="7" s="1"/>
  <c r="F26" i="7" s="1"/>
  <c r="F27" i="7" s="1"/>
  <c r="F28" i="7" s="1"/>
  <c r="F29" i="7" s="1"/>
  <c r="F30" i="7" s="1"/>
  <c r="F31" i="7" s="1"/>
  <c r="F32" i="7" s="1"/>
  <c r="F33" i="7" s="1"/>
  <c r="F34" i="7" s="1"/>
  <c r="F35" i="7" s="1"/>
  <c r="F36" i="7" s="1"/>
  <c r="F37" i="7" s="1"/>
  <c r="F38" i="7" s="1"/>
  <c r="F39" i="7" s="1"/>
  <c r="F40" i="7" s="1"/>
  <c r="F41" i="7" s="1"/>
  <c r="F42" i="7" s="1"/>
  <c r="F43" i="7" s="1"/>
  <c r="F44" i="7" s="1"/>
  <c r="F45" i="7" s="1"/>
  <c r="F46" i="7" s="1"/>
  <c r="F47" i="7" s="1"/>
  <c r="F48" i="7" s="1"/>
  <c r="F49" i="7" s="1"/>
  <c r="F50" i="7" s="1"/>
  <c r="F51" i="7" s="1"/>
  <c r="F52" i="7" s="1"/>
  <c r="F53" i="7" s="1"/>
  <c r="F54" i="7" s="1"/>
  <c r="F55" i="7" s="1"/>
  <c r="F56" i="7" s="1"/>
  <c r="F57" i="7" s="1"/>
  <c r="F58" i="7" s="1"/>
  <c r="F59" i="7" s="1"/>
  <c r="F60" i="7" s="1"/>
  <c r="F61" i="7" s="1"/>
  <c r="F62" i="7" s="1"/>
  <c r="F63" i="7" s="1"/>
  <c r="F64" i="7" s="1"/>
  <c r="F65" i="7" s="1"/>
  <c r="F66" i="7" s="1"/>
  <c r="F67" i="7" s="1"/>
  <c r="F68" i="7" s="1"/>
  <c r="F69" i="7" s="1"/>
  <c r="F70" i="7" s="1"/>
  <c r="F71" i="7" s="1"/>
  <c r="F72" i="7" s="1"/>
  <c r="F73" i="7" s="1"/>
  <c r="F74" i="7" s="1"/>
  <c r="F75" i="7" s="1"/>
  <c r="F76" i="7" s="1"/>
  <c r="F77" i="7" s="1"/>
  <c r="F78" i="7" s="1"/>
  <c r="F79" i="7" s="1"/>
  <c r="F80" i="7" s="1"/>
  <c r="F81" i="7" s="1"/>
  <c r="F82" i="7" s="1"/>
  <c r="F83" i="7" s="1"/>
  <c r="F84" i="7" s="1"/>
  <c r="F85" i="7" s="1"/>
  <c r="F86" i="7" s="1"/>
  <c r="F87" i="7" s="1"/>
  <c r="F88" i="7" s="1"/>
  <c r="F89" i="7" s="1"/>
  <c r="F90" i="7" s="1"/>
  <c r="F91" i="7" s="1"/>
  <c r="F92" i="7" s="1"/>
  <c r="F93" i="7" s="1"/>
  <c r="F94" i="7" s="1"/>
  <c r="F95" i="7" s="1"/>
  <c r="F96" i="7" s="1"/>
  <c r="F97" i="7" s="1"/>
  <c r="F98" i="7" s="1"/>
  <c r="F99" i="7" s="1"/>
  <c r="F100" i="7" s="1"/>
  <c r="F101" i="7" s="1"/>
  <c r="F102" i="7" s="1"/>
  <c r="F103" i="7" s="1"/>
  <c r="F104" i="7" s="1"/>
  <c r="F105" i="7" s="1"/>
  <c r="F106" i="7" s="1"/>
  <c r="F107" i="7" s="1"/>
  <c r="F108" i="7" s="1"/>
  <c r="F109" i="7" s="1"/>
  <c r="F110" i="7" s="1"/>
  <c r="F111" i="7" s="1"/>
  <c r="F112" i="7" s="1"/>
  <c r="F113" i="7" s="1"/>
  <c r="F114" i="7" s="1"/>
  <c r="F115" i="7" s="1"/>
  <c r="F116" i="7" s="1"/>
  <c r="F117" i="7" s="1"/>
  <c r="F118" i="7" s="1"/>
  <c r="F119" i="7" s="1"/>
  <c r="F120" i="7" s="1"/>
  <c r="F121" i="7" s="1"/>
  <c r="F122" i="7" s="1"/>
  <c r="G20" i="7"/>
  <c r="G21" i="7" s="1"/>
  <c r="G22" i="7" s="1"/>
  <c r="G23" i="7" s="1"/>
  <c r="G24" i="7" s="1"/>
  <c r="G25" i="7" s="1"/>
  <c r="G26" i="7" s="1"/>
  <c r="G27" i="7" s="1"/>
  <c r="G28" i="7" s="1"/>
  <c r="G29" i="7" s="1"/>
  <c r="G30" i="7" s="1"/>
  <c r="G31" i="7" s="1"/>
  <c r="G32" i="7" s="1"/>
  <c r="G33" i="7" s="1"/>
  <c r="G34" i="7" s="1"/>
  <c r="G35" i="7" s="1"/>
  <c r="G36" i="7" s="1"/>
  <c r="G37" i="7" s="1"/>
  <c r="G38" i="7" s="1"/>
  <c r="G39" i="7" s="1"/>
  <c r="G40" i="7" s="1"/>
  <c r="G41" i="7" s="1"/>
  <c r="G42" i="7" s="1"/>
  <c r="G43" i="7" s="1"/>
  <c r="G44" i="7" s="1"/>
  <c r="G45" i="7" s="1"/>
  <c r="G46" i="7" s="1"/>
  <c r="G47" i="7" s="1"/>
  <c r="G48" i="7" s="1"/>
  <c r="G49" i="7" s="1"/>
  <c r="G50" i="7" s="1"/>
  <c r="G51" i="7" s="1"/>
  <c r="G52" i="7" s="1"/>
  <c r="G53" i="7" s="1"/>
  <c r="G54" i="7" s="1"/>
  <c r="G55" i="7" s="1"/>
  <c r="G56" i="7" s="1"/>
  <c r="G57" i="7" s="1"/>
  <c r="G58" i="7" s="1"/>
  <c r="G59" i="7" s="1"/>
  <c r="G60" i="7" s="1"/>
  <c r="G61" i="7" s="1"/>
  <c r="G62" i="7" s="1"/>
  <c r="G63" i="7" s="1"/>
  <c r="G64" i="7" s="1"/>
  <c r="G65" i="7" s="1"/>
  <c r="G66" i="7" s="1"/>
  <c r="G67" i="7" s="1"/>
  <c r="G68" i="7" s="1"/>
  <c r="G69" i="7" s="1"/>
  <c r="G70" i="7" s="1"/>
  <c r="G71" i="7" s="1"/>
  <c r="G72" i="7" s="1"/>
  <c r="G73" i="7" s="1"/>
  <c r="G74" i="7" s="1"/>
  <c r="G75" i="7" s="1"/>
  <c r="G76" i="7" s="1"/>
  <c r="G77" i="7" s="1"/>
  <c r="G78" i="7" s="1"/>
  <c r="G79" i="7" s="1"/>
  <c r="G80" i="7" s="1"/>
  <c r="G81" i="7" s="1"/>
  <c r="G82" i="7" s="1"/>
  <c r="G83" i="7" s="1"/>
  <c r="G84" i="7" s="1"/>
  <c r="G85" i="7" s="1"/>
  <c r="G86" i="7" s="1"/>
  <c r="G87" i="7" s="1"/>
  <c r="G88" i="7" s="1"/>
  <c r="G89" i="7" s="1"/>
  <c r="G90" i="7" s="1"/>
  <c r="G91" i="7" s="1"/>
  <c r="G92" i="7" s="1"/>
  <c r="G93" i="7" s="1"/>
  <c r="G94" i="7" s="1"/>
  <c r="G95" i="7" s="1"/>
  <c r="G96" i="7" s="1"/>
  <c r="G97" i="7" s="1"/>
  <c r="G98" i="7" s="1"/>
  <c r="G99" i="7" s="1"/>
  <c r="G100" i="7" s="1"/>
  <c r="G101" i="7" s="1"/>
  <c r="G102" i="7" s="1"/>
  <c r="G103" i="7" s="1"/>
  <c r="G104" i="7" s="1"/>
  <c r="G105" i="7" s="1"/>
  <c r="G106" i="7" s="1"/>
  <c r="G107" i="7" s="1"/>
  <c r="G108" i="7" s="1"/>
  <c r="G109" i="7" s="1"/>
  <c r="G110" i="7" s="1"/>
  <c r="G111" i="7" s="1"/>
  <c r="G112" i="7" s="1"/>
  <c r="G113" i="7" s="1"/>
  <c r="G114" i="7" s="1"/>
  <c r="G115" i="7" s="1"/>
  <c r="G116" i="7" s="1"/>
  <c r="G117" i="7" s="1"/>
  <c r="G118" i="7" s="1"/>
  <c r="G119" i="7" s="1"/>
  <c r="G120" i="7" s="1"/>
  <c r="G121" i="7" s="1"/>
  <c r="G122" i="7" s="1"/>
  <c r="H123" i="7" l="1"/>
  <c r="G123" i="7"/>
  <c r="C20" i="7" l="1"/>
  <c r="C21" i="7"/>
  <c r="D21" i="7"/>
  <c r="C22" i="7"/>
  <c r="D22" i="7"/>
  <c r="E22" i="7"/>
  <c r="C23" i="7"/>
  <c r="D23" i="7"/>
  <c r="E23" i="7"/>
  <c r="C24" i="7"/>
  <c r="D24" i="7"/>
  <c r="E24" i="7"/>
  <c r="C25" i="7"/>
  <c r="D25" i="7"/>
  <c r="E25" i="7"/>
  <c r="C26" i="7"/>
  <c r="D26" i="7"/>
  <c r="E26" i="7"/>
  <c r="C27" i="7"/>
  <c r="D27" i="7"/>
  <c r="E27" i="7"/>
  <c r="C28" i="7"/>
  <c r="D28" i="7"/>
  <c r="E28" i="7"/>
  <c r="C29" i="7"/>
  <c r="D29" i="7"/>
  <c r="E29" i="7"/>
  <c r="C30" i="7"/>
  <c r="D30" i="7"/>
  <c r="E30" i="7"/>
  <c r="C31" i="7"/>
  <c r="D31" i="7"/>
  <c r="E31" i="7"/>
  <c r="C32" i="7"/>
  <c r="D32" i="7"/>
  <c r="E32" i="7"/>
  <c r="C33" i="7"/>
  <c r="D33" i="7"/>
  <c r="E33" i="7"/>
  <c r="C34" i="7"/>
  <c r="D34" i="7"/>
  <c r="E34" i="7"/>
  <c r="C35" i="7"/>
  <c r="D35" i="7"/>
  <c r="E35" i="7"/>
  <c r="C36" i="7"/>
  <c r="D36" i="7"/>
  <c r="E36" i="7"/>
  <c r="C37" i="7"/>
  <c r="D37" i="7"/>
  <c r="E37" i="7"/>
  <c r="C38" i="7"/>
  <c r="D38" i="7"/>
  <c r="E38" i="7"/>
  <c r="C39" i="7"/>
  <c r="D39" i="7"/>
  <c r="E39" i="7"/>
  <c r="C40" i="7"/>
  <c r="D40" i="7"/>
  <c r="E40" i="7"/>
  <c r="C41" i="7"/>
  <c r="D41" i="7"/>
  <c r="E41" i="7"/>
  <c r="C42" i="7"/>
  <c r="D42" i="7"/>
  <c r="E42" i="7"/>
  <c r="C43" i="7"/>
  <c r="D43" i="7"/>
  <c r="E43" i="7"/>
  <c r="C44" i="7"/>
  <c r="D44" i="7"/>
  <c r="E44" i="7"/>
  <c r="C45" i="7"/>
  <c r="D45" i="7"/>
  <c r="E45" i="7"/>
  <c r="C46" i="7"/>
  <c r="D46" i="7"/>
  <c r="E46" i="7"/>
  <c r="C47" i="7"/>
  <c r="D47" i="7"/>
  <c r="E47" i="7"/>
  <c r="C48" i="7"/>
  <c r="D48" i="7"/>
  <c r="E48" i="7"/>
  <c r="C49" i="7"/>
  <c r="D49" i="7"/>
  <c r="E49" i="7"/>
  <c r="C50" i="7"/>
  <c r="D50" i="7"/>
  <c r="E50" i="7"/>
  <c r="C51" i="7"/>
  <c r="D51" i="7"/>
  <c r="E51" i="7"/>
  <c r="C52" i="7"/>
  <c r="D52" i="7"/>
  <c r="E52" i="7"/>
  <c r="C53" i="7"/>
  <c r="D53" i="7"/>
  <c r="E53" i="7"/>
  <c r="C54" i="7"/>
  <c r="D54" i="7"/>
  <c r="E54" i="7"/>
  <c r="C55" i="7"/>
  <c r="D55" i="7"/>
  <c r="E55" i="7"/>
  <c r="C56" i="7"/>
  <c r="D56" i="7"/>
  <c r="E56" i="7"/>
  <c r="C57" i="7"/>
  <c r="D57" i="7"/>
  <c r="E57" i="7"/>
  <c r="C58" i="7"/>
  <c r="D58" i="7"/>
  <c r="E58" i="7"/>
  <c r="C59" i="7"/>
  <c r="D59" i="7"/>
  <c r="E59" i="7"/>
  <c r="C60" i="7"/>
  <c r="D60" i="7"/>
  <c r="E60" i="7"/>
  <c r="C61" i="7"/>
  <c r="D61" i="7"/>
  <c r="E61" i="7"/>
  <c r="C62" i="7"/>
  <c r="D62" i="7"/>
  <c r="E62" i="7"/>
  <c r="C63" i="7"/>
  <c r="D63" i="7"/>
  <c r="E63" i="7"/>
  <c r="C64" i="7"/>
  <c r="D64" i="7"/>
  <c r="E64" i="7"/>
  <c r="C65" i="7"/>
  <c r="D65" i="7"/>
  <c r="E65" i="7"/>
  <c r="C66" i="7"/>
  <c r="D66" i="7"/>
  <c r="E66" i="7"/>
  <c r="C67" i="7"/>
  <c r="D67" i="7"/>
  <c r="E67" i="7"/>
  <c r="C68" i="7"/>
  <c r="D68" i="7"/>
  <c r="E68" i="7"/>
  <c r="C69" i="7"/>
  <c r="D69" i="7"/>
  <c r="E69" i="7"/>
  <c r="C70" i="7"/>
  <c r="D70" i="7"/>
  <c r="E70" i="7"/>
  <c r="C71" i="7"/>
  <c r="D71" i="7"/>
  <c r="E71" i="7"/>
  <c r="C72" i="7"/>
  <c r="D72" i="7"/>
  <c r="E72" i="7"/>
  <c r="C73" i="7"/>
  <c r="D73" i="7"/>
  <c r="E73" i="7"/>
  <c r="C74" i="7"/>
  <c r="D74" i="7"/>
  <c r="E74" i="7"/>
  <c r="C75" i="7"/>
  <c r="D75" i="7"/>
  <c r="E75" i="7"/>
  <c r="C76" i="7"/>
  <c r="D76" i="7"/>
  <c r="E76" i="7"/>
  <c r="C77" i="7"/>
  <c r="D77" i="7"/>
  <c r="E77" i="7"/>
  <c r="C78" i="7"/>
  <c r="D78" i="7"/>
  <c r="E78" i="7"/>
  <c r="C79" i="7"/>
  <c r="D79" i="7"/>
  <c r="E79" i="7"/>
  <c r="C80" i="7"/>
  <c r="D80" i="7"/>
  <c r="E80" i="7"/>
  <c r="C81" i="7"/>
  <c r="D81" i="7"/>
  <c r="E81" i="7"/>
  <c r="C82" i="7"/>
  <c r="D82" i="7"/>
  <c r="E82" i="7"/>
  <c r="C83" i="7"/>
  <c r="D83" i="7"/>
  <c r="E83" i="7"/>
  <c r="C84" i="7"/>
  <c r="D84" i="7"/>
  <c r="E84" i="7"/>
  <c r="C85" i="7"/>
  <c r="D85" i="7"/>
  <c r="E85" i="7"/>
  <c r="C86" i="7"/>
  <c r="D86" i="7"/>
  <c r="E86" i="7"/>
  <c r="C87" i="7"/>
  <c r="D87" i="7"/>
  <c r="E87" i="7"/>
  <c r="C88" i="7"/>
  <c r="D88" i="7"/>
  <c r="E88" i="7"/>
  <c r="C89" i="7"/>
  <c r="D89" i="7"/>
  <c r="E89" i="7"/>
  <c r="C90" i="7"/>
  <c r="D90" i="7"/>
  <c r="E90" i="7"/>
  <c r="C91" i="7"/>
  <c r="D91" i="7"/>
  <c r="E91" i="7"/>
  <c r="C92" i="7"/>
  <c r="D92" i="7"/>
  <c r="E92" i="7"/>
  <c r="C93" i="7"/>
  <c r="D93" i="7"/>
  <c r="E93" i="7"/>
  <c r="C94" i="7"/>
  <c r="D94" i="7"/>
  <c r="E94" i="7"/>
  <c r="C95" i="7"/>
  <c r="D95" i="7"/>
  <c r="E95" i="7"/>
  <c r="C96" i="7"/>
  <c r="D96" i="7"/>
  <c r="E96" i="7"/>
  <c r="C97" i="7"/>
  <c r="D97" i="7"/>
  <c r="E97" i="7"/>
  <c r="C98" i="7"/>
  <c r="D98" i="7"/>
  <c r="E98" i="7"/>
  <c r="C99" i="7"/>
  <c r="D99" i="7"/>
  <c r="E99" i="7"/>
  <c r="C100" i="7"/>
  <c r="D100" i="7"/>
  <c r="E100" i="7"/>
  <c r="C101" i="7"/>
  <c r="D101" i="7"/>
  <c r="E101" i="7"/>
  <c r="C102" i="7"/>
  <c r="D102" i="7"/>
  <c r="E102" i="7"/>
  <c r="C103" i="7"/>
  <c r="D103" i="7"/>
  <c r="E103" i="7"/>
  <c r="C104" i="7"/>
  <c r="D104" i="7"/>
  <c r="E104" i="7"/>
  <c r="C105" i="7"/>
  <c r="D105" i="7"/>
  <c r="E105" i="7"/>
  <c r="C106" i="7"/>
  <c r="D106" i="7"/>
  <c r="E106" i="7"/>
  <c r="C107" i="7"/>
  <c r="D107" i="7"/>
  <c r="E107" i="7"/>
  <c r="C108" i="7"/>
  <c r="D108" i="7"/>
  <c r="E108" i="7"/>
  <c r="C109" i="7"/>
  <c r="D109" i="7"/>
  <c r="E109" i="7"/>
  <c r="C110" i="7"/>
  <c r="D110" i="7"/>
  <c r="E110" i="7"/>
  <c r="C111" i="7"/>
  <c r="D111" i="7"/>
  <c r="E111" i="7"/>
  <c r="C112" i="7"/>
  <c r="D112" i="7"/>
  <c r="E112" i="7"/>
  <c r="C113" i="7"/>
  <c r="D113" i="7"/>
  <c r="E113" i="7"/>
  <c r="C114" i="7"/>
  <c r="D114" i="7"/>
  <c r="E114" i="7"/>
  <c r="C115" i="7"/>
  <c r="D115" i="7"/>
  <c r="E115" i="7"/>
  <c r="C116" i="7"/>
  <c r="D116" i="7"/>
  <c r="E116" i="7"/>
  <c r="C117" i="7"/>
  <c r="D117" i="7"/>
  <c r="E117" i="7"/>
  <c r="C118" i="7"/>
  <c r="D118" i="7"/>
  <c r="E118" i="7"/>
  <c r="C119" i="7"/>
  <c r="D119" i="7"/>
  <c r="E119" i="7"/>
  <c r="C120" i="7"/>
  <c r="D120" i="7"/>
  <c r="E120" i="7"/>
  <c r="C121" i="7"/>
  <c r="D121" i="7"/>
  <c r="E121" i="7"/>
  <c r="C122" i="7"/>
  <c r="D122" i="7"/>
  <c r="E122" i="7"/>
  <c r="E123" i="7" l="1"/>
  <c r="D123" i="7"/>
  <c r="C123" i="7"/>
  <c r="O2" i="6" l="1"/>
  <c r="J3" i="6" l="1"/>
  <c r="J4" i="6"/>
  <c r="J5" i="6"/>
  <c r="J6" i="6"/>
  <c r="J7" i="6"/>
  <c r="J8" i="6"/>
  <c r="J9" i="6"/>
  <c r="J10" i="6"/>
  <c r="J11" i="6"/>
  <c r="J12" i="6"/>
  <c r="J13" i="6"/>
  <c r="J14" i="6"/>
  <c r="J15" i="6"/>
  <c r="J16" i="6"/>
  <c r="J17" i="6"/>
  <c r="J18" i="6"/>
  <c r="J19" i="6"/>
  <c r="J20" i="6"/>
  <c r="J21" i="6"/>
  <c r="J22" i="6"/>
  <c r="J23" i="6"/>
  <c r="J24" i="6"/>
  <c r="J25" i="6"/>
  <c r="J26" i="6"/>
  <c r="J27" i="6"/>
  <c r="J28" i="6"/>
  <c r="J29" i="6"/>
  <c r="J30" i="6"/>
  <c r="J31" i="6"/>
  <c r="J2" i="6"/>
  <c r="K21" i="6"/>
  <c r="L21" i="6" s="1"/>
  <c r="K22" i="6"/>
  <c r="L22" i="6" s="1"/>
  <c r="K23" i="6"/>
  <c r="L23" i="6" s="1"/>
  <c r="K24" i="6"/>
  <c r="L24" i="6" s="1"/>
  <c r="K25" i="6"/>
  <c r="L25" i="6" s="1"/>
  <c r="K26" i="6"/>
  <c r="L26" i="6" s="1"/>
  <c r="K27" i="6"/>
  <c r="L27" i="6" s="1"/>
  <c r="K28" i="6"/>
  <c r="L28" i="6" s="1"/>
  <c r="K29" i="6"/>
  <c r="L29" i="6" s="1"/>
  <c r="K30" i="6"/>
  <c r="L30" i="6" s="1"/>
  <c r="K31" i="6"/>
  <c r="L31" i="6" s="1"/>
  <c r="K20" i="6"/>
  <c r="L20" i="6" s="1"/>
  <c r="K3" i="6" l="1"/>
  <c r="L3" i="6" s="1"/>
  <c r="K4" i="6"/>
  <c r="L4" i="6" s="1"/>
  <c r="K5" i="6"/>
  <c r="L5" i="6" s="1"/>
  <c r="P2" i="6" s="1"/>
  <c r="K6" i="6"/>
  <c r="L6" i="6" s="1"/>
  <c r="K7" i="6"/>
  <c r="L7" i="6" s="1"/>
  <c r="K8" i="6"/>
  <c r="L8" i="6" s="1"/>
  <c r="K9" i="6"/>
  <c r="L9" i="6" s="1"/>
  <c r="K10" i="6"/>
  <c r="L10" i="6" s="1"/>
  <c r="K11" i="6"/>
  <c r="L11" i="6" s="1"/>
  <c r="K12" i="6"/>
  <c r="L12" i="6" s="1"/>
  <c r="K13" i="6"/>
  <c r="L13" i="6" s="1"/>
  <c r="K14" i="6"/>
  <c r="L14" i="6" s="1"/>
  <c r="K15" i="6"/>
  <c r="L15" i="6" s="1"/>
  <c r="K16" i="6"/>
  <c r="L16" i="6" s="1"/>
  <c r="K17" i="6"/>
  <c r="L17" i="6" s="1"/>
  <c r="K18" i="6"/>
  <c r="L18" i="6" s="1"/>
  <c r="K19" i="6"/>
  <c r="L19" i="6" s="1"/>
  <c r="K2" i="6"/>
  <c r="L2" i="6" s="1"/>
</calcChain>
</file>

<file path=xl/sharedStrings.xml><?xml version="1.0" encoding="utf-8"?>
<sst xmlns="http://schemas.openxmlformats.org/spreadsheetml/2006/main" count="279" uniqueCount="219">
  <si>
    <t>Week</t>
  </si>
  <si>
    <t>Demand</t>
  </si>
  <si>
    <t>Show</t>
  </si>
  <si>
    <t>Revenue</t>
  </si>
  <si>
    <t>Cost</t>
  </si>
  <si>
    <t>Minimum Number
of Performance</t>
  </si>
  <si>
    <t>KM Hall</t>
  </si>
  <si>
    <t>LE Theater</t>
  </si>
  <si>
    <t>Decision Variables</t>
  </si>
  <si>
    <t>Minimum
Production Costs</t>
  </si>
  <si>
    <t>Objective Function</t>
  </si>
  <si>
    <t>2. Test Statistics (z)</t>
  </si>
  <si>
    <t>3. p-value</t>
  </si>
  <si>
    <t>4. Critical Value (z_α)</t>
  </si>
  <si>
    <t>Moving Average Forecast</t>
  </si>
  <si>
    <t>k=2</t>
  </si>
  <si>
    <t>k=3</t>
  </si>
  <si>
    <t>k=4</t>
  </si>
  <si>
    <t>Exponential Smoothing</t>
  </si>
  <si>
    <t>α=0.5</t>
  </si>
  <si>
    <t>α=0.25</t>
  </si>
  <si>
    <t>α=0.75</t>
  </si>
  <si>
    <t>5. Your conclusion:</t>
  </si>
  <si>
    <t>Guest First Name</t>
  </si>
  <si>
    <t>Guest Last Name</t>
  </si>
  <si>
    <t>Room Type</t>
  </si>
  <si>
    <t>Arrival Date</t>
  </si>
  <si>
    <t>Departure Date</t>
  </si>
  <si>
    <t>No of Guests</t>
  </si>
  <si>
    <t>Daily Rate
(up to 2 guests)</t>
  </si>
  <si>
    <t>Number of Days Stayed</t>
  </si>
  <si>
    <t>Barry</t>
  </si>
  <si>
    <t>Lloyd</t>
  </si>
  <si>
    <t>Hayes</t>
  </si>
  <si>
    <t>Bay-window</t>
  </si>
  <si>
    <t>Michael</t>
  </si>
  <si>
    <t>Lunsford</t>
  </si>
  <si>
    <t>Cleveland</t>
  </si>
  <si>
    <t>Ocean</t>
  </si>
  <si>
    <t>Kim</t>
  </si>
  <si>
    <t>Kyuong</t>
  </si>
  <si>
    <t>Coolidge</t>
  </si>
  <si>
    <t>Edward</t>
  </si>
  <si>
    <t>Holt</t>
  </si>
  <si>
    <t>Washington</t>
  </si>
  <si>
    <t>Thomas</t>
  </si>
  <si>
    <t>Collins</t>
  </si>
  <si>
    <t>Lincoln</t>
  </si>
  <si>
    <t>Paul</t>
  </si>
  <si>
    <t>Bodkin</t>
  </si>
  <si>
    <t>Randall</t>
  </si>
  <si>
    <t>Battenburg</t>
  </si>
  <si>
    <t>Calvin</t>
  </si>
  <si>
    <t>Nowotney</t>
  </si>
  <si>
    <t>Homer</t>
  </si>
  <si>
    <t>Gonzalez</t>
  </si>
  <si>
    <t>David</t>
  </si>
  <si>
    <t>Sanchez</t>
  </si>
  <si>
    <t>Jefferson</t>
  </si>
  <si>
    <t>Buster</t>
  </si>
  <si>
    <t>Whisler</t>
  </si>
  <si>
    <t>Jackson</t>
  </si>
  <si>
    <t>Julia</t>
  </si>
  <si>
    <t>Martines</t>
  </si>
  <si>
    <t>Reagan</t>
  </si>
  <si>
    <t>Samuel</t>
  </si>
  <si>
    <t>Truman</t>
  </si>
  <si>
    <t>Side</t>
  </si>
  <si>
    <t>Arthur</t>
  </si>
  <si>
    <t>Gottfried</t>
  </si>
  <si>
    <t>Garfield</t>
  </si>
  <si>
    <t>Darlene</t>
  </si>
  <si>
    <t>Shore</t>
  </si>
  <si>
    <t>Carlyle</t>
  </si>
  <si>
    <t>Charleston</t>
  </si>
  <si>
    <t>Quincy Adams</t>
  </si>
  <si>
    <t>Albert</t>
  </si>
  <si>
    <t>Goldstone</t>
  </si>
  <si>
    <t>Johnson</t>
  </si>
  <si>
    <t>Charlene</t>
  </si>
  <si>
    <t>Tilson</t>
  </si>
  <si>
    <t>Van Buren</t>
  </si>
  <si>
    <t>Everett</t>
  </si>
  <si>
    <t>Chad</t>
  </si>
  <si>
    <t>Madison</t>
  </si>
  <si>
    <t>Gerald</t>
  </si>
  <si>
    <t>Pittsfield</t>
  </si>
  <si>
    <t>Roosevelt</t>
  </si>
  <si>
    <t>Jamal</t>
  </si>
  <si>
    <t>Smith</t>
  </si>
  <si>
    <t>Tyler</t>
  </si>
  <si>
    <t>Louis</t>
  </si>
  <si>
    <t>Paris</t>
  </si>
  <si>
    <t>Nigel</t>
  </si>
  <si>
    <t>Stratford</t>
  </si>
  <si>
    <t>Eisenhower</t>
  </si>
  <si>
    <t>Peter</t>
  </si>
  <si>
    <t>Willington</t>
  </si>
  <si>
    <t>Grant</t>
  </si>
  <si>
    <t>Ronald</t>
  </si>
  <si>
    <t>Cartier</t>
  </si>
  <si>
    <t>Trista</t>
  </si>
  <si>
    <t>Leven</t>
  </si>
  <si>
    <t>Valerie</t>
  </si>
  <si>
    <t>Snell</t>
  </si>
  <si>
    <t>Adams</t>
  </si>
  <si>
    <t>Walter</t>
  </si>
  <si>
    <t>Acton</t>
  </si>
  <si>
    <t>Polk</t>
  </si>
  <si>
    <t>Xavier</t>
  </si>
  <si>
    <t>Trezza</t>
  </si>
  <si>
    <t>McKinley</t>
  </si>
  <si>
    <t>Zachary</t>
  </si>
  <si>
    <t>Miller</t>
  </si>
  <si>
    <t>Total Costs</t>
  </si>
  <si>
    <t>Total Sales Revenue</t>
  </si>
  <si>
    <t>Overall No. of Orders</t>
  </si>
  <si>
    <t>Order ID</t>
  </si>
  <si>
    <t>Service Times at
Airport Ticket Counter (in seconds)</t>
  </si>
  <si>
    <t>Room Name</t>
  </si>
  <si>
    <t>Adjusted Daily Rate (including the extra costs on meals for additional guests)</t>
  </si>
  <si>
    <t xml:space="preserve"> </t>
  </si>
  <si>
    <t>Time-series Plotting</t>
  </si>
  <si>
    <t xml:space="preserve">Damping Factor </t>
  </si>
  <si>
    <t>α</t>
  </si>
  <si>
    <t>(1-α)</t>
  </si>
  <si>
    <t>MSE</t>
  </si>
  <si>
    <t>1. Null and alternative hypotheses</t>
  </si>
  <si>
    <t>&gt;=</t>
  </si>
  <si>
    <t>&lt;</t>
  </si>
  <si>
    <t>=</t>
  </si>
  <si>
    <t>Given that,</t>
  </si>
  <si>
    <t xml:space="preserve"> σ</t>
  </si>
  <si>
    <t>Level of Significance</t>
  </si>
  <si>
    <t>We find that,</t>
  </si>
  <si>
    <t>n</t>
  </si>
  <si>
    <r>
      <t>H</t>
    </r>
    <r>
      <rPr>
        <b/>
        <vertAlign val="subscript"/>
        <sz val="12"/>
        <rFont val="Calibri"/>
        <family val="2"/>
      </rPr>
      <t>0</t>
    </r>
    <r>
      <rPr>
        <b/>
        <sz val="12"/>
        <rFont val="Calibri"/>
        <family val="2"/>
      </rPr>
      <t>: µ</t>
    </r>
  </si>
  <si>
    <r>
      <t>H</t>
    </r>
    <r>
      <rPr>
        <b/>
        <vertAlign val="subscript"/>
        <sz val="12"/>
        <rFont val="Calibri"/>
        <family val="2"/>
      </rPr>
      <t>1</t>
    </r>
    <r>
      <rPr>
        <b/>
        <sz val="12"/>
        <rFont val="Calibri"/>
        <family val="2"/>
      </rPr>
      <t>: µ</t>
    </r>
  </si>
  <si>
    <t>x̅</t>
  </si>
  <si>
    <t>Sample Mean</t>
  </si>
  <si>
    <t>Sample Size</t>
  </si>
  <si>
    <t>σ/√n</t>
  </si>
  <si>
    <t>Standard Error</t>
  </si>
  <si>
    <t>Hypothesized Value</t>
  </si>
  <si>
    <r>
      <t xml:space="preserve"> µ</t>
    </r>
    <r>
      <rPr>
        <b/>
        <vertAlign val="subscript"/>
        <sz val="12"/>
        <rFont val="Times New Roman"/>
        <family val="1"/>
      </rPr>
      <t>0</t>
    </r>
  </si>
  <si>
    <t>Population s.d.</t>
  </si>
  <si>
    <r>
      <t>H</t>
    </r>
    <r>
      <rPr>
        <vertAlign val="subscript"/>
        <sz val="11"/>
        <color theme="1"/>
        <rFont val="Calibri"/>
        <family val="2"/>
        <scheme val="minor"/>
      </rPr>
      <t>0</t>
    </r>
    <r>
      <rPr>
        <sz val="11"/>
        <color theme="1"/>
        <rFont val="Calibri"/>
        <family val="2"/>
        <scheme val="minor"/>
      </rPr>
      <t>: µ&gt;=150</t>
    </r>
  </si>
  <si>
    <r>
      <t>H</t>
    </r>
    <r>
      <rPr>
        <vertAlign val="subscript"/>
        <sz val="11"/>
        <color theme="1"/>
        <rFont val="Calibri"/>
        <family val="2"/>
        <scheme val="minor"/>
      </rPr>
      <t>1</t>
    </r>
    <r>
      <rPr>
        <sz val="11"/>
        <color theme="1"/>
        <rFont val="Calibri"/>
        <family val="2"/>
        <scheme val="minor"/>
      </rPr>
      <t>: µ</t>
    </r>
    <r>
      <rPr>
        <sz val="11"/>
        <color theme="1"/>
        <rFont val="Calibri"/>
        <family val="2"/>
        <scheme val="minor"/>
      </rPr>
      <t>&lt;150</t>
    </r>
  </si>
  <si>
    <t>Null Hypotheses</t>
  </si>
  <si>
    <t>Working:-</t>
  </si>
  <si>
    <t xml:space="preserve">Objective: </t>
  </si>
  <si>
    <t>Decision Variables:</t>
  </si>
  <si>
    <r>
      <t>If x</t>
    </r>
    <r>
      <rPr>
        <vertAlign val="subscript"/>
        <sz val="10"/>
        <rFont val="Arial"/>
        <family val="2"/>
      </rPr>
      <t>i</t>
    </r>
    <r>
      <rPr>
        <sz val="10"/>
        <rFont val="Arial"/>
        <family val="2"/>
      </rPr>
      <t xml:space="preserve"> = All 7 different shows, then</t>
    </r>
  </si>
  <si>
    <t>1st show</t>
  </si>
  <si>
    <r>
      <t xml:space="preserve"> x</t>
    </r>
    <r>
      <rPr>
        <vertAlign val="subscript"/>
        <sz val="10"/>
        <rFont val="Arial"/>
        <family val="2"/>
      </rPr>
      <t>1</t>
    </r>
  </si>
  <si>
    <r>
      <t xml:space="preserve"> x</t>
    </r>
    <r>
      <rPr>
        <vertAlign val="subscript"/>
        <sz val="10"/>
        <rFont val="Arial"/>
        <family val="2"/>
      </rPr>
      <t>2</t>
    </r>
    <r>
      <rPr>
        <sz val="11"/>
        <color theme="1"/>
        <rFont val="Calibri"/>
        <family val="2"/>
        <scheme val="minor"/>
      </rPr>
      <t/>
    </r>
  </si>
  <si>
    <r>
      <t xml:space="preserve"> x</t>
    </r>
    <r>
      <rPr>
        <vertAlign val="subscript"/>
        <sz val="10"/>
        <rFont val="Arial"/>
        <family val="2"/>
      </rPr>
      <t>3</t>
    </r>
    <r>
      <rPr>
        <sz val="11"/>
        <color theme="1"/>
        <rFont val="Calibri"/>
        <family val="2"/>
        <scheme val="minor"/>
      </rPr>
      <t/>
    </r>
  </si>
  <si>
    <r>
      <t xml:space="preserve"> x</t>
    </r>
    <r>
      <rPr>
        <vertAlign val="subscript"/>
        <sz val="10"/>
        <rFont val="Arial"/>
        <family val="2"/>
      </rPr>
      <t>4</t>
    </r>
    <r>
      <rPr>
        <sz val="11"/>
        <color theme="1"/>
        <rFont val="Calibri"/>
        <family val="2"/>
        <scheme val="minor"/>
      </rPr>
      <t/>
    </r>
  </si>
  <si>
    <r>
      <t xml:space="preserve"> x</t>
    </r>
    <r>
      <rPr>
        <vertAlign val="subscript"/>
        <sz val="10"/>
        <rFont val="Arial"/>
        <family val="2"/>
      </rPr>
      <t>5</t>
    </r>
    <r>
      <rPr>
        <sz val="11"/>
        <color theme="1"/>
        <rFont val="Calibri"/>
        <family val="2"/>
        <scheme val="minor"/>
      </rPr>
      <t/>
    </r>
  </si>
  <si>
    <r>
      <t xml:space="preserve"> x</t>
    </r>
    <r>
      <rPr>
        <vertAlign val="subscript"/>
        <sz val="10"/>
        <rFont val="Arial"/>
        <family val="2"/>
      </rPr>
      <t>6</t>
    </r>
    <r>
      <rPr>
        <sz val="11"/>
        <color theme="1"/>
        <rFont val="Calibri"/>
        <family val="2"/>
        <scheme val="minor"/>
      </rPr>
      <t/>
    </r>
  </si>
  <si>
    <r>
      <t xml:space="preserve"> x</t>
    </r>
    <r>
      <rPr>
        <vertAlign val="subscript"/>
        <sz val="10"/>
        <rFont val="Arial"/>
        <family val="2"/>
      </rPr>
      <t>7</t>
    </r>
    <r>
      <rPr>
        <sz val="11"/>
        <color theme="1"/>
        <rFont val="Calibri"/>
        <family val="2"/>
        <scheme val="minor"/>
      </rPr>
      <t/>
    </r>
  </si>
  <si>
    <t>2nd show</t>
  </si>
  <si>
    <t>3rd show</t>
  </si>
  <si>
    <t>4th show</t>
  </si>
  <si>
    <t>5th show</t>
  </si>
  <si>
    <t>6th show</t>
  </si>
  <si>
    <t>7th show</t>
  </si>
  <si>
    <t>Constraints:</t>
  </si>
  <si>
    <t>1st show should be of minimum 32 Performances</t>
  </si>
  <si>
    <t>2nd show should be of minimum 13 Performances</t>
  </si>
  <si>
    <t>3rd show should be of minimum 23 Performances</t>
  </si>
  <si>
    <t>4th show should be of minimum 34 Performances</t>
  </si>
  <si>
    <t>5th show should be of minimum 35 Performances</t>
  </si>
  <si>
    <t>6th show should be of minimum 16 Performances</t>
  </si>
  <si>
    <t>7th show should be of minimum 21 Performances</t>
  </si>
  <si>
    <t>The target revenue is at least USD 550000</t>
  </si>
  <si>
    <t>All-integer Decision variables</t>
  </si>
  <si>
    <t>Non-Negativity</t>
  </si>
  <si>
    <t>Identification</t>
  </si>
  <si>
    <t>Objective Function:</t>
  </si>
  <si>
    <t>Minimize Production Cost</t>
  </si>
  <si>
    <t>[As 1 minute = 60 seconds]</t>
  </si>
  <si>
    <t>&lt;=</t>
  </si>
  <si>
    <r>
      <t>x</t>
    </r>
    <r>
      <rPr>
        <vertAlign val="subscript"/>
        <sz val="10"/>
        <rFont val="Arial"/>
        <family val="2"/>
      </rPr>
      <t xml:space="preserve">1 </t>
    </r>
    <r>
      <rPr>
        <sz val="10"/>
        <rFont val="Arial"/>
        <family val="2"/>
      </rPr>
      <t>&gt;= 32</t>
    </r>
  </si>
  <si>
    <r>
      <t>x</t>
    </r>
    <r>
      <rPr>
        <vertAlign val="subscript"/>
        <sz val="10"/>
        <rFont val="Arial"/>
        <family val="2"/>
      </rPr>
      <t xml:space="preserve">2 </t>
    </r>
    <r>
      <rPr>
        <sz val="10"/>
        <rFont val="Arial"/>
        <family val="2"/>
      </rPr>
      <t>&gt;= 13</t>
    </r>
  </si>
  <si>
    <r>
      <t>x</t>
    </r>
    <r>
      <rPr>
        <vertAlign val="subscript"/>
        <sz val="10"/>
        <rFont val="Arial"/>
        <family val="2"/>
      </rPr>
      <t xml:space="preserve">4 </t>
    </r>
    <r>
      <rPr>
        <sz val="10"/>
        <rFont val="Arial"/>
        <family val="2"/>
      </rPr>
      <t>&gt;= 34</t>
    </r>
  </si>
  <si>
    <r>
      <t>x</t>
    </r>
    <r>
      <rPr>
        <vertAlign val="subscript"/>
        <sz val="10"/>
        <rFont val="Arial"/>
        <family val="2"/>
      </rPr>
      <t xml:space="preserve">5 </t>
    </r>
    <r>
      <rPr>
        <sz val="10"/>
        <rFont val="Arial"/>
        <family val="2"/>
      </rPr>
      <t>&gt;= 35</t>
    </r>
  </si>
  <si>
    <r>
      <t>x</t>
    </r>
    <r>
      <rPr>
        <vertAlign val="subscript"/>
        <sz val="10"/>
        <rFont val="Arial"/>
        <family val="2"/>
      </rPr>
      <t xml:space="preserve">6 </t>
    </r>
    <r>
      <rPr>
        <sz val="10"/>
        <rFont val="Arial"/>
        <family val="2"/>
      </rPr>
      <t>&gt;= 16</t>
    </r>
  </si>
  <si>
    <r>
      <t>2217x</t>
    </r>
    <r>
      <rPr>
        <vertAlign val="subscript"/>
        <sz val="10"/>
        <rFont val="Calibri"/>
        <family val="2"/>
      </rPr>
      <t>1</t>
    </r>
    <r>
      <rPr>
        <sz val="10"/>
        <rFont val="Calibri"/>
        <family val="2"/>
      </rPr>
      <t>+2330x</t>
    </r>
    <r>
      <rPr>
        <vertAlign val="subscript"/>
        <sz val="10"/>
        <rFont val="Calibri"/>
        <family val="2"/>
      </rPr>
      <t>2</t>
    </r>
    <r>
      <rPr>
        <sz val="10"/>
        <rFont val="Calibri"/>
        <family val="2"/>
      </rPr>
      <t>+1993x</t>
    </r>
    <r>
      <rPr>
        <vertAlign val="subscript"/>
        <sz val="10"/>
        <rFont val="Calibri"/>
        <family val="2"/>
      </rPr>
      <t>3</t>
    </r>
    <r>
      <rPr>
        <sz val="10"/>
        <rFont val="Calibri"/>
        <family val="2"/>
      </rPr>
      <t>+3364x</t>
    </r>
    <r>
      <rPr>
        <vertAlign val="subscript"/>
        <sz val="10"/>
        <rFont val="Calibri"/>
        <family val="2"/>
      </rPr>
      <t>4</t>
    </r>
    <r>
      <rPr>
        <sz val="10"/>
        <rFont val="Calibri"/>
        <family val="2"/>
      </rPr>
      <t>+2868x</t>
    </r>
    <r>
      <rPr>
        <vertAlign val="subscript"/>
        <sz val="10"/>
        <rFont val="Calibri"/>
        <family val="2"/>
      </rPr>
      <t>5</t>
    </r>
    <r>
      <rPr>
        <sz val="10"/>
        <rFont val="Calibri"/>
        <family val="2"/>
      </rPr>
      <t>+3851x</t>
    </r>
    <r>
      <rPr>
        <vertAlign val="subscript"/>
        <sz val="10"/>
        <rFont val="Calibri"/>
        <family val="2"/>
      </rPr>
      <t>6</t>
    </r>
    <r>
      <rPr>
        <sz val="10"/>
        <rFont val="Calibri"/>
        <family val="2"/>
      </rPr>
      <t>+1836x</t>
    </r>
    <r>
      <rPr>
        <vertAlign val="subscript"/>
        <sz val="10"/>
        <rFont val="Calibri"/>
        <family val="2"/>
      </rPr>
      <t xml:space="preserve">7 </t>
    </r>
    <r>
      <rPr>
        <sz val="10"/>
        <rFont val="Calibri"/>
        <family val="2"/>
      </rPr>
      <t>&gt;= 550000</t>
    </r>
  </si>
  <si>
    <t>The total minimum Performances of Shows</t>
  </si>
  <si>
    <t>Total</t>
  </si>
  <si>
    <r>
      <rPr>
        <b/>
        <sz val="10"/>
        <color theme="4"/>
        <rFont val="Arial"/>
        <family val="2"/>
      </rPr>
      <t>Minimize</t>
    </r>
    <r>
      <rPr>
        <sz val="10"/>
        <rFont val="Arial"/>
        <family val="2"/>
      </rPr>
      <t xml:space="preserve"> 968x</t>
    </r>
    <r>
      <rPr>
        <vertAlign val="subscript"/>
        <sz val="10"/>
        <rFont val="Arial"/>
        <family val="2"/>
      </rPr>
      <t>1</t>
    </r>
    <r>
      <rPr>
        <sz val="10"/>
        <rFont val="Arial"/>
        <family val="2"/>
      </rPr>
      <t>+1568x</t>
    </r>
    <r>
      <rPr>
        <vertAlign val="subscript"/>
        <sz val="10"/>
        <rFont val="Arial"/>
        <family val="2"/>
      </rPr>
      <t>2</t>
    </r>
    <r>
      <rPr>
        <sz val="10"/>
        <rFont val="Arial"/>
        <family val="2"/>
      </rPr>
      <t>+755x</t>
    </r>
    <r>
      <rPr>
        <vertAlign val="subscript"/>
        <sz val="10"/>
        <rFont val="Arial"/>
        <family val="2"/>
      </rPr>
      <t>3</t>
    </r>
    <r>
      <rPr>
        <sz val="10"/>
        <rFont val="Arial"/>
        <family val="2"/>
      </rPr>
      <t>+1148x</t>
    </r>
    <r>
      <rPr>
        <vertAlign val="subscript"/>
        <sz val="10"/>
        <rFont val="Arial"/>
        <family val="2"/>
      </rPr>
      <t>4</t>
    </r>
    <r>
      <rPr>
        <sz val="10"/>
        <rFont val="Arial"/>
        <family val="2"/>
      </rPr>
      <t>+1180x</t>
    </r>
    <r>
      <rPr>
        <vertAlign val="subscript"/>
        <sz val="10"/>
        <rFont val="Arial"/>
        <family val="2"/>
      </rPr>
      <t>5</t>
    </r>
    <r>
      <rPr>
        <sz val="10"/>
        <rFont val="Arial"/>
        <family val="2"/>
      </rPr>
      <t>+1541x</t>
    </r>
    <r>
      <rPr>
        <vertAlign val="subscript"/>
        <sz val="10"/>
        <rFont val="Arial"/>
        <family val="2"/>
      </rPr>
      <t>6</t>
    </r>
    <r>
      <rPr>
        <sz val="10"/>
        <rFont val="Arial"/>
        <family val="2"/>
      </rPr>
      <t>+1359x</t>
    </r>
    <r>
      <rPr>
        <vertAlign val="subscript"/>
        <sz val="10"/>
        <rFont val="Arial"/>
        <family val="2"/>
      </rPr>
      <t>7</t>
    </r>
  </si>
  <si>
    <t>Alternative Hypotheses</t>
  </si>
  <si>
    <t xml:space="preserve">Student Name: </t>
  </si>
  <si>
    <t>Master's Degree Programme in Governance of Digitalization</t>
  </si>
  <si>
    <t>Assignment of</t>
  </si>
  <si>
    <t>Student ID:</t>
  </si>
  <si>
    <t>JOBAIR ISLAM</t>
  </si>
  <si>
    <t>Introduction to Business Analytics (2020-2021)</t>
  </si>
  <si>
    <t>Kristin Marie Hall is available for at most 60 Performances</t>
  </si>
  <si>
    <r>
      <rPr>
        <sz val="10"/>
        <rFont val="Arial"/>
        <family val="2"/>
      </rPr>
      <t>Lauren Elizabeth Theater is available for at most 150 Performances</t>
    </r>
    <r>
      <rPr>
        <sz val="10"/>
        <color rgb="FFFF0000"/>
        <rFont val="Arial"/>
        <family val="2"/>
      </rPr>
      <t xml:space="preserve">  </t>
    </r>
  </si>
  <si>
    <t xml:space="preserve">Shows 3 and 7 must be performed in Kristin Marie Hall </t>
  </si>
  <si>
    <r>
      <t>x</t>
    </r>
    <r>
      <rPr>
        <vertAlign val="subscript"/>
        <sz val="10"/>
        <rFont val="Arial"/>
        <family val="2"/>
      </rPr>
      <t xml:space="preserve">3 </t>
    </r>
    <r>
      <rPr>
        <sz val="10"/>
        <rFont val="Arial"/>
        <family val="2"/>
      </rPr>
      <t>&gt;= 23</t>
    </r>
  </si>
  <si>
    <r>
      <t>x</t>
    </r>
    <r>
      <rPr>
        <vertAlign val="subscript"/>
        <sz val="10"/>
        <rFont val="Arial"/>
        <family val="2"/>
      </rPr>
      <t xml:space="preserve">7 </t>
    </r>
    <r>
      <rPr>
        <sz val="10"/>
        <rFont val="Arial"/>
        <family val="2"/>
      </rPr>
      <t>&gt;= 21</t>
    </r>
  </si>
  <si>
    <t>11a.</t>
  </si>
  <si>
    <t>11b.</t>
  </si>
  <si>
    <t>11a</t>
  </si>
  <si>
    <t>11b</t>
  </si>
  <si>
    <t>Show 3 must be in KM Hall</t>
  </si>
  <si>
    <t>Show 7 must be in KM Hall</t>
  </si>
  <si>
    <r>
      <t>∑x</t>
    </r>
    <r>
      <rPr>
        <vertAlign val="subscript"/>
        <sz val="10"/>
        <color rgb="FF0070C0"/>
        <rFont val="Calibri"/>
        <family val="2"/>
      </rPr>
      <t xml:space="preserve">i </t>
    </r>
    <r>
      <rPr>
        <sz val="10"/>
        <color rgb="FF0070C0"/>
        <rFont val="Calibri"/>
        <family val="2"/>
      </rPr>
      <t>&gt;= 174</t>
    </r>
  </si>
  <si>
    <r>
      <t>KM Hall</t>
    </r>
    <r>
      <rPr>
        <vertAlign val="subscript"/>
        <sz val="10"/>
        <rFont val="Arial"/>
        <family val="2"/>
      </rPr>
      <t xml:space="preserve"> </t>
    </r>
    <r>
      <rPr>
        <sz val="10"/>
        <rFont val="Arial"/>
        <family val="2"/>
      </rPr>
      <t>Availability&lt;= 60</t>
    </r>
  </si>
  <si>
    <t>LE Theater Availability &lt;= 150</t>
  </si>
  <si>
    <r>
      <t>x</t>
    </r>
    <r>
      <rPr>
        <vertAlign val="subscript"/>
        <sz val="10"/>
        <color rgb="FF0070C0"/>
        <rFont val="Calibri"/>
        <family val="2"/>
      </rPr>
      <t xml:space="preserve">i   </t>
    </r>
    <r>
      <rPr>
        <sz val="10"/>
        <color rgb="FF0070C0"/>
        <rFont val="Calibri"/>
        <family val="2"/>
      </rPr>
      <t>(all integers)</t>
    </r>
  </si>
  <si>
    <r>
      <t>x</t>
    </r>
    <r>
      <rPr>
        <vertAlign val="subscript"/>
        <sz val="10"/>
        <color rgb="FF0070C0"/>
        <rFont val="Arial"/>
        <family val="2"/>
      </rPr>
      <t>i</t>
    </r>
    <r>
      <rPr>
        <sz val="10"/>
        <color rgb="FF0070C0"/>
        <rFont val="Arial"/>
        <family val="2"/>
      </rPr>
      <t xml:space="preserve">   (all integers)</t>
    </r>
  </si>
  <si>
    <r>
      <t>x</t>
    </r>
    <r>
      <rPr>
        <vertAlign val="subscript"/>
        <sz val="10"/>
        <color rgb="FF0070C0"/>
        <rFont val="Calibri"/>
        <family val="2"/>
      </rPr>
      <t xml:space="preserve">i  </t>
    </r>
    <r>
      <rPr>
        <sz val="10"/>
        <color rgb="FF0070C0"/>
        <rFont val="Calibri"/>
        <family val="2"/>
      </rPr>
      <t xml:space="preserve"> &gt;= 0</t>
    </r>
  </si>
  <si>
    <r>
      <t>x</t>
    </r>
    <r>
      <rPr>
        <vertAlign val="subscript"/>
        <sz val="10"/>
        <color rgb="FF0070C0"/>
        <rFont val="Arial"/>
        <family val="2"/>
      </rPr>
      <t>i</t>
    </r>
    <r>
      <rPr>
        <sz val="10"/>
        <color rgb="FF0070C0"/>
        <rFont val="Arial"/>
        <family val="2"/>
      </rPr>
      <t xml:space="preserve">   &gt;= 0</t>
    </r>
  </si>
  <si>
    <t>Objective Formulation and Constraints Analyzing</t>
  </si>
  <si>
    <t xml:space="preserve">Application of analyzed Constraints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</si>
</sst>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7" formatCode="&quot;$&quot;#,##0.00_);\(&quot;$&quot;#,##0.00\)"/>
    <numFmt numFmtId="44" formatCode="_(&quot;$&quot;* #,##0.00_);_(&quot;$&quot;* \(#,##0.00\);_(&quot;$&quot;* &quot;-&quot;??_);_(@_)"/>
    <numFmt numFmtId="164" formatCode="&quot;$&quot;#,##0.00;\(&quot;$&quot;#,##0.00\)"/>
    <numFmt numFmtId="165" formatCode="[$$-409]#,##0.00"/>
    <numFmt numFmtId="166" formatCode="0.0000"/>
    <numFmt numFmtId="167" formatCode="0.00000000000000"/>
  </numFmts>
  <fonts count="4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2"/>
      <name val="Times New Roman"/>
      <family val="1"/>
    </font>
    <font>
      <b/>
      <sz val="12"/>
      <name val="Times New Roman"/>
      <family val="1"/>
    </font>
    <font>
      <sz val="10"/>
      <name val="Arial"/>
      <family val="2"/>
    </font>
    <font>
      <b/>
      <sz val="12"/>
      <color theme="1"/>
      <name val="Times New Roman"/>
      <family val="1"/>
    </font>
    <font>
      <sz val="11"/>
      <name val="Calibri"/>
      <family val="2"/>
      <scheme val="minor"/>
    </font>
    <font>
      <b/>
      <sz val="14"/>
      <name val="Times New Roman"/>
      <family val="1"/>
    </font>
    <font>
      <b/>
      <sz val="11"/>
      <color theme="1"/>
      <name val="Calibri"/>
      <family val="2"/>
      <scheme val="minor"/>
    </font>
    <font>
      <sz val="11"/>
      <color theme="1"/>
      <name val="Arial"/>
      <family val="2"/>
    </font>
    <font>
      <b/>
      <sz val="12"/>
      <color indexed="8"/>
      <name val="Times New Roman"/>
      <family val="1"/>
    </font>
    <font>
      <sz val="12"/>
      <color theme="1"/>
      <name val="Times New Roman"/>
      <family val="1"/>
    </font>
    <font>
      <sz val="11"/>
      <name val="Arial"/>
      <family val="2"/>
    </font>
    <font>
      <b/>
      <sz val="10"/>
      <name val="Arial"/>
      <family val="2"/>
    </font>
    <font>
      <sz val="10"/>
      <color rgb="FFFF0000"/>
      <name val="Arial"/>
      <family val="2"/>
    </font>
    <font>
      <sz val="8"/>
      <name val="Arial"/>
      <family val="2"/>
    </font>
    <font>
      <b/>
      <sz val="12"/>
      <name val="Calibri"/>
      <family val="2"/>
    </font>
    <font>
      <b/>
      <vertAlign val="subscript"/>
      <sz val="12"/>
      <name val="Calibri"/>
      <family val="2"/>
    </font>
    <font>
      <b/>
      <vertAlign val="subscript"/>
      <sz val="12"/>
      <name val="Times New Roman"/>
      <family val="1"/>
    </font>
    <font>
      <vertAlign val="subscript"/>
      <sz val="11"/>
      <color theme="1"/>
      <name val="Calibri"/>
      <family val="2"/>
      <scheme val="minor"/>
    </font>
    <font>
      <vertAlign val="subscript"/>
      <sz val="10"/>
      <name val="Arial"/>
      <family val="2"/>
    </font>
    <font>
      <sz val="10"/>
      <name val="Calibri"/>
      <family val="2"/>
    </font>
    <font>
      <vertAlign val="subscript"/>
      <sz val="10"/>
      <name val="Calibri"/>
      <family val="2"/>
    </font>
    <font>
      <b/>
      <sz val="10"/>
      <color theme="3"/>
      <name val="Arial"/>
      <family val="2"/>
    </font>
    <font>
      <b/>
      <sz val="10"/>
      <color theme="4"/>
      <name val="Arial"/>
      <family val="2"/>
    </font>
    <font>
      <sz val="20"/>
      <name val="Arial"/>
      <family val="2"/>
    </font>
    <font>
      <sz val="18"/>
      <name val="Arial"/>
      <family val="2"/>
    </font>
    <font>
      <sz val="12"/>
      <name val="Arial"/>
      <family val="2"/>
    </font>
    <font>
      <b/>
      <sz val="12"/>
      <name val="Arial"/>
      <family val="2"/>
    </font>
    <font>
      <sz val="10"/>
      <color rgb="FF0070C0"/>
      <name val="Arial"/>
      <family val="2"/>
    </font>
    <font>
      <sz val="10"/>
      <color rgb="FF0070C0"/>
      <name val="Calibri"/>
      <family val="2"/>
    </font>
    <font>
      <vertAlign val="subscript"/>
      <sz val="10"/>
      <color rgb="FF0070C0"/>
      <name val="Calibri"/>
      <family val="2"/>
    </font>
    <font>
      <sz val="10"/>
      <color rgb="FFFF0000"/>
      <name val="Calibri"/>
      <family val="2"/>
    </font>
    <font>
      <vertAlign val="subscript"/>
      <sz val="10"/>
      <color rgb="FF0070C0"/>
      <name val="Arial"/>
      <family val="2"/>
    </font>
  </fonts>
  <fills count="22">
    <fill>
      <patternFill patternType="none"/>
    </fill>
    <fill>
      <patternFill patternType="gray125"/>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9"/>
        <bgColor indexed="64"/>
      </patternFill>
    </fill>
    <fill>
      <patternFill patternType="solid">
        <fgColor theme="4"/>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rgb="FF92D050"/>
        <bgColor indexed="64"/>
      </patternFill>
    </fill>
    <fill>
      <patternFill patternType="solid">
        <fgColor rgb="FF00B05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41">
    <border>
      <left/>
      <right/>
      <top/>
      <bottom/>
      <diagonal/>
    </border>
    <border>
      <left/>
      <right/>
      <top/>
      <bottom style="double">
        <color auto="1"/>
      </bottom>
      <diagonal/>
    </border>
    <border>
      <left/>
      <right/>
      <top/>
      <bottom style="thin">
        <color indexed="64"/>
      </bottom>
      <diagonal/>
    </border>
    <border>
      <left/>
      <right/>
      <top style="thin">
        <color indexed="64"/>
      </top>
      <bottom style="thin">
        <color indexed="64"/>
      </bottom>
      <diagonal/>
    </border>
    <border>
      <left/>
      <right style="medium">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indexed="64"/>
      </right>
      <top/>
      <bottom/>
      <diagonal/>
    </border>
    <border>
      <left style="medium">
        <color auto="1"/>
      </left>
      <right style="thin">
        <color indexed="64"/>
      </right>
      <top style="thin">
        <color auto="1"/>
      </top>
      <bottom/>
      <diagonal/>
    </border>
    <border>
      <left/>
      <right style="thin">
        <color indexed="64"/>
      </right>
      <top style="double">
        <color auto="1"/>
      </top>
      <bottom/>
      <diagonal/>
    </border>
    <border>
      <left/>
      <right style="medium">
        <color auto="1"/>
      </right>
      <top style="medium">
        <color indexed="64"/>
      </top>
      <bottom style="medium">
        <color indexed="64"/>
      </bottom>
      <diagonal/>
    </border>
    <border>
      <left/>
      <right style="thin">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double">
        <color indexed="64"/>
      </bottom>
      <diagonal/>
    </border>
    <border>
      <left style="thin">
        <color auto="1"/>
      </left>
      <right style="thin">
        <color auto="1"/>
      </right>
      <top/>
      <bottom style="double">
        <color indexed="64"/>
      </bottom>
      <diagonal/>
    </border>
    <border>
      <left style="thin">
        <color auto="1"/>
      </left>
      <right style="medium">
        <color auto="1"/>
      </right>
      <top/>
      <bottom style="double">
        <color indexed="64"/>
      </bottom>
      <diagonal/>
    </border>
    <border>
      <left/>
      <right style="medium">
        <color auto="1"/>
      </right>
      <top/>
      <bottom style="double">
        <color auto="1"/>
      </bottom>
      <diagonal/>
    </border>
    <border>
      <left/>
      <right style="thin">
        <color indexed="64"/>
      </right>
      <top/>
      <bottom style="double">
        <color auto="1"/>
      </bottom>
      <diagonal/>
    </border>
    <border>
      <left/>
      <right style="thin">
        <color indexed="64"/>
      </right>
      <top style="medium">
        <color indexed="64"/>
      </top>
      <bottom/>
      <diagonal/>
    </border>
    <border>
      <left/>
      <right style="medium">
        <color auto="1"/>
      </right>
      <top style="medium">
        <color indexed="64"/>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style="hair">
        <color theme="0" tint="-0.499984740745262"/>
      </left>
      <right style="hair">
        <color theme="0" tint="-0.499984740745262"/>
      </right>
      <top style="double">
        <color auto="1"/>
      </top>
      <bottom style="hair">
        <color theme="0" tint="-0.499984740745262"/>
      </bottom>
      <diagonal/>
    </border>
    <border>
      <left style="thin">
        <color indexed="2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top style="hair">
        <color theme="0" tint="-0.499984740745262"/>
      </top>
      <bottom style="hair">
        <color theme="0" tint="-0.499984740745262"/>
      </bottom>
      <diagonal/>
    </border>
    <border>
      <left/>
      <right style="hair">
        <color theme="0" tint="-0.499984740745262"/>
      </right>
      <top style="double">
        <color auto="1"/>
      </top>
      <bottom/>
      <diagonal/>
    </border>
    <border>
      <left style="hair">
        <color theme="0" tint="-0.499984740745262"/>
      </left>
      <right style="hair">
        <color theme="0" tint="-0.499984740745262"/>
      </right>
      <top style="double">
        <color auto="1"/>
      </top>
      <bottom/>
      <diagonal/>
    </border>
    <border>
      <left style="hair">
        <color theme="0" tint="-0.499984740745262"/>
      </left>
      <right/>
      <top style="double">
        <color auto="1"/>
      </top>
      <bottom/>
      <diagonal/>
    </border>
    <border>
      <left/>
      <right/>
      <top/>
      <bottom style="hair">
        <color theme="0" tint="-0.499984740745262"/>
      </bottom>
      <diagonal/>
    </border>
    <border>
      <left/>
      <right/>
      <top style="hair">
        <color theme="0" tint="-0.499984740745262"/>
      </top>
      <bottom/>
      <diagonal/>
    </border>
    <border>
      <left/>
      <right style="hair">
        <color theme="0" tint="-0.499984740745262"/>
      </right>
      <top style="thin">
        <color indexed="64"/>
      </top>
      <bottom style="hair">
        <color theme="0" tint="-0.499984740745262"/>
      </bottom>
      <diagonal/>
    </border>
    <border>
      <left style="hair">
        <color theme="0" tint="-0.499984740745262"/>
      </left>
      <right/>
      <top style="thin">
        <color indexed="64"/>
      </top>
      <bottom style="hair">
        <color theme="0" tint="-0.499984740745262"/>
      </bottom>
      <diagonal/>
    </border>
    <border>
      <left/>
      <right style="hair">
        <color theme="0" tint="-0.499984740745262"/>
      </right>
      <top style="hair">
        <color theme="0" tint="-0.499984740745262"/>
      </top>
      <bottom style="hair">
        <color theme="0" tint="-0.499984740745262"/>
      </bottom>
      <diagonal/>
    </border>
    <border>
      <left/>
      <right style="hair">
        <color theme="0" tint="-0.499984740745262"/>
      </right>
      <top style="hair">
        <color theme="0" tint="-0.499984740745262"/>
      </top>
      <bottom style="thin">
        <color indexed="64"/>
      </bottom>
      <diagonal/>
    </border>
    <border>
      <left style="hair">
        <color theme="0" tint="-0.499984740745262"/>
      </left>
      <right/>
      <top style="hair">
        <color theme="0" tint="-0.499984740745262"/>
      </top>
      <bottom style="thin">
        <color indexed="64"/>
      </bottom>
      <diagonal/>
    </border>
    <border>
      <left style="hair">
        <color theme="0" tint="-0.499984740745262"/>
      </left>
      <right style="hair">
        <color theme="0" tint="-0.499984740745262"/>
      </right>
      <top style="thin">
        <color indexed="64"/>
      </top>
      <bottom style="hair">
        <color theme="0" tint="-0.499984740745262"/>
      </bottom>
      <diagonal/>
    </border>
    <border>
      <left style="hair">
        <color theme="0" tint="-0.499984740745262"/>
      </left>
      <right style="hair">
        <color theme="0" tint="-0.499984740745262"/>
      </right>
      <top style="hair">
        <color theme="0" tint="-0.499984740745262"/>
      </top>
      <bottom style="thin">
        <color indexed="64"/>
      </bottom>
      <diagonal/>
    </border>
    <border>
      <left/>
      <right/>
      <top style="medium">
        <color indexed="64"/>
      </top>
      <bottom style="medium">
        <color indexed="64"/>
      </bottom>
      <diagonal/>
    </border>
  </borders>
  <cellStyleXfs count="11">
    <xf numFmtId="0" fontId="0" fillId="0" borderId="0"/>
    <xf numFmtId="0" fontId="8" fillId="0" borderId="0"/>
    <xf numFmtId="44" fontId="10" fillId="0" borderId="0" applyFont="0" applyFill="0" applyBorder="0" applyAlignment="0" applyProtection="0"/>
    <xf numFmtId="0" fontId="6"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0" fontId="7" fillId="0" borderId="0"/>
  </cellStyleXfs>
  <cellXfs count="178">
    <xf numFmtId="0" fontId="0" fillId="0" borderId="0" xfId="0"/>
    <xf numFmtId="0" fontId="8" fillId="0" borderId="0" xfId="1"/>
    <xf numFmtId="0" fontId="6" fillId="0" borderId="0" xfId="3"/>
    <xf numFmtId="0" fontId="9" fillId="0" borderId="0" xfId="0" applyFont="1" applyAlignment="1">
      <alignment horizontal="center" vertical="center" wrapText="1"/>
    </xf>
    <xf numFmtId="0" fontId="9" fillId="0" borderId="3" xfId="0" applyFont="1" applyBorder="1" applyAlignment="1">
      <alignment horizontal="center" vertical="center"/>
    </xf>
    <xf numFmtId="0" fontId="9" fillId="0" borderId="3" xfId="0" applyFont="1" applyBorder="1" applyAlignment="1">
      <alignment horizontal="center" vertical="center" wrapText="1"/>
    </xf>
    <xf numFmtId="0" fontId="8" fillId="0" borderId="0" xfId="1" applyAlignment="1">
      <alignment horizontal="center" vertical="center"/>
    </xf>
    <xf numFmtId="0" fontId="9" fillId="0" borderId="0" xfId="1" applyFont="1" applyAlignment="1">
      <alignment horizontal="center" vertical="center"/>
    </xf>
    <xf numFmtId="0" fontId="14" fillId="0" borderId="0" xfId="3" applyFont="1" applyAlignment="1">
      <alignment horizontal="center" vertical="center"/>
    </xf>
    <xf numFmtId="0" fontId="6" fillId="0" borderId="4" xfId="3" applyBorder="1"/>
    <xf numFmtId="0" fontId="6" fillId="0" borderId="8" xfId="3" applyBorder="1"/>
    <xf numFmtId="0" fontId="15" fillId="0" borderId="0" xfId="7" applyFont="1" applyAlignment="1"/>
    <xf numFmtId="44" fontId="15" fillId="0" borderId="0" xfId="7" applyNumberFormat="1" applyFont="1" applyAlignment="1"/>
    <xf numFmtId="0" fontId="15" fillId="0" borderId="0" xfId="7" applyFont="1" applyAlignment="1">
      <alignment horizontal="center"/>
    </xf>
    <xf numFmtId="0" fontId="5" fillId="2" borderId="22" xfId="4" applyBorder="1" applyAlignment="1">
      <alignment horizontal="center"/>
    </xf>
    <xf numFmtId="0" fontId="5" fillId="2" borderId="22" xfId="4" applyBorder="1" applyAlignment="1"/>
    <xf numFmtId="14" fontId="5" fillId="2" borderId="22" xfId="4" applyNumberFormat="1" applyBorder="1" applyAlignment="1">
      <alignment horizontal="right"/>
    </xf>
    <xf numFmtId="0" fontId="5" fillId="2" borderId="22" xfId="4" applyBorder="1" applyAlignment="1">
      <alignment horizontal="right"/>
    </xf>
    <xf numFmtId="164" fontId="5" fillId="2" borderId="22" xfId="4" applyNumberFormat="1" applyBorder="1" applyAlignment="1">
      <alignment horizontal="right"/>
    </xf>
    <xf numFmtId="0" fontId="5" fillId="2" borderId="23" xfId="4" applyBorder="1" applyAlignment="1">
      <alignment horizontal="center"/>
    </xf>
    <xf numFmtId="0" fontId="5" fillId="2" borderId="23" xfId="4" applyBorder="1" applyAlignment="1"/>
    <xf numFmtId="14" fontId="5" fillId="2" borderId="23" xfId="4" applyNumberFormat="1" applyBorder="1" applyAlignment="1">
      <alignment horizontal="right"/>
    </xf>
    <xf numFmtId="0" fontId="5" fillId="2" borderId="23" xfId="4" applyBorder="1" applyAlignment="1">
      <alignment horizontal="right"/>
    </xf>
    <xf numFmtId="164" fontId="5" fillId="2" borderId="23" xfId="4" applyNumberFormat="1" applyBorder="1" applyAlignment="1">
      <alignment horizontal="right"/>
    </xf>
    <xf numFmtId="0" fontId="14" fillId="2" borderId="12" xfId="4" applyFont="1" applyBorder="1"/>
    <xf numFmtId="0" fontId="9" fillId="0" borderId="1" xfId="0" applyFont="1" applyBorder="1" applyAlignment="1">
      <alignment horizontal="center"/>
    </xf>
    <xf numFmtId="0" fontId="9" fillId="0" borderId="1" xfId="0" applyFont="1" applyBorder="1" applyAlignment="1">
      <alignment horizontal="center" wrapText="1"/>
    </xf>
    <xf numFmtId="0" fontId="16" fillId="0" borderId="1" xfId="10" applyFont="1" applyFill="1" applyBorder="1" applyAlignment="1">
      <alignment horizontal="center" wrapText="1"/>
    </xf>
    <xf numFmtId="0" fontId="16" fillId="0" borderId="1" xfId="10" applyFont="1" applyFill="1" applyBorder="1" applyAlignment="1">
      <alignment horizontal="center"/>
    </xf>
    <xf numFmtId="0" fontId="17" fillId="0" borderId="0" xfId="7" applyFont="1" applyAlignment="1"/>
    <xf numFmtId="0" fontId="11" fillId="0" borderId="1" xfId="7" applyFont="1" applyBorder="1" applyAlignment="1">
      <alignment horizontal="center"/>
    </xf>
    <xf numFmtId="0" fontId="5" fillId="2" borderId="10" xfId="4" applyFont="1" applyBorder="1"/>
    <xf numFmtId="0" fontId="5" fillId="2" borderId="0" xfId="4" applyFont="1"/>
    <xf numFmtId="0" fontId="5" fillId="2" borderId="8" xfId="4" applyFont="1" applyBorder="1"/>
    <xf numFmtId="0" fontId="5" fillId="2" borderId="0" xfId="4" applyFont="1" applyBorder="1"/>
    <xf numFmtId="0" fontId="12" fillId="0" borderId="0" xfId="0" applyFont="1"/>
    <xf numFmtId="0" fontId="12" fillId="0" borderId="2" xfId="0" applyFont="1" applyBorder="1"/>
    <xf numFmtId="0" fontId="9" fillId="0" borderId="1" xfId="1" applyFont="1" applyBorder="1" applyAlignment="1">
      <alignment horizontal="center" wrapText="1"/>
    </xf>
    <xf numFmtId="0" fontId="18" fillId="0" borderId="0" xfId="0" applyFont="1"/>
    <xf numFmtId="0" fontId="5" fillId="4" borderId="24" xfId="6" applyBorder="1" applyAlignment="1"/>
    <xf numFmtId="165" fontId="5" fillId="4" borderId="25" xfId="6" applyNumberFormat="1" applyBorder="1" applyAlignment="1"/>
    <xf numFmtId="165" fontId="5" fillId="4" borderId="27" xfId="6" applyNumberFormat="1" applyBorder="1" applyAlignment="1"/>
    <xf numFmtId="0" fontId="5" fillId="4" borderId="29" xfId="6" applyBorder="1" applyAlignment="1"/>
    <xf numFmtId="165" fontId="5" fillId="4" borderId="30" xfId="6" applyNumberFormat="1" applyBorder="1" applyAlignment="1"/>
    <xf numFmtId="0" fontId="5" fillId="4" borderId="33" xfId="6" applyBorder="1"/>
    <xf numFmtId="0" fontId="5" fillId="4" borderId="34" xfId="6" applyBorder="1"/>
    <xf numFmtId="0" fontId="5" fillId="4" borderId="35" xfId="6" applyBorder="1"/>
    <xf numFmtId="0" fontId="5" fillId="4" borderId="27" xfId="6" applyBorder="1"/>
    <xf numFmtId="0" fontId="5" fillId="4" borderId="36" xfId="6" applyBorder="1"/>
    <xf numFmtId="0" fontId="5" fillId="4" borderId="37" xfId="6" applyBorder="1"/>
    <xf numFmtId="165" fontId="5" fillId="2" borderId="33" xfId="4" applyNumberFormat="1" applyFont="1" applyBorder="1"/>
    <xf numFmtId="165" fontId="5" fillId="2" borderId="38" xfId="4" applyNumberFormat="1" applyFont="1" applyBorder="1"/>
    <xf numFmtId="0" fontId="5" fillId="2" borderId="34" xfId="4" applyFont="1" applyBorder="1"/>
    <xf numFmtId="165" fontId="5" fillId="2" borderId="35" xfId="4" applyNumberFormat="1" applyFont="1" applyBorder="1"/>
    <xf numFmtId="165" fontId="5" fillId="2" borderId="26" xfId="4" applyNumberFormat="1" applyFont="1" applyBorder="1"/>
    <xf numFmtId="0" fontId="5" fillId="2" borderId="27" xfId="4" applyFont="1" applyBorder="1"/>
    <xf numFmtId="165" fontId="5" fillId="2" borderId="36" xfId="4" applyNumberFormat="1" applyFont="1" applyBorder="1"/>
    <xf numFmtId="165" fontId="5" fillId="2" borderId="39" xfId="4" applyNumberFormat="1" applyFont="1" applyBorder="1"/>
    <xf numFmtId="0" fontId="5" fillId="2" borderId="37" xfId="4" applyFont="1" applyBorder="1"/>
    <xf numFmtId="7" fontId="15" fillId="0" borderId="0" xfId="7" applyNumberFormat="1" applyFont="1" applyAlignment="1"/>
    <xf numFmtId="165" fontId="15" fillId="0" borderId="0" xfId="7" applyNumberFormat="1" applyFont="1" applyAlignment="1"/>
    <xf numFmtId="0" fontId="4" fillId="3" borderId="28" xfId="5" applyFont="1" applyBorder="1" applyAlignment="1"/>
    <xf numFmtId="0" fontId="14" fillId="5" borderId="0" xfId="3" applyFont="1" applyFill="1"/>
    <xf numFmtId="2" fontId="0" fillId="0" borderId="0" xfId="0" applyNumberFormat="1"/>
    <xf numFmtId="2" fontId="6" fillId="0" borderId="8" xfId="3" applyNumberFormat="1" applyBorder="1"/>
    <xf numFmtId="2" fontId="6" fillId="0" borderId="4" xfId="3" applyNumberFormat="1" applyBorder="1"/>
    <xf numFmtId="2" fontId="0" fillId="0" borderId="11" xfId="0" applyNumberFormat="1" applyBorder="1"/>
    <xf numFmtId="0" fontId="14" fillId="6" borderId="0" xfId="3" applyFont="1" applyFill="1" applyAlignment="1">
      <alignment horizontal="right"/>
    </xf>
    <xf numFmtId="0" fontId="6" fillId="7" borderId="0" xfId="3" applyFill="1"/>
    <xf numFmtId="0" fontId="6" fillId="8" borderId="0" xfId="3" applyFill="1"/>
    <xf numFmtId="0" fontId="3" fillId="0" borderId="0" xfId="3" applyFont="1"/>
    <xf numFmtId="2" fontId="0" fillId="0" borderId="20" xfId="0" applyNumberFormat="1" applyBorder="1"/>
    <xf numFmtId="2" fontId="19" fillId="9" borderId="11" xfId="0" applyNumberFormat="1" applyFont="1" applyFill="1" applyBorder="1"/>
    <xf numFmtId="2" fontId="20" fillId="0" borderId="12" xfId="0" applyNumberFormat="1" applyFont="1" applyBorder="1"/>
    <xf numFmtId="2" fontId="20" fillId="0" borderId="11" xfId="0" applyNumberFormat="1" applyFont="1" applyBorder="1"/>
    <xf numFmtId="2" fontId="6" fillId="0" borderId="0" xfId="3" applyNumberFormat="1"/>
    <xf numFmtId="2" fontId="19" fillId="10" borderId="11" xfId="0" applyNumberFormat="1" applyFont="1" applyFill="1" applyBorder="1"/>
    <xf numFmtId="2" fontId="6" fillId="7" borderId="0" xfId="3" applyNumberFormat="1" applyFill="1"/>
    <xf numFmtId="2" fontId="0" fillId="11" borderId="12" xfId="0" applyNumberFormat="1" applyFill="1" applyBorder="1"/>
    <xf numFmtId="0" fontId="14" fillId="12" borderId="0" xfId="3" applyFont="1" applyFill="1" applyAlignment="1">
      <alignment horizontal="right"/>
    </xf>
    <xf numFmtId="2" fontId="14" fillId="2" borderId="40" xfId="4" applyNumberFormat="1" applyFont="1" applyBorder="1" applyAlignment="1">
      <alignment horizontal="right"/>
    </xf>
    <xf numFmtId="0" fontId="8" fillId="0" borderId="0" xfId="1" applyAlignment="1">
      <alignment horizontal="right"/>
    </xf>
    <xf numFmtId="0" fontId="8" fillId="0" borderId="0" xfId="1" applyFont="1" applyAlignment="1">
      <alignment horizontal="right"/>
    </xf>
    <xf numFmtId="0" fontId="22" fillId="13" borderId="0" xfId="1" applyFont="1" applyFill="1" applyAlignment="1">
      <alignment horizontal="right"/>
    </xf>
    <xf numFmtId="0" fontId="9" fillId="13" borderId="0" xfId="1" applyFont="1" applyFill="1" applyAlignment="1">
      <alignment horizontal="right"/>
    </xf>
    <xf numFmtId="0" fontId="9" fillId="14" borderId="0" xfId="1" applyFont="1" applyFill="1" applyAlignment="1">
      <alignment horizontal="right"/>
    </xf>
    <xf numFmtId="0" fontId="8" fillId="13" borderId="0" xfId="1" applyFill="1" applyAlignment="1">
      <alignment horizontal="center"/>
    </xf>
    <xf numFmtId="0" fontId="8" fillId="13" borderId="0" xfId="1" quotePrefix="1" applyFill="1" applyAlignment="1">
      <alignment horizontal="center"/>
    </xf>
    <xf numFmtId="0" fontId="8" fillId="14" borderId="0" xfId="1" quotePrefix="1" applyFill="1" applyAlignment="1">
      <alignment horizontal="center"/>
    </xf>
    <xf numFmtId="0" fontId="8" fillId="13" borderId="0" xfId="1" applyFill="1" applyAlignment="1">
      <alignment horizontal="left"/>
    </xf>
    <xf numFmtId="0" fontId="9" fillId="0" borderId="0" xfId="1" applyFont="1" applyAlignment="1">
      <alignment horizontal="right"/>
    </xf>
    <xf numFmtId="0" fontId="9" fillId="14" borderId="0" xfId="1" quotePrefix="1" applyFont="1" applyFill="1" applyAlignment="1">
      <alignment horizontal="center"/>
    </xf>
    <xf numFmtId="0" fontId="8" fillId="14" borderId="0" xfId="1" applyFont="1" applyFill="1" applyAlignment="1">
      <alignment horizontal="left"/>
    </xf>
    <xf numFmtId="0" fontId="9" fillId="12" borderId="0" xfId="1" applyFont="1" applyFill="1" applyAlignment="1">
      <alignment horizontal="center"/>
    </xf>
    <xf numFmtId="0" fontId="2" fillId="4" borderId="31" xfId="6" applyFont="1" applyBorder="1" applyAlignment="1">
      <alignment horizontal="center" vertical="center"/>
    </xf>
    <xf numFmtId="0" fontId="2" fillId="4" borderId="32" xfId="6" applyFont="1" applyBorder="1" applyAlignment="1">
      <alignment horizontal="center" vertical="center"/>
    </xf>
    <xf numFmtId="166" fontId="5" fillId="4" borderId="0" xfId="6" applyNumberFormat="1"/>
    <xf numFmtId="0" fontId="19" fillId="0" borderId="0" xfId="0" applyFont="1"/>
    <xf numFmtId="0" fontId="10" fillId="0" borderId="0" xfId="0" applyFont="1"/>
    <xf numFmtId="0" fontId="19" fillId="7" borderId="0" xfId="0" applyFont="1" applyFill="1"/>
    <xf numFmtId="0" fontId="0" fillId="7" borderId="0" xfId="0" applyFill="1"/>
    <xf numFmtId="0" fontId="10" fillId="7" borderId="0" xfId="0" applyFont="1" applyFill="1"/>
    <xf numFmtId="0" fontId="10" fillId="7" borderId="0" xfId="0" applyFont="1" applyFill="1" applyAlignment="1">
      <alignment horizontal="right"/>
    </xf>
    <xf numFmtId="0" fontId="0" fillId="16" borderId="0" xfId="0" applyFill="1"/>
    <xf numFmtId="0" fontId="19" fillId="16" borderId="0" xfId="0" applyFont="1" applyFill="1"/>
    <xf numFmtId="0" fontId="10" fillId="16" borderId="0" xfId="0" applyFont="1" applyFill="1"/>
    <xf numFmtId="0" fontId="27" fillId="16" borderId="0" xfId="0" applyFont="1" applyFill="1"/>
    <xf numFmtId="165" fontId="0" fillId="0" borderId="0" xfId="0" applyNumberFormat="1"/>
    <xf numFmtId="0" fontId="0" fillId="16" borderId="0" xfId="0" applyFill="1" applyAlignment="1">
      <alignment horizontal="center"/>
    </xf>
    <xf numFmtId="0" fontId="10" fillId="7" borderId="0" xfId="0" applyFont="1" applyFill="1" applyAlignment="1">
      <alignment horizontal="center"/>
    </xf>
    <xf numFmtId="0" fontId="20" fillId="16" borderId="0" xfId="0" applyFont="1" applyFill="1" applyAlignment="1">
      <alignment horizontal="center"/>
    </xf>
    <xf numFmtId="165" fontId="5" fillId="4" borderId="0" xfId="6" applyNumberFormat="1" applyAlignment="1">
      <alignment horizontal="center" vertical="center"/>
    </xf>
    <xf numFmtId="0" fontId="19" fillId="10" borderId="0" xfId="0" applyFont="1" applyFill="1"/>
    <xf numFmtId="0" fontId="0" fillId="18" borderId="0" xfId="0" applyFill="1"/>
    <xf numFmtId="0" fontId="0" fillId="18" borderId="0" xfId="0" applyFill="1" applyAlignment="1">
      <alignment horizontal="center"/>
    </xf>
    <xf numFmtId="0" fontId="10" fillId="18" borderId="0" xfId="0" applyFont="1" applyFill="1" applyAlignment="1">
      <alignment horizontal="center"/>
    </xf>
    <xf numFmtId="0" fontId="20" fillId="18" borderId="0" xfId="0" applyFont="1" applyFill="1" applyAlignment="1">
      <alignment horizontal="center"/>
    </xf>
    <xf numFmtId="0" fontId="20" fillId="18" borderId="0" xfId="0" applyFont="1" applyFill="1" applyAlignment="1">
      <alignment horizontal="left"/>
    </xf>
    <xf numFmtId="0" fontId="29" fillId="18" borderId="0" xfId="0" applyNumberFormat="1" applyFont="1" applyFill="1" applyAlignment="1">
      <alignment horizontal="left"/>
    </xf>
    <xf numFmtId="167" fontId="5" fillId="4" borderId="0" xfId="6" applyNumberFormat="1"/>
    <xf numFmtId="166" fontId="8" fillId="14" borderId="0" xfId="1" applyNumberFormat="1" applyFill="1" applyAlignment="1">
      <alignment horizontal="left"/>
    </xf>
    <xf numFmtId="1" fontId="8" fillId="14" borderId="0" xfId="1" applyNumberFormat="1" applyFill="1" applyAlignment="1">
      <alignment horizontal="left"/>
    </xf>
    <xf numFmtId="0" fontId="14" fillId="4" borderId="0" xfId="6" applyFont="1" applyAlignment="1">
      <alignment horizontal="center"/>
    </xf>
    <xf numFmtId="0" fontId="0" fillId="19" borderId="0" xfId="0" applyFill="1"/>
    <xf numFmtId="0" fontId="31" fillId="19" borderId="0" xfId="0" applyFont="1" applyFill="1"/>
    <xf numFmtId="0" fontId="32" fillId="19" borderId="0" xfId="0" applyFont="1" applyFill="1"/>
    <xf numFmtId="0" fontId="33" fillId="19" borderId="0" xfId="0" applyFont="1" applyFill="1"/>
    <xf numFmtId="0" fontId="34" fillId="19" borderId="0" xfId="0" applyFont="1" applyFill="1" applyAlignment="1">
      <alignment horizontal="right"/>
    </xf>
    <xf numFmtId="0" fontId="33" fillId="19" borderId="0" xfId="0" applyFont="1" applyFill="1" applyAlignment="1">
      <alignment horizontal="left"/>
    </xf>
    <xf numFmtId="0" fontId="34" fillId="19" borderId="0" xfId="0" applyFont="1" applyFill="1"/>
    <xf numFmtId="0" fontId="20" fillId="7" borderId="0" xfId="0" applyFont="1" applyFill="1"/>
    <xf numFmtId="0" fontId="10" fillId="16" borderId="0" xfId="0" applyFont="1" applyFill="1" applyAlignment="1">
      <alignment horizontal="center"/>
    </xf>
    <xf numFmtId="0" fontId="10" fillId="18" borderId="0" xfId="0" applyFont="1" applyFill="1" applyAlignment="1">
      <alignment horizontal="left"/>
    </xf>
    <xf numFmtId="0" fontId="35" fillId="16" borderId="0" xfId="0" applyFont="1" applyFill="1" applyAlignment="1">
      <alignment horizontal="center"/>
    </xf>
    <xf numFmtId="0" fontId="35" fillId="7" borderId="0" xfId="0" applyFont="1" applyFill="1" applyAlignment="1">
      <alignment horizontal="center"/>
    </xf>
    <xf numFmtId="0" fontId="35" fillId="7" borderId="0" xfId="0" applyFont="1" applyFill="1"/>
    <xf numFmtId="0" fontId="36" fillId="16" borderId="0" xfId="0" applyFont="1" applyFill="1"/>
    <xf numFmtId="0" fontId="20" fillId="7" borderId="0" xfId="0" applyFont="1" applyFill="1" applyAlignment="1">
      <alignment horizontal="center"/>
    </xf>
    <xf numFmtId="0" fontId="38" fillId="16" borderId="0" xfId="0" applyFont="1" applyFill="1"/>
    <xf numFmtId="0" fontId="20" fillId="18" borderId="0" xfId="0" applyNumberFormat="1" applyFont="1" applyFill="1" applyAlignment="1">
      <alignment horizontal="center"/>
    </xf>
    <xf numFmtId="0" fontId="35" fillId="18" borderId="0" xfId="0" applyFont="1" applyFill="1" applyAlignment="1">
      <alignment horizontal="center"/>
    </xf>
    <xf numFmtId="0" fontId="35" fillId="18" borderId="0" xfId="0" applyFont="1" applyFill="1" applyAlignment="1">
      <alignment horizontal="left"/>
    </xf>
    <xf numFmtId="165" fontId="19" fillId="10" borderId="0" xfId="0" applyNumberFormat="1" applyFont="1" applyFill="1" applyAlignment="1">
      <alignment horizontal="center"/>
    </xf>
    <xf numFmtId="0" fontId="10" fillId="20" borderId="0" xfId="0" applyFont="1" applyFill="1" applyAlignment="1">
      <alignment horizontal="center"/>
    </xf>
    <xf numFmtId="0" fontId="35" fillId="20" borderId="0" xfId="0" applyFont="1" applyFill="1" applyAlignment="1">
      <alignment horizontal="center"/>
    </xf>
    <xf numFmtId="0" fontId="20" fillId="20" borderId="0" xfId="0" applyFont="1" applyFill="1" applyAlignment="1">
      <alignment horizontal="center"/>
    </xf>
    <xf numFmtId="0" fontId="35" fillId="16" borderId="0" xfId="0" applyFont="1" applyFill="1"/>
    <xf numFmtId="0" fontId="35" fillId="0" borderId="0" xfId="0" applyFont="1"/>
    <xf numFmtId="0" fontId="35" fillId="18" borderId="0" xfId="0" applyFont="1" applyFill="1"/>
    <xf numFmtId="0" fontId="35" fillId="18" borderId="0" xfId="0" applyNumberFormat="1" applyFont="1" applyFill="1" applyAlignment="1">
      <alignment horizontal="left"/>
    </xf>
    <xf numFmtId="0" fontId="8" fillId="19" borderId="0" xfId="1" applyFill="1"/>
    <xf numFmtId="0" fontId="10" fillId="21" borderId="0" xfId="0" applyFont="1" applyFill="1" applyAlignment="1">
      <alignment horizontal="center"/>
    </xf>
    <xf numFmtId="0" fontId="9" fillId="0" borderId="0" xfId="1" applyFont="1" applyAlignment="1">
      <alignment horizontal="center" vertical="center"/>
    </xf>
    <xf numFmtId="0" fontId="11" fillId="0" borderId="20" xfId="3" applyFont="1" applyBorder="1" applyAlignment="1">
      <alignment horizontal="center" vertical="center"/>
    </xf>
    <xf numFmtId="0" fontId="11" fillId="0" borderId="8" xfId="3" applyFont="1" applyBorder="1" applyAlignment="1">
      <alignment horizontal="center" vertical="center"/>
    </xf>
    <xf numFmtId="0" fontId="11" fillId="0" borderId="19" xfId="3" applyFont="1" applyBorder="1" applyAlignment="1">
      <alignment horizontal="center" vertical="center"/>
    </xf>
    <xf numFmtId="0" fontId="11" fillId="0" borderId="21" xfId="3" applyFont="1" applyBorder="1" applyAlignment="1">
      <alignment horizontal="center" vertical="center"/>
    </xf>
    <xf numFmtId="0" fontId="11" fillId="0" borderId="4" xfId="3" applyFont="1" applyBorder="1" applyAlignment="1">
      <alignment horizontal="center" vertical="center"/>
    </xf>
    <xf numFmtId="0" fontId="11" fillId="0" borderId="18" xfId="3" applyFont="1" applyBorder="1" applyAlignment="1">
      <alignment horizontal="center" vertical="center"/>
    </xf>
    <xf numFmtId="0" fontId="11" fillId="0" borderId="5" xfId="3" applyFont="1" applyBorder="1" applyAlignment="1">
      <alignment horizontal="center"/>
    </xf>
    <xf numFmtId="0" fontId="11" fillId="0" borderId="6" xfId="3" applyFont="1" applyBorder="1" applyAlignment="1">
      <alignment horizontal="center"/>
    </xf>
    <xf numFmtId="0" fontId="11" fillId="0" borderId="7" xfId="3" applyFont="1" applyBorder="1" applyAlignment="1">
      <alignment horizontal="center"/>
    </xf>
    <xf numFmtId="0" fontId="11" fillId="0" borderId="5" xfId="3" applyFont="1" applyBorder="1" applyAlignment="1">
      <alignment horizontal="center" vertical="center"/>
    </xf>
    <xf numFmtId="0" fontId="11" fillId="0" borderId="6" xfId="3" applyFont="1" applyBorder="1" applyAlignment="1">
      <alignment horizontal="center" vertical="center"/>
    </xf>
    <xf numFmtId="0" fontId="11" fillId="0" borderId="7" xfId="3" applyFont="1" applyBorder="1" applyAlignment="1">
      <alignment horizontal="center" vertical="center"/>
    </xf>
    <xf numFmtId="0" fontId="11" fillId="0" borderId="9" xfId="3" applyFont="1" applyBorder="1" applyAlignment="1">
      <alignment horizontal="center" vertical="center"/>
    </xf>
    <xf numFmtId="0" fontId="11" fillId="0" borderId="15" xfId="3" applyFont="1" applyBorder="1" applyAlignment="1">
      <alignment horizontal="center" vertical="center"/>
    </xf>
    <xf numFmtId="0" fontId="11" fillId="0" borderId="13" xfId="3" applyFont="1" applyBorder="1" applyAlignment="1">
      <alignment horizontal="center" vertical="center"/>
    </xf>
    <xf numFmtId="0" fontId="11" fillId="0" borderId="16" xfId="3" applyFont="1" applyBorder="1" applyAlignment="1">
      <alignment horizontal="center" vertical="center"/>
    </xf>
    <xf numFmtId="0" fontId="11" fillId="0" borderId="14" xfId="3" applyFont="1" applyBorder="1" applyAlignment="1">
      <alignment horizontal="center" vertical="center"/>
    </xf>
    <xf numFmtId="0" fontId="11" fillId="0" borderId="17" xfId="3" applyFont="1" applyBorder="1" applyAlignment="1">
      <alignment horizontal="center" vertical="center"/>
    </xf>
    <xf numFmtId="0" fontId="19" fillId="15" borderId="0" xfId="0" applyFont="1" applyFill="1" applyAlignment="1">
      <alignment horizontal="center"/>
    </xf>
    <xf numFmtId="0" fontId="0" fillId="0" borderId="0" xfId="0" applyAlignment="1">
      <alignment horizontal="center"/>
    </xf>
    <xf numFmtId="0" fontId="19" fillId="17" borderId="0" xfId="0" applyFont="1" applyFill="1" applyAlignment="1">
      <alignment horizontal="center"/>
    </xf>
    <xf numFmtId="0" fontId="19" fillId="5" borderId="0" xfId="0" applyFont="1" applyFill="1" applyAlignment="1">
      <alignment horizontal="center"/>
    </xf>
    <xf numFmtId="0" fontId="13" fillId="0" borderId="2" xfId="0" applyFont="1" applyBorder="1" applyAlignment="1">
      <alignment horizontal="center"/>
    </xf>
    <xf numFmtId="0" fontId="19" fillId="8" borderId="0" xfId="0" applyFont="1" applyFill="1" applyAlignment="1">
      <alignment horizontal="center"/>
    </xf>
    <xf numFmtId="0" fontId="0" fillId="0" borderId="0" xfId="0" applyAlignment="1"/>
  </cellXfs>
  <cellStyles count="11">
    <cellStyle name="40% - Accent1" xfId="4" builtinId="31"/>
    <cellStyle name="40% - Accent2" xfId="5" builtinId="35"/>
    <cellStyle name="40% - Accent3" xfId="6" builtinId="39"/>
    <cellStyle name="Currency 2" xfId="2" xr:uid="{00000000-0005-0000-0000-000003000000}"/>
    <cellStyle name="Currency 3" xfId="8" xr:uid="{00000000-0005-0000-0000-000004000000}"/>
    <cellStyle name="Normal" xfId="0" builtinId="0"/>
    <cellStyle name="Normal 2" xfId="1" xr:uid="{00000000-0005-0000-0000-000006000000}"/>
    <cellStyle name="Normal 3" xfId="3" xr:uid="{00000000-0005-0000-0000-000007000000}"/>
    <cellStyle name="Normal 4" xfId="7" xr:uid="{00000000-0005-0000-0000-000008000000}"/>
    <cellStyle name="Normal_Sheet2" xfId="10" xr:uid="{00000000-0005-0000-0000-000009000000}"/>
    <cellStyle name="Percent 2" xfId="9" xr:uid="{00000000-0005-0000-0000-00000A00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Weekly Demand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1"/>
              </a:solidFill>
              <a:round/>
            </a:ln>
            <a:effectLst>
              <a:outerShdw blurRad="40000" dist="23000" dir="5400000" rotWithShape="0">
                <a:srgbClr val="000000">
                  <a:alpha val="35000"/>
                </a:srgbClr>
              </a:outerShdw>
            </a:effectLst>
          </c:spPr>
          <c:marker>
            <c:symbol val="none"/>
          </c:marker>
          <c:val>
            <c:numRef>
              <c:f>'Weekly Demand'!$B$18:$B$121</c:f>
              <c:numCache>
                <c:formatCode>General</c:formatCode>
                <c:ptCount val="104"/>
                <c:pt idx="0">
                  <c:v>120</c:v>
                </c:pt>
                <c:pt idx="1">
                  <c:v>151</c:v>
                </c:pt>
                <c:pt idx="2">
                  <c:v>126</c:v>
                </c:pt>
                <c:pt idx="3">
                  <c:v>159</c:v>
                </c:pt>
                <c:pt idx="4">
                  <c:v>139</c:v>
                </c:pt>
                <c:pt idx="5">
                  <c:v>128</c:v>
                </c:pt>
                <c:pt idx="6">
                  <c:v>145</c:v>
                </c:pt>
                <c:pt idx="7">
                  <c:v>153</c:v>
                </c:pt>
                <c:pt idx="8">
                  <c:v>135</c:v>
                </c:pt>
                <c:pt idx="9">
                  <c:v>156</c:v>
                </c:pt>
                <c:pt idx="10">
                  <c:v>123</c:v>
                </c:pt>
                <c:pt idx="11">
                  <c:v>147</c:v>
                </c:pt>
                <c:pt idx="12">
                  <c:v>155</c:v>
                </c:pt>
                <c:pt idx="13">
                  <c:v>147</c:v>
                </c:pt>
                <c:pt idx="14">
                  <c:v>145</c:v>
                </c:pt>
                <c:pt idx="15">
                  <c:v>160</c:v>
                </c:pt>
                <c:pt idx="16">
                  <c:v>140</c:v>
                </c:pt>
                <c:pt idx="17">
                  <c:v>123</c:v>
                </c:pt>
                <c:pt idx="18">
                  <c:v>154</c:v>
                </c:pt>
                <c:pt idx="19">
                  <c:v>155</c:v>
                </c:pt>
                <c:pt idx="20">
                  <c:v>137</c:v>
                </c:pt>
                <c:pt idx="21">
                  <c:v>123</c:v>
                </c:pt>
                <c:pt idx="22">
                  <c:v>143</c:v>
                </c:pt>
                <c:pt idx="23">
                  <c:v>140</c:v>
                </c:pt>
                <c:pt idx="24">
                  <c:v>125</c:v>
                </c:pt>
                <c:pt idx="25">
                  <c:v>120</c:v>
                </c:pt>
                <c:pt idx="26">
                  <c:v>145</c:v>
                </c:pt>
                <c:pt idx="27">
                  <c:v>151</c:v>
                </c:pt>
                <c:pt idx="28">
                  <c:v>151</c:v>
                </c:pt>
                <c:pt idx="29">
                  <c:v>125</c:v>
                </c:pt>
                <c:pt idx="30">
                  <c:v>149</c:v>
                </c:pt>
                <c:pt idx="31">
                  <c:v>126</c:v>
                </c:pt>
                <c:pt idx="32">
                  <c:v>145</c:v>
                </c:pt>
                <c:pt idx="33">
                  <c:v>130</c:v>
                </c:pt>
                <c:pt idx="34">
                  <c:v>145</c:v>
                </c:pt>
                <c:pt idx="35">
                  <c:v>157</c:v>
                </c:pt>
                <c:pt idx="36">
                  <c:v>152</c:v>
                </c:pt>
                <c:pt idx="37">
                  <c:v>120</c:v>
                </c:pt>
                <c:pt idx="38">
                  <c:v>138</c:v>
                </c:pt>
                <c:pt idx="39">
                  <c:v>132</c:v>
                </c:pt>
                <c:pt idx="40">
                  <c:v>147</c:v>
                </c:pt>
                <c:pt idx="41">
                  <c:v>123</c:v>
                </c:pt>
                <c:pt idx="42">
                  <c:v>153</c:v>
                </c:pt>
                <c:pt idx="43">
                  <c:v>126</c:v>
                </c:pt>
                <c:pt idx="44">
                  <c:v>136</c:v>
                </c:pt>
                <c:pt idx="45">
                  <c:v>151</c:v>
                </c:pt>
                <c:pt idx="46">
                  <c:v>128</c:v>
                </c:pt>
                <c:pt idx="47">
                  <c:v>123</c:v>
                </c:pt>
                <c:pt idx="48">
                  <c:v>128</c:v>
                </c:pt>
                <c:pt idx="49">
                  <c:v>148</c:v>
                </c:pt>
                <c:pt idx="50">
                  <c:v>126</c:v>
                </c:pt>
                <c:pt idx="51">
                  <c:v>148</c:v>
                </c:pt>
                <c:pt idx="52">
                  <c:v>155</c:v>
                </c:pt>
                <c:pt idx="53">
                  <c:v>155</c:v>
                </c:pt>
                <c:pt idx="54">
                  <c:v>151</c:v>
                </c:pt>
                <c:pt idx="55">
                  <c:v>140</c:v>
                </c:pt>
                <c:pt idx="56">
                  <c:v>135</c:v>
                </c:pt>
                <c:pt idx="57">
                  <c:v>149</c:v>
                </c:pt>
                <c:pt idx="58">
                  <c:v>140</c:v>
                </c:pt>
                <c:pt idx="59">
                  <c:v>148</c:v>
                </c:pt>
                <c:pt idx="60">
                  <c:v>125</c:v>
                </c:pt>
                <c:pt idx="61">
                  <c:v>140</c:v>
                </c:pt>
                <c:pt idx="62">
                  <c:v>145</c:v>
                </c:pt>
                <c:pt idx="63">
                  <c:v>130</c:v>
                </c:pt>
                <c:pt idx="64">
                  <c:v>125</c:v>
                </c:pt>
                <c:pt idx="65">
                  <c:v>157</c:v>
                </c:pt>
                <c:pt idx="66">
                  <c:v>155</c:v>
                </c:pt>
                <c:pt idx="67">
                  <c:v>133</c:v>
                </c:pt>
                <c:pt idx="68">
                  <c:v>133</c:v>
                </c:pt>
                <c:pt idx="69">
                  <c:v>122</c:v>
                </c:pt>
                <c:pt idx="70">
                  <c:v>120</c:v>
                </c:pt>
                <c:pt idx="71">
                  <c:v>122</c:v>
                </c:pt>
                <c:pt idx="72">
                  <c:v>140</c:v>
                </c:pt>
                <c:pt idx="73">
                  <c:v>148</c:v>
                </c:pt>
                <c:pt idx="74">
                  <c:v>147</c:v>
                </c:pt>
                <c:pt idx="75">
                  <c:v>160</c:v>
                </c:pt>
                <c:pt idx="76">
                  <c:v>150</c:v>
                </c:pt>
                <c:pt idx="77">
                  <c:v>144</c:v>
                </c:pt>
                <c:pt idx="78">
                  <c:v>123</c:v>
                </c:pt>
                <c:pt idx="79">
                  <c:v>132</c:v>
                </c:pt>
                <c:pt idx="80">
                  <c:v>125</c:v>
                </c:pt>
                <c:pt idx="81">
                  <c:v>153</c:v>
                </c:pt>
                <c:pt idx="82">
                  <c:v>153</c:v>
                </c:pt>
                <c:pt idx="83">
                  <c:v>135</c:v>
                </c:pt>
                <c:pt idx="84">
                  <c:v>159</c:v>
                </c:pt>
                <c:pt idx="85">
                  <c:v>149</c:v>
                </c:pt>
                <c:pt idx="86">
                  <c:v>142</c:v>
                </c:pt>
                <c:pt idx="87">
                  <c:v>141</c:v>
                </c:pt>
                <c:pt idx="88">
                  <c:v>128</c:v>
                </c:pt>
                <c:pt idx="89">
                  <c:v>131</c:v>
                </c:pt>
                <c:pt idx="90">
                  <c:v>160</c:v>
                </c:pt>
                <c:pt idx="91">
                  <c:v>123</c:v>
                </c:pt>
                <c:pt idx="92">
                  <c:v>121</c:v>
                </c:pt>
                <c:pt idx="93">
                  <c:v>157</c:v>
                </c:pt>
                <c:pt idx="94">
                  <c:v>131</c:v>
                </c:pt>
                <c:pt idx="95">
                  <c:v>121</c:v>
                </c:pt>
                <c:pt idx="96">
                  <c:v>142</c:v>
                </c:pt>
                <c:pt idx="97">
                  <c:v>134</c:v>
                </c:pt>
                <c:pt idx="98">
                  <c:v>126</c:v>
                </c:pt>
                <c:pt idx="99">
                  <c:v>142</c:v>
                </c:pt>
                <c:pt idx="100">
                  <c:v>129</c:v>
                </c:pt>
                <c:pt idx="101">
                  <c:v>129</c:v>
                </c:pt>
                <c:pt idx="102">
                  <c:v>131</c:v>
                </c:pt>
                <c:pt idx="103">
                  <c:v>134</c:v>
                </c:pt>
              </c:numCache>
            </c:numRef>
          </c:val>
          <c:smooth val="0"/>
          <c:extLst>
            <c:ext xmlns:c16="http://schemas.microsoft.com/office/drawing/2014/chart" uri="{C3380CC4-5D6E-409C-BE32-E72D297353CC}">
              <c16:uniqueId val="{00000000-0F6B-42EC-9391-45322A69F51C}"/>
            </c:ext>
          </c:extLst>
        </c:ser>
        <c:dLbls>
          <c:showLegendKey val="0"/>
          <c:showVal val="0"/>
          <c:showCatName val="0"/>
          <c:showSerName val="0"/>
          <c:showPercent val="0"/>
          <c:showBubbleSize val="0"/>
        </c:dLbls>
        <c:smooth val="0"/>
        <c:axId val="426684528"/>
        <c:axId val="426688136"/>
      </c:lineChart>
      <c:catAx>
        <c:axId val="426684528"/>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6688136"/>
        <c:crosses val="autoZero"/>
        <c:auto val="1"/>
        <c:lblAlgn val="ctr"/>
        <c:lblOffset val="100"/>
        <c:noMultiLvlLbl val="0"/>
      </c:catAx>
      <c:valAx>
        <c:axId val="4266881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668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16123</xdr:colOff>
      <xdr:row>4</xdr:row>
      <xdr:rowOff>19782</xdr:rowOff>
    </xdr:from>
    <xdr:to>
      <xdr:col>22</xdr:col>
      <xdr:colOff>563444</xdr:colOff>
      <xdr:row>14</xdr:row>
      <xdr:rowOff>190501</xdr:rowOff>
    </xdr:to>
    <xdr:sp macro="" textlink="">
      <xdr:nvSpPr>
        <xdr:cNvPr id="2" name="TextBox 1">
          <a:extLst>
            <a:ext uri="{FF2B5EF4-FFF2-40B4-BE49-F238E27FC236}">
              <a16:creationId xmlns:a16="http://schemas.microsoft.com/office/drawing/2014/main" id="{A2130B5B-5FC3-46BD-A853-340F1FA3EA4A}"/>
            </a:ext>
          </a:extLst>
        </xdr:cNvPr>
        <xdr:cNvSpPr txBox="1"/>
      </xdr:nvSpPr>
      <xdr:spPr>
        <a:xfrm>
          <a:off x="11900392" y="1485167"/>
          <a:ext cx="7881571" cy="22955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Work Done:-</a:t>
          </a:r>
        </a:p>
        <a:p>
          <a:endParaRPr lang="en-US" sz="1100" b="1"/>
        </a:p>
        <a:p>
          <a:r>
            <a:rPr lang="en-US" sz="1100" b="0"/>
            <a:t>a. First, the Adjusted Daily Rate has been calculated by considering</a:t>
          </a:r>
          <a:r>
            <a:rPr lang="en-US" sz="1100" b="0" baseline="0"/>
            <a:t> the Number of guests in each order. Therefore if the 'Number of guests' is within 02 (as per question) then normal price has been considered whilst additional $20 has been added for each extra guest.</a:t>
          </a:r>
        </a:p>
        <a:p>
          <a:endParaRPr lang="en-US" sz="1100" b="0" baseline="0"/>
        </a:p>
        <a:p>
          <a:r>
            <a:rPr lang="en-US" sz="1100" b="0" baseline="0"/>
            <a:t>b. The difference between 'Arrival Date' and 'Departure Date' is considered as the 'Number of Days Stayed' in each order. </a:t>
          </a:r>
        </a:p>
        <a:p>
          <a:endParaRPr lang="en-US" sz="1100" b="0" baseline="0"/>
        </a:p>
        <a:p>
          <a:r>
            <a:rPr lang="en-US" sz="1100" b="0" baseline="0"/>
            <a:t>c. Initially, cost per order is determined by the product of 'Adjusted Daily Rate' and 'Number of Days Stayed'. However, </a:t>
          </a:r>
          <a:r>
            <a:rPr lang="en-US" sz="1100" b="0" baseline="0">
              <a:solidFill>
                <a:schemeClr val="dk1"/>
              </a:solidFill>
              <a:effectLst/>
              <a:latin typeface="+mn-lt"/>
              <a:ea typeface="+mn-ea"/>
              <a:cs typeface="+mn-cs"/>
            </a:rPr>
            <a:t>as per the question, a 7 day or longer stay has been discounted by 10%. </a:t>
          </a:r>
        </a:p>
        <a:p>
          <a:endParaRPr lang="en-US" sz="1100" b="1"/>
        </a:p>
        <a:p>
          <a:r>
            <a:rPr lang="en-US" sz="1100"/>
            <a:t>d. For the</a:t>
          </a:r>
          <a:r>
            <a:rPr lang="en-US" sz="1100" baseline="0"/>
            <a:t> 'Overall No. of Orders' query a combination of COUNTIF and VLOOKUP funcions have been used whilst a combination of SUMIFS and VLOOKUP have been used for the 'Total Sales Revenue'.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2</xdr:col>
      <xdr:colOff>76200</xdr:colOff>
      <xdr:row>1</xdr:row>
      <xdr:rowOff>7611</xdr:rowOff>
    </xdr:from>
    <xdr:ext cx="7010400" cy="1408078"/>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571625" y="1607811"/>
          <a:ext cx="7010400" cy="1408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lvl="0" indent="0" algn="just" defTabSz="914400" eaLnBrk="1" fontAlgn="auto" latinLnBrk="0" hangingPunct="1">
            <a:lnSpc>
              <a:spcPct val="100000"/>
            </a:lnSpc>
            <a:spcBef>
              <a:spcPts val="0"/>
            </a:spcBef>
            <a:spcAft>
              <a:spcPts val="600"/>
            </a:spcAft>
            <a:buClrTx/>
            <a:buSzTx/>
            <a:buFontTx/>
            <a:buNone/>
            <a:tabLst/>
            <a:defRPr/>
          </a:pPr>
          <a:r>
            <a:rPr lang="en-US" sz="1400">
              <a:solidFill>
                <a:schemeClr val="tx1"/>
              </a:solidFill>
              <a:effectLst/>
              <a:latin typeface="Times New Roman" panose="02020603050405020304" pitchFamily="18" charset="0"/>
              <a:ea typeface="+mn-ea"/>
              <a:cs typeface="Times New Roman" panose="02020603050405020304" pitchFamily="18" charset="0"/>
            </a:rPr>
            <a:t>The worksheet </a:t>
          </a:r>
          <a:r>
            <a:rPr lang="en-US" sz="1400" i="1">
              <a:solidFill>
                <a:schemeClr val="tx1"/>
              </a:solidFill>
              <a:effectLst/>
              <a:latin typeface="Times New Roman" panose="02020603050405020304" pitchFamily="18" charset="0"/>
              <a:ea typeface="+mn-ea"/>
              <a:cs typeface="Times New Roman" panose="02020603050405020304" pitchFamily="18" charset="0"/>
            </a:rPr>
            <a:t>Airport Service Times</a:t>
          </a:r>
          <a:r>
            <a:rPr lang="en-US" sz="1400">
              <a:solidFill>
                <a:schemeClr val="tx1"/>
              </a:solidFill>
              <a:effectLst/>
              <a:latin typeface="Times New Roman" panose="02020603050405020304" pitchFamily="18" charset="0"/>
              <a:ea typeface="+mn-ea"/>
              <a:cs typeface="Times New Roman" panose="02020603050405020304" pitchFamily="18" charset="0"/>
            </a:rPr>
            <a:t> lists a large sample of times (in seconds) to process customers at a ticket counter at London’s Heathrow Airport. Based upon past studies, the population standard deviation of the service time is also assumed known with </a:t>
          </a:r>
          <a:r>
            <a:rPr lang="el-GR" sz="1400">
              <a:solidFill>
                <a:schemeClr val="tx1"/>
              </a:solidFill>
              <a:effectLst/>
              <a:latin typeface="Times New Roman" panose="02020603050405020304" pitchFamily="18" charset="0"/>
              <a:ea typeface="+mn-ea"/>
              <a:cs typeface="Times New Roman" panose="02020603050405020304" pitchFamily="18" charset="0"/>
            </a:rPr>
            <a:t>σ = 105 </a:t>
          </a:r>
          <a:r>
            <a:rPr lang="en-US" sz="1400">
              <a:solidFill>
                <a:schemeClr val="tx1"/>
              </a:solidFill>
              <a:effectLst/>
              <a:latin typeface="Times New Roman" panose="02020603050405020304" pitchFamily="18" charset="0"/>
              <a:ea typeface="+mn-ea"/>
              <a:cs typeface="Times New Roman" panose="02020603050405020304" pitchFamily="18" charset="0"/>
            </a:rPr>
            <a:t>seconds.</a:t>
          </a:r>
        </a:p>
        <a:p>
          <a:pPr marL="0" marR="0" lvl="0" indent="0" algn="just" defTabSz="914400" eaLnBrk="1" fontAlgn="auto" latinLnBrk="0" hangingPunct="1">
            <a:lnSpc>
              <a:spcPct val="100000"/>
            </a:lnSpc>
            <a:spcBef>
              <a:spcPts val="0"/>
            </a:spcBef>
            <a:spcAft>
              <a:spcPts val="600"/>
            </a:spcAft>
            <a:buClrTx/>
            <a:buSzTx/>
            <a:buFontTx/>
            <a:buNone/>
            <a:tabLst/>
            <a:defRPr/>
          </a:pPr>
          <a:r>
            <a:rPr lang="en-US" sz="1400">
              <a:solidFill>
                <a:schemeClr val="tx1"/>
              </a:solidFill>
              <a:effectLst/>
              <a:latin typeface="Times New Roman" panose="02020603050405020304" pitchFamily="18" charset="0"/>
              <a:ea typeface="+mn-ea"/>
              <a:cs typeface="Times New Roman" panose="02020603050405020304" pitchFamily="18" charset="0"/>
            </a:rPr>
            <a:t>In writing an article about airport efficiency, a reporter has claimed that the average service time at Heathrow Airport is at least 2 and a half minutes. At a level of significance of 0.05, can this claim be disputed based on the data we have?</a:t>
          </a:r>
          <a:endParaRPr lang="sv-FI" sz="1400">
            <a:solidFill>
              <a:schemeClr val="tx1"/>
            </a:solidFill>
            <a:effectLst/>
            <a:latin typeface="Times New Roman" panose="02020603050405020304" pitchFamily="18" charset="0"/>
            <a:ea typeface="+mn-ea"/>
            <a:cs typeface="Times New Roman" panose="02020603050405020304" pitchFamily="18" charset="0"/>
          </a:endParaRPr>
        </a:p>
      </xdr:txBody>
    </xdr:sp>
    <xdr:clientData/>
  </xdr:oneCellAnchor>
  <xdr:twoCellAnchor>
    <xdr:from>
      <xdr:col>9</xdr:col>
      <xdr:colOff>493056</xdr:colOff>
      <xdr:row>0</xdr:row>
      <xdr:rowOff>246529</xdr:rowOff>
    </xdr:from>
    <xdr:to>
      <xdr:col>18</xdr:col>
      <xdr:colOff>526675</xdr:colOff>
      <xdr:row>11</xdr:row>
      <xdr:rowOff>201706</xdr:rowOff>
    </xdr:to>
    <xdr:sp macro="" textlink="">
      <xdr:nvSpPr>
        <xdr:cNvPr id="3" name="TextBox 2">
          <a:extLst>
            <a:ext uri="{FF2B5EF4-FFF2-40B4-BE49-F238E27FC236}">
              <a16:creationId xmlns:a16="http://schemas.microsoft.com/office/drawing/2014/main" id="{AA11A2E2-51E5-4661-AD3B-C9AE448C0E40}"/>
            </a:ext>
          </a:extLst>
        </xdr:cNvPr>
        <xdr:cNvSpPr txBox="1"/>
      </xdr:nvSpPr>
      <xdr:spPr>
        <a:xfrm>
          <a:off x="9648262" y="246529"/>
          <a:ext cx="5771031" cy="26109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Work Done</a:t>
          </a:r>
          <a:r>
            <a:rPr lang="en-US" sz="1100" b="1"/>
            <a:t>:-</a:t>
          </a:r>
        </a:p>
        <a:p>
          <a:endParaRPr lang="en-US" sz="1100" b="1"/>
        </a:p>
        <a:p>
          <a:r>
            <a:rPr lang="en-US" sz="1100" b="0"/>
            <a:t>1. At first, the given data</a:t>
          </a:r>
          <a:r>
            <a:rPr lang="en-US" sz="1100" b="0" baseline="0"/>
            <a:t> has been observed and the claimed average service time has been transformed into 'seconds' in order to keep the unit as same as other given information.</a:t>
          </a:r>
        </a:p>
        <a:p>
          <a:endParaRPr lang="en-US" sz="1100" b="0" baseline="0"/>
        </a:p>
        <a:p>
          <a:r>
            <a:rPr lang="en-US" sz="1100" b="0" baseline="0"/>
            <a:t>2. Then the Null and Alternative Hypotheseses have been established.</a:t>
          </a:r>
        </a:p>
        <a:p>
          <a:endParaRPr lang="en-US" sz="1100" b="0" baseline="0"/>
        </a:p>
        <a:p>
          <a:r>
            <a:rPr lang="en-US" sz="1100" b="0" baseline="0"/>
            <a:t>3. In order to calculate the Test Statistics, the Sample Size and its Mean as well as the Standard Error have been calculated by using necessary Excel formulas.</a:t>
          </a:r>
        </a:p>
        <a:p>
          <a:endParaRPr lang="en-US" sz="1100" b="0" baseline="0"/>
        </a:p>
        <a:p>
          <a:r>
            <a:rPr lang="en-US" sz="1100" b="0" baseline="0"/>
            <a:t>4. Thus, step by step P-Value and Critical Value have also been calculated by using Excel formulas.</a:t>
          </a:r>
        </a:p>
        <a:p>
          <a:endParaRPr lang="en-US" sz="1100" b="0" baseline="0"/>
        </a:p>
        <a:p>
          <a:r>
            <a:rPr lang="en-US" sz="1100" b="0" baseline="0"/>
            <a:t>5. Finally, the Conclusion has been drawn by following the corresponding rules. However, here, IFAND function has been used even though IFOR could also be used.</a:t>
          </a:r>
          <a:endParaRPr lang="en-US" sz="1100" b="0"/>
        </a:p>
      </xdr:txBody>
    </xdr:sp>
    <xdr:clientData/>
  </xdr:twoCellAnchor>
  <xdr:twoCellAnchor>
    <xdr:from>
      <xdr:col>2</xdr:col>
      <xdr:colOff>723901</xdr:colOff>
      <xdr:row>23</xdr:row>
      <xdr:rowOff>38100</xdr:rowOff>
    </xdr:from>
    <xdr:to>
      <xdr:col>5</xdr:col>
      <xdr:colOff>742951</xdr:colOff>
      <xdr:row>30</xdr:row>
      <xdr:rowOff>95251</xdr:rowOff>
    </xdr:to>
    <xdr:sp macro="" textlink="">
      <xdr:nvSpPr>
        <xdr:cNvPr id="4" name="TextBox 3">
          <a:extLst>
            <a:ext uri="{FF2B5EF4-FFF2-40B4-BE49-F238E27FC236}">
              <a16:creationId xmlns:a16="http://schemas.microsoft.com/office/drawing/2014/main" id="{544CCCC3-C52A-4B2C-9F96-E8C494F15845}"/>
            </a:ext>
          </a:extLst>
        </xdr:cNvPr>
        <xdr:cNvSpPr txBox="1"/>
      </xdr:nvSpPr>
      <xdr:spPr>
        <a:xfrm>
          <a:off x="2886076" y="5210175"/>
          <a:ext cx="4057650" cy="1457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Conclusion drawn</a:t>
          </a:r>
          <a:r>
            <a:rPr lang="en-US" sz="1100" baseline="0"/>
            <a:t> based on our knowledge that, </a:t>
          </a:r>
        </a:p>
        <a:p>
          <a:endParaRPr lang="en-US" sz="1100" baseline="0"/>
        </a:p>
        <a:p>
          <a:r>
            <a:rPr lang="en-US" sz="1100" baseline="0">
              <a:solidFill>
                <a:schemeClr val="dk1"/>
              </a:solidFill>
              <a:latin typeface="+mn-lt"/>
              <a:ea typeface="+mn-ea"/>
              <a:cs typeface="+mn-cs"/>
            </a:rPr>
            <a:t>a. </a:t>
          </a:r>
          <a:r>
            <a:rPr lang="en-US" sz="1100">
              <a:solidFill>
                <a:schemeClr val="dk1"/>
              </a:solidFill>
              <a:effectLst/>
              <a:latin typeface="+mn-lt"/>
              <a:ea typeface="+mn-ea"/>
              <a:cs typeface="+mn-cs"/>
            </a:rPr>
            <a:t>For a lower-tail test, a Null hypothesis test is rejected if the Test Statistics (z) is smaller than or equal to the Critical Value (z_</a:t>
          </a:r>
          <a:r>
            <a:rPr lang="el-GR" sz="1100">
              <a:solidFill>
                <a:schemeClr val="dk1"/>
              </a:solidFill>
              <a:effectLst/>
              <a:latin typeface="+mn-lt"/>
              <a:ea typeface="+mn-ea"/>
              <a:cs typeface="+mn-cs"/>
            </a:rPr>
            <a:t>α)</a:t>
          </a:r>
          <a:r>
            <a:rPr lang="en-US" sz="1100">
              <a:solidFill>
                <a:schemeClr val="dk1"/>
              </a:solidFill>
              <a:effectLst/>
              <a:latin typeface="+mn-lt"/>
              <a:ea typeface="+mn-ea"/>
              <a:cs typeface="+mn-cs"/>
            </a:rPr>
            <a:t> and </a:t>
          </a:r>
        </a:p>
        <a:p>
          <a:endParaRPr lang="en-US" sz="1100">
            <a:solidFill>
              <a:schemeClr val="dk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b. </a:t>
          </a:r>
          <a:r>
            <a:rPr lang="en-US" sz="1100" baseline="0">
              <a:solidFill>
                <a:schemeClr val="dk1"/>
              </a:solidFill>
              <a:effectLst/>
              <a:latin typeface="+mn-lt"/>
              <a:ea typeface="+mn-ea"/>
              <a:cs typeface="+mn-cs"/>
            </a:rPr>
            <a:t>I</a:t>
          </a:r>
          <a:r>
            <a:rPr lang="en-US" sz="1100">
              <a:solidFill>
                <a:schemeClr val="dk1"/>
              </a:solidFill>
              <a:effectLst/>
              <a:latin typeface="+mn-lt"/>
              <a:ea typeface="+mn-ea"/>
              <a:cs typeface="+mn-cs"/>
            </a:rPr>
            <a:t>f the P-value is less than or equal to the level of significance (</a:t>
          </a:r>
          <a:r>
            <a:rPr lang="el-GR" sz="1100">
              <a:solidFill>
                <a:schemeClr val="dk1"/>
              </a:solidFill>
              <a:effectLst/>
              <a:latin typeface="+mn-lt"/>
              <a:ea typeface="+mn-ea"/>
              <a:cs typeface="+mn-cs"/>
            </a:rPr>
            <a:t>α</a:t>
          </a:r>
          <a:r>
            <a:rPr lang="en-US" sz="1100">
              <a:solidFill>
                <a:schemeClr val="dk1"/>
              </a:solidFill>
              <a:effectLst/>
              <a:latin typeface="+mn-lt"/>
              <a:ea typeface="+mn-ea"/>
              <a:cs typeface="+mn-cs"/>
            </a:rPr>
            <a:t>)</a:t>
          </a:r>
          <a:r>
            <a:rPr lang="el-GR" sz="1100">
              <a:solidFill>
                <a:schemeClr val="dk1"/>
              </a:solidFill>
              <a:effectLst/>
              <a:latin typeface="+mn-lt"/>
              <a:ea typeface="+mn-ea"/>
              <a:cs typeface="+mn-cs"/>
            </a:rPr>
            <a:t>, </a:t>
          </a:r>
          <a:r>
            <a:rPr lang="en-US" sz="1100">
              <a:solidFill>
                <a:schemeClr val="dk1"/>
              </a:solidFill>
              <a:effectLst/>
              <a:latin typeface="+mn-lt"/>
              <a:ea typeface="+mn-ea"/>
              <a:cs typeface="+mn-cs"/>
            </a:rPr>
            <a:t>the Null hypothese should be Rejected.</a:t>
          </a:r>
          <a:endParaRPr lang="en-US">
            <a:effectLst/>
          </a:endParaRPr>
        </a:p>
        <a:p>
          <a:endParaRPr lang="en-US" sz="1100"/>
        </a:p>
      </xdr:txBody>
    </xdr:sp>
    <xdr:clientData/>
  </xdr:twoCellAnchor>
  <xdr:twoCellAnchor>
    <xdr:from>
      <xdr:col>3</xdr:col>
      <xdr:colOff>581025</xdr:colOff>
      <xdr:row>20</xdr:row>
      <xdr:rowOff>1</xdr:rowOff>
    </xdr:from>
    <xdr:to>
      <xdr:col>3</xdr:col>
      <xdr:colOff>581025</xdr:colOff>
      <xdr:row>23</xdr:row>
      <xdr:rowOff>19050</xdr:rowOff>
    </xdr:to>
    <xdr:cxnSp macro="">
      <xdr:nvCxnSpPr>
        <xdr:cNvPr id="6" name="Straight Arrow Connector 5">
          <a:extLst>
            <a:ext uri="{FF2B5EF4-FFF2-40B4-BE49-F238E27FC236}">
              <a16:creationId xmlns:a16="http://schemas.microsoft.com/office/drawing/2014/main" id="{820D795B-D032-4BE5-831E-DD2FD0FCF290}"/>
            </a:ext>
          </a:extLst>
        </xdr:cNvPr>
        <xdr:cNvCxnSpPr/>
      </xdr:nvCxnSpPr>
      <xdr:spPr>
        <a:xfrm flipV="1">
          <a:off x="5229225" y="4572001"/>
          <a:ext cx="0" cy="6191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104775</xdr:colOff>
      <xdr:row>0</xdr:row>
      <xdr:rowOff>133350</xdr:rowOff>
    </xdr:from>
    <xdr:ext cx="7391400" cy="2258311"/>
    <xdr:sp macro="" textlink="">
      <xdr:nvSpPr>
        <xdr:cNvPr id="2" name="TextBox 1">
          <a:extLst>
            <a:ext uri="{FF2B5EF4-FFF2-40B4-BE49-F238E27FC236}">
              <a16:creationId xmlns:a16="http://schemas.microsoft.com/office/drawing/2014/main" id="{4E157418-2CCA-4645-B31B-93C2D799C100}"/>
            </a:ext>
          </a:extLst>
        </xdr:cNvPr>
        <xdr:cNvSpPr txBox="1"/>
      </xdr:nvSpPr>
      <xdr:spPr>
        <a:xfrm>
          <a:off x="104775" y="133350"/>
          <a:ext cx="7391400" cy="2258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just">
            <a:spcAft>
              <a:spcPts val="600"/>
            </a:spcAft>
          </a:pPr>
          <a:r>
            <a:rPr lang="en-US" sz="1400">
              <a:solidFill>
                <a:schemeClr val="tx1"/>
              </a:solidFill>
              <a:effectLst/>
              <a:latin typeface="Times New Roman" panose="02020603050405020304" pitchFamily="18" charset="0"/>
              <a:ea typeface="+mn-ea"/>
              <a:cs typeface="Times New Roman" panose="02020603050405020304" pitchFamily="18" charset="0"/>
            </a:rPr>
            <a:t>A company sells a product with one week shelf life. The weekly data on the number of units sold in the last two years (</a:t>
          </a:r>
          <a:r>
            <a:rPr lang="en-US" sz="1400" i="1">
              <a:solidFill>
                <a:schemeClr val="tx1"/>
              </a:solidFill>
              <a:effectLst/>
              <a:latin typeface="Times New Roman" panose="02020603050405020304" pitchFamily="18" charset="0"/>
              <a:ea typeface="+mn-ea"/>
              <a:cs typeface="Times New Roman" panose="02020603050405020304" pitchFamily="18" charset="0"/>
            </a:rPr>
            <a:t>i.e.</a:t>
          </a:r>
          <a:r>
            <a:rPr lang="en-US" sz="1400">
              <a:solidFill>
                <a:schemeClr val="tx1"/>
              </a:solidFill>
              <a:effectLst/>
              <a:latin typeface="Times New Roman" panose="02020603050405020304" pitchFamily="18" charset="0"/>
              <a:ea typeface="+mn-ea"/>
              <a:cs typeface="Times New Roman" panose="02020603050405020304" pitchFamily="18" charset="0"/>
            </a:rPr>
            <a:t>, 104 weeks) can be found in the worksheet </a:t>
          </a:r>
          <a:r>
            <a:rPr lang="en-US" sz="1400" i="1">
              <a:solidFill>
                <a:schemeClr val="tx1"/>
              </a:solidFill>
              <a:effectLst/>
              <a:latin typeface="Times New Roman" panose="02020603050405020304" pitchFamily="18" charset="0"/>
              <a:ea typeface="+mn-ea"/>
              <a:cs typeface="Times New Roman" panose="02020603050405020304" pitchFamily="18" charset="0"/>
            </a:rPr>
            <a:t>Weekly Demand</a:t>
          </a:r>
          <a:r>
            <a:rPr lang="en-US" sz="1400">
              <a:solidFill>
                <a:schemeClr val="tx1"/>
              </a:solidFill>
              <a:effectLst/>
              <a:latin typeface="Times New Roman" panose="02020603050405020304" pitchFamily="18" charset="0"/>
              <a:ea typeface="+mn-ea"/>
              <a:cs typeface="Times New Roman" panose="02020603050405020304" pitchFamily="18" charset="0"/>
            </a:rPr>
            <a:t>.</a:t>
          </a:r>
          <a:r>
            <a:rPr lang="en-US" sz="1400" baseline="0">
              <a:solidFill>
                <a:schemeClr val="tx1"/>
              </a:solidFill>
              <a:effectLst/>
              <a:latin typeface="Times New Roman" panose="02020603050405020304" pitchFamily="18" charset="0"/>
              <a:ea typeface="+mn-ea"/>
              <a:cs typeface="Times New Roman" panose="02020603050405020304" pitchFamily="18" charset="0"/>
            </a:rPr>
            <a:t> </a:t>
          </a:r>
          <a:r>
            <a:rPr lang="en-US" sz="1400">
              <a:solidFill>
                <a:schemeClr val="tx1"/>
              </a:solidFill>
              <a:effectLst/>
              <a:latin typeface="Times New Roman" panose="02020603050405020304" pitchFamily="18" charset="0"/>
              <a:ea typeface="+mn-ea"/>
              <a:cs typeface="Times New Roman" panose="02020603050405020304" pitchFamily="18" charset="0"/>
            </a:rPr>
            <a:t>Your task is to </a:t>
          </a:r>
          <a:r>
            <a:rPr lang="en-US" sz="1400" b="1">
              <a:solidFill>
                <a:schemeClr val="tx1"/>
              </a:solidFill>
              <a:effectLst/>
              <a:latin typeface="Times New Roman" panose="02020603050405020304" pitchFamily="18" charset="0"/>
              <a:ea typeface="+mn-ea"/>
              <a:cs typeface="Times New Roman" panose="02020603050405020304" pitchFamily="18" charset="0"/>
            </a:rPr>
            <a:t>forecast</a:t>
          </a:r>
          <a:r>
            <a:rPr lang="en-US" sz="1400">
              <a:solidFill>
                <a:schemeClr val="tx1"/>
              </a:solidFill>
              <a:effectLst/>
              <a:latin typeface="Times New Roman" panose="02020603050405020304" pitchFamily="18" charset="0"/>
              <a:ea typeface="+mn-ea"/>
              <a:cs typeface="Times New Roman" panose="02020603050405020304" pitchFamily="18" charset="0"/>
            </a:rPr>
            <a:t> the demand for the next week (</a:t>
          </a:r>
          <a:r>
            <a:rPr lang="en-US" sz="1400" i="1">
              <a:solidFill>
                <a:schemeClr val="tx1"/>
              </a:solidFill>
              <a:effectLst/>
              <a:latin typeface="Times New Roman" panose="02020603050405020304" pitchFamily="18" charset="0"/>
              <a:ea typeface="+mn-ea"/>
              <a:cs typeface="Times New Roman" panose="02020603050405020304" pitchFamily="18" charset="0"/>
            </a:rPr>
            <a:t>i.e.</a:t>
          </a:r>
          <a:r>
            <a:rPr lang="en-US" sz="1400">
              <a:solidFill>
                <a:schemeClr val="tx1"/>
              </a:solidFill>
              <a:effectLst/>
              <a:latin typeface="Times New Roman" panose="02020603050405020304" pitchFamily="18" charset="0"/>
              <a:ea typeface="+mn-ea"/>
              <a:cs typeface="Times New Roman" panose="02020603050405020304" pitchFamily="18" charset="0"/>
            </a:rPr>
            <a:t>, Week 105).</a:t>
          </a:r>
        </a:p>
        <a:p>
          <a:pPr algn="just">
            <a:spcAft>
              <a:spcPts val="600"/>
            </a:spcAft>
          </a:pPr>
          <a:r>
            <a:rPr lang="en-US" sz="1400">
              <a:solidFill>
                <a:schemeClr val="tx1"/>
              </a:solidFill>
              <a:effectLst/>
              <a:latin typeface="Times New Roman" panose="02020603050405020304" pitchFamily="18" charset="0"/>
              <a:ea typeface="+mn-ea"/>
              <a:cs typeface="Times New Roman" panose="02020603050405020304" pitchFamily="18" charset="0"/>
            </a:rPr>
            <a:t>Please first </a:t>
          </a:r>
          <a:r>
            <a:rPr lang="en-US" sz="1400" b="1">
              <a:solidFill>
                <a:schemeClr val="tx1"/>
              </a:solidFill>
              <a:effectLst/>
              <a:latin typeface="Times New Roman" panose="02020603050405020304" pitchFamily="18" charset="0"/>
              <a:ea typeface="+mn-ea"/>
              <a:cs typeface="Times New Roman" panose="02020603050405020304" pitchFamily="18" charset="0"/>
            </a:rPr>
            <a:t>identify</a:t>
          </a:r>
          <a:r>
            <a:rPr lang="en-US" sz="1400">
              <a:solidFill>
                <a:schemeClr val="tx1"/>
              </a:solidFill>
              <a:effectLst/>
              <a:latin typeface="Times New Roman" panose="02020603050405020304" pitchFamily="18" charset="0"/>
              <a:ea typeface="+mn-ea"/>
              <a:cs typeface="Times New Roman" panose="02020603050405020304" pitchFamily="18" charset="0"/>
            </a:rPr>
            <a:t> the underlying pattern in the given data. If the data exhibits only a horizontal pattern, please forecast the demand for Week 105 using the following two methods:</a:t>
          </a:r>
          <a:endParaRPr lang="sv-FI" sz="1400">
            <a:solidFill>
              <a:schemeClr val="tx1"/>
            </a:solidFill>
            <a:effectLst/>
            <a:latin typeface="Times New Roman" panose="02020603050405020304" pitchFamily="18" charset="0"/>
            <a:ea typeface="+mn-ea"/>
            <a:cs typeface="Times New Roman" panose="02020603050405020304" pitchFamily="18" charset="0"/>
          </a:endParaRPr>
        </a:p>
        <a:p>
          <a:pPr lvl="0" algn="just">
            <a:spcAft>
              <a:spcPts val="600"/>
            </a:spcAft>
          </a:pPr>
          <a:r>
            <a:rPr lang="en-US" sz="1400">
              <a:solidFill>
                <a:schemeClr val="tx1"/>
              </a:solidFill>
              <a:effectLst/>
              <a:latin typeface="Times New Roman" panose="02020603050405020304" pitchFamily="18" charset="0"/>
              <a:ea typeface="+mn-ea"/>
              <a:cs typeface="Times New Roman" panose="02020603050405020304" pitchFamily="18" charset="0"/>
            </a:rPr>
            <a:t> - Moving Average Forecast (with k = 2, 3 and 4)</a:t>
          </a:r>
          <a:endParaRPr lang="sv-FI" sz="1400">
            <a:solidFill>
              <a:schemeClr val="tx1"/>
            </a:solidFill>
            <a:effectLst/>
            <a:latin typeface="Times New Roman" panose="02020603050405020304" pitchFamily="18" charset="0"/>
            <a:ea typeface="+mn-ea"/>
            <a:cs typeface="Times New Roman" panose="02020603050405020304" pitchFamily="18" charset="0"/>
          </a:endParaRPr>
        </a:p>
        <a:p>
          <a:pPr lvl="0" algn="just">
            <a:spcAft>
              <a:spcPts val="600"/>
            </a:spcAft>
          </a:pPr>
          <a:r>
            <a:rPr lang="en-US" sz="1400">
              <a:solidFill>
                <a:schemeClr val="tx1"/>
              </a:solidFill>
              <a:effectLst/>
              <a:latin typeface="Times New Roman" panose="02020603050405020304" pitchFamily="18" charset="0"/>
              <a:ea typeface="+mn-ea"/>
              <a:cs typeface="Times New Roman" panose="02020603050405020304" pitchFamily="18" charset="0"/>
            </a:rPr>
            <a:t> - Exponential Smoothing (with α = 0.25, 0.5 and 0.75)</a:t>
          </a:r>
          <a:endParaRPr lang="sv-FI" sz="1400">
            <a:solidFill>
              <a:schemeClr val="tx1"/>
            </a:solidFill>
            <a:effectLst/>
            <a:latin typeface="Times New Roman" panose="02020603050405020304" pitchFamily="18" charset="0"/>
            <a:ea typeface="+mn-ea"/>
            <a:cs typeface="Times New Roman" panose="02020603050405020304" pitchFamily="18" charset="0"/>
          </a:endParaRPr>
        </a:p>
        <a:p>
          <a:pPr algn="just">
            <a:spcAft>
              <a:spcPts val="600"/>
            </a:spcAft>
          </a:pPr>
          <a:r>
            <a:rPr lang="en-US" sz="1400">
              <a:solidFill>
                <a:schemeClr val="tx1"/>
              </a:solidFill>
              <a:effectLst/>
              <a:latin typeface="Times New Roman" panose="02020603050405020304" pitchFamily="18" charset="0"/>
              <a:ea typeface="+mn-ea"/>
              <a:cs typeface="Times New Roman" panose="02020603050405020304" pitchFamily="18" charset="0"/>
            </a:rPr>
            <a:t>Please </a:t>
          </a:r>
          <a:r>
            <a:rPr lang="en-US" sz="1400" b="1">
              <a:solidFill>
                <a:schemeClr val="tx1"/>
              </a:solidFill>
              <a:effectLst/>
              <a:latin typeface="Times New Roman" panose="02020603050405020304" pitchFamily="18" charset="0"/>
              <a:ea typeface="+mn-ea"/>
              <a:cs typeface="Times New Roman" panose="02020603050405020304" pitchFamily="18" charset="0"/>
            </a:rPr>
            <a:t>evaluate</a:t>
          </a:r>
          <a:r>
            <a:rPr lang="en-US" sz="1400">
              <a:solidFill>
                <a:schemeClr val="tx1"/>
              </a:solidFill>
              <a:effectLst/>
              <a:latin typeface="Times New Roman" panose="02020603050405020304" pitchFamily="18" charset="0"/>
              <a:ea typeface="+mn-ea"/>
              <a:cs typeface="Times New Roman" panose="02020603050405020304" pitchFamily="18" charset="0"/>
            </a:rPr>
            <a:t> the above methods using the error metric of Mean Square Error (MSE). The forecast on the demand for Week</a:t>
          </a:r>
          <a:r>
            <a:rPr lang="en-US" sz="1400" baseline="0">
              <a:solidFill>
                <a:schemeClr val="tx1"/>
              </a:solidFill>
              <a:effectLst/>
              <a:latin typeface="Times New Roman" panose="02020603050405020304" pitchFamily="18" charset="0"/>
              <a:ea typeface="+mn-ea"/>
              <a:cs typeface="Times New Roman" panose="02020603050405020304" pitchFamily="18" charset="0"/>
            </a:rPr>
            <a:t> 105 </a:t>
          </a:r>
          <a:r>
            <a:rPr lang="en-US" sz="1400">
              <a:solidFill>
                <a:schemeClr val="tx1"/>
              </a:solidFill>
              <a:effectLst/>
              <a:latin typeface="Times New Roman" panose="02020603050405020304" pitchFamily="18" charset="0"/>
              <a:ea typeface="+mn-ea"/>
              <a:cs typeface="Times New Roman" panose="02020603050405020304" pitchFamily="18" charset="0"/>
            </a:rPr>
            <a:t>should be identified using the method that provides the lowest error.</a:t>
          </a:r>
          <a:endParaRPr lang="sv-FI" sz="1400">
            <a:latin typeface="Times New Roman" panose="02020603050405020304" pitchFamily="18" charset="0"/>
            <a:cs typeface="Times New Roman" panose="02020603050405020304" pitchFamily="18" charset="0"/>
          </a:endParaRPr>
        </a:p>
      </xdr:txBody>
    </xdr:sp>
    <xdr:clientData/>
  </xdr:oneCellAnchor>
  <xdr:twoCellAnchor>
    <xdr:from>
      <xdr:col>10</xdr:col>
      <xdr:colOff>100982</xdr:colOff>
      <xdr:row>37</xdr:row>
      <xdr:rowOff>62438</xdr:rowOff>
    </xdr:from>
    <xdr:to>
      <xdr:col>16</xdr:col>
      <xdr:colOff>153865</xdr:colOff>
      <xdr:row>49</xdr:row>
      <xdr:rowOff>117457</xdr:rowOff>
    </xdr:to>
    <xdr:graphicFrame macro="">
      <xdr:nvGraphicFramePr>
        <xdr:cNvPr id="3" name="Chart 2">
          <a:extLst>
            <a:ext uri="{FF2B5EF4-FFF2-40B4-BE49-F238E27FC236}">
              <a16:creationId xmlns:a16="http://schemas.microsoft.com/office/drawing/2014/main" id="{7161485C-5A43-458C-961D-1C2967893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93761</xdr:colOff>
      <xdr:row>49</xdr:row>
      <xdr:rowOff>188649</xdr:rowOff>
    </xdr:from>
    <xdr:to>
      <xdr:col>16</xdr:col>
      <xdr:colOff>75178</xdr:colOff>
      <xdr:row>55</xdr:row>
      <xdr:rowOff>184766</xdr:rowOff>
    </xdr:to>
    <xdr:sp macro="" textlink="">
      <xdr:nvSpPr>
        <xdr:cNvPr id="4" name="TextBox 3">
          <a:extLst>
            <a:ext uri="{FF2B5EF4-FFF2-40B4-BE49-F238E27FC236}">
              <a16:creationId xmlns:a16="http://schemas.microsoft.com/office/drawing/2014/main" id="{9D48AA74-9B78-4D52-A9FE-BBAEAC5CFD2E}"/>
            </a:ext>
          </a:extLst>
        </xdr:cNvPr>
        <xdr:cNvSpPr txBox="1"/>
      </xdr:nvSpPr>
      <xdr:spPr>
        <a:xfrm>
          <a:off x="5858457" y="9556279"/>
          <a:ext cx="4661091" cy="11391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the Time-seires Plot, it is visible that there is a Random behavior</a:t>
          </a:r>
          <a:r>
            <a:rPr lang="en-US" sz="1100" baseline="0"/>
            <a:t> or </a:t>
          </a:r>
          <a:r>
            <a:rPr lang="en-US" sz="1100"/>
            <a:t>Horinzontal Pattern and no specific Trends</a:t>
          </a:r>
          <a:r>
            <a:rPr lang="en-US" sz="1100" baseline="0"/>
            <a:t> or Seasonal Patterns are present.</a:t>
          </a:r>
        </a:p>
        <a:p>
          <a:endParaRPr lang="en-US" sz="1100" baseline="0"/>
        </a:p>
        <a:p>
          <a:r>
            <a:rPr lang="en-US" sz="1100" baseline="0"/>
            <a:t>Therefore, according to the question, Moving Averages and Exponential Smoothing Methods have been used to forecast the demand for Week 105.</a:t>
          </a:r>
          <a:endParaRPr lang="en-US" sz="1100"/>
        </a:p>
      </xdr:txBody>
    </xdr:sp>
    <xdr:clientData/>
  </xdr:twoCellAnchor>
  <xdr:oneCellAnchor>
    <xdr:from>
      <xdr:col>13</xdr:col>
      <xdr:colOff>704022</xdr:colOff>
      <xdr:row>110</xdr:row>
      <xdr:rowOff>115957</xdr:rowOff>
    </xdr:from>
    <xdr:ext cx="184731" cy="264560"/>
    <xdr:sp macro="" textlink="">
      <xdr:nvSpPr>
        <xdr:cNvPr id="6" name="TextBox 5">
          <a:extLst>
            <a:ext uri="{FF2B5EF4-FFF2-40B4-BE49-F238E27FC236}">
              <a16:creationId xmlns:a16="http://schemas.microsoft.com/office/drawing/2014/main" id="{C5E04396-82DC-4D25-AE42-A147EF223CC4}"/>
            </a:ext>
          </a:extLst>
        </xdr:cNvPr>
        <xdr:cNvSpPr txBox="1"/>
      </xdr:nvSpPr>
      <xdr:spPr>
        <a:xfrm>
          <a:off x="9110870" y="2110408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10</xdr:col>
      <xdr:colOff>2000569</xdr:colOff>
      <xdr:row>0</xdr:row>
      <xdr:rowOff>175527</xdr:rowOff>
    </xdr:from>
    <xdr:to>
      <xdr:col>19</xdr:col>
      <xdr:colOff>498868</xdr:colOff>
      <xdr:row>15</xdr:row>
      <xdr:rowOff>183809</xdr:rowOff>
    </xdr:to>
    <xdr:sp macro="" textlink="">
      <xdr:nvSpPr>
        <xdr:cNvPr id="7" name="TextBox 6">
          <a:extLst>
            <a:ext uri="{FF2B5EF4-FFF2-40B4-BE49-F238E27FC236}">
              <a16:creationId xmlns:a16="http://schemas.microsoft.com/office/drawing/2014/main" id="{23D5365F-C8E7-495F-B218-ACA2AA01FE4A}"/>
            </a:ext>
          </a:extLst>
        </xdr:cNvPr>
        <xdr:cNvSpPr txBox="1"/>
      </xdr:nvSpPr>
      <xdr:spPr>
        <a:xfrm>
          <a:off x="7765265" y="175527"/>
          <a:ext cx="5753864" cy="28823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Work Done:-</a:t>
          </a:r>
        </a:p>
        <a:p>
          <a:endParaRPr lang="en-US" sz="1100" b="1"/>
        </a:p>
        <a:p>
          <a:r>
            <a:rPr lang="en-US" sz="1100" b="0"/>
            <a:t>1.</a:t>
          </a:r>
          <a:r>
            <a:rPr lang="en-US" sz="1100" b="0" baseline="0"/>
            <a:t> First, a Time-series plotting performed (please, see below).</a:t>
          </a:r>
        </a:p>
        <a:p>
          <a:endParaRPr lang="en-US" sz="1100" b="0" baseline="0"/>
        </a:p>
        <a:p>
          <a:r>
            <a:rPr lang="en-US" sz="1100" b="0" baseline="0"/>
            <a:t>2. As the Time-series plot clearly displays a Horizontal pattern, Moving Averages and Exponential Smoothing Mehtods have been applied as per the question.</a:t>
          </a:r>
        </a:p>
        <a:p>
          <a:endParaRPr lang="en-US" sz="1100" b="0" baseline="0"/>
        </a:p>
        <a:p>
          <a:r>
            <a:rPr lang="en-US" sz="1100" b="0" baseline="0"/>
            <a:t>3. All the given K values and </a:t>
          </a:r>
          <a:r>
            <a:rPr lang="el-GR" sz="1100" b="0" baseline="0"/>
            <a:t>α</a:t>
          </a:r>
          <a:r>
            <a:rPr lang="en-US" sz="1100" b="0" baseline="0"/>
            <a:t> values have been applied one by one to find the appropriate MSE. However, to use the Excel Built in Function, Damping Factors have been calculated as per given </a:t>
          </a:r>
          <a:r>
            <a:rPr lang="el-GR" sz="1100" b="0" baseline="0"/>
            <a:t>α</a:t>
          </a:r>
          <a:r>
            <a:rPr lang="en-US" sz="1100" b="0" baseline="0"/>
            <a:t> values. Please, see below.</a:t>
          </a:r>
        </a:p>
        <a:p>
          <a:endParaRPr lang="en-US" sz="1100" b="0" baseline="0"/>
        </a:p>
        <a:p>
          <a:r>
            <a:rPr lang="en-US" sz="1100" b="0" baseline="0"/>
            <a:t>4. To calculae MSE values SUMXMY2 Function has been used in all the fields.</a:t>
          </a:r>
        </a:p>
        <a:p>
          <a:endParaRPr lang="en-US" sz="1100" b="0" baseline="0"/>
        </a:p>
        <a:p>
          <a:r>
            <a:rPr lang="en-US" sz="1100" b="0" baseline="0"/>
            <a:t>4. The Smallest MSE value has been chosen as final and its corresponding Forecasted Value (an integer) is the ultimate result for Week 105.</a:t>
          </a:r>
        </a:p>
        <a:p>
          <a:endParaRPr lang="en-US" sz="1100" b="0"/>
        </a:p>
      </xdr:txBody>
    </xdr:sp>
    <xdr:clientData/>
  </xdr:twoCellAnchor>
  <xdr:twoCellAnchor>
    <xdr:from>
      <xdr:col>1</xdr:col>
      <xdr:colOff>234461</xdr:colOff>
      <xdr:row>120</xdr:row>
      <xdr:rowOff>190496</xdr:rowOff>
    </xdr:from>
    <xdr:to>
      <xdr:col>8</xdr:col>
      <xdr:colOff>43962</xdr:colOff>
      <xdr:row>135</xdr:row>
      <xdr:rowOff>175842</xdr:rowOff>
    </xdr:to>
    <xdr:grpSp>
      <xdr:nvGrpSpPr>
        <xdr:cNvPr id="23" name="Group 22">
          <a:extLst>
            <a:ext uri="{FF2B5EF4-FFF2-40B4-BE49-F238E27FC236}">
              <a16:creationId xmlns:a16="http://schemas.microsoft.com/office/drawing/2014/main" id="{60FC1036-2274-4CD8-BA86-515A32188C0F}"/>
            </a:ext>
          </a:extLst>
        </xdr:cNvPr>
        <xdr:cNvGrpSpPr/>
      </xdr:nvGrpSpPr>
      <xdr:grpSpPr>
        <a:xfrm>
          <a:off x="847374" y="23083626"/>
          <a:ext cx="4282110" cy="2867694"/>
          <a:chOff x="842596" y="23079808"/>
          <a:chExt cx="4256943" cy="2652053"/>
        </a:xfrm>
      </xdr:grpSpPr>
      <xdr:sp macro="" textlink="">
        <xdr:nvSpPr>
          <xdr:cNvPr id="9" name="Freeform: Shape 8">
            <a:extLst>
              <a:ext uri="{FF2B5EF4-FFF2-40B4-BE49-F238E27FC236}">
                <a16:creationId xmlns:a16="http://schemas.microsoft.com/office/drawing/2014/main" id="{00AF1638-2EF5-4550-8CDA-303B7C38B56A}"/>
              </a:ext>
            </a:extLst>
          </xdr:cNvPr>
          <xdr:cNvSpPr/>
        </xdr:nvSpPr>
        <xdr:spPr>
          <a:xfrm>
            <a:off x="2557096" y="23087135"/>
            <a:ext cx="747346" cy="417634"/>
          </a:xfrm>
          <a:custGeom>
            <a:avLst/>
            <a:gdLst>
              <a:gd name="connsiteX0" fmla="*/ 0 w 938119"/>
              <a:gd name="connsiteY0" fmla="*/ 227134 h 527538"/>
              <a:gd name="connsiteX1" fmla="*/ 14654 w 938119"/>
              <a:gd name="connsiteY1" fmla="*/ 190500 h 527538"/>
              <a:gd name="connsiteX2" fmla="*/ 80596 w 938119"/>
              <a:gd name="connsiteY2" fmla="*/ 117231 h 527538"/>
              <a:gd name="connsiteX3" fmla="*/ 124558 w 938119"/>
              <a:gd name="connsiteY3" fmla="*/ 87923 h 527538"/>
              <a:gd name="connsiteX4" fmla="*/ 212481 w 938119"/>
              <a:gd name="connsiteY4" fmla="*/ 29307 h 527538"/>
              <a:gd name="connsiteX5" fmla="*/ 241789 w 938119"/>
              <a:gd name="connsiteY5" fmla="*/ 14654 h 527538"/>
              <a:gd name="connsiteX6" fmla="*/ 359019 w 938119"/>
              <a:gd name="connsiteY6" fmla="*/ 0 h 527538"/>
              <a:gd name="connsiteX7" fmla="*/ 534866 w 938119"/>
              <a:gd name="connsiteY7" fmla="*/ 7327 h 527538"/>
              <a:gd name="connsiteX8" fmla="*/ 586154 w 938119"/>
              <a:gd name="connsiteY8" fmla="*/ 21981 h 527538"/>
              <a:gd name="connsiteX9" fmla="*/ 703385 w 938119"/>
              <a:gd name="connsiteY9" fmla="*/ 43961 h 527538"/>
              <a:gd name="connsiteX10" fmla="*/ 798635 w 938119"/>
              <a:gd name="connsiteY10" fmla="*/ 65942 h 527538"/>
              <a:gd name="connsiteX11" fmla="*/ 827943 w 938119"/>
              <a:gd name="connsiteY11" fmla="*/ 80596 h 527538"/>
              <a:gd name="connsiteX12" fmla="*/ 893885 w 938119"/>
              <a:gd name="connsiteY12" fmla="*/ 102577 h 527538"/>
              <a:gd name="connsiteX13" fmla="*/ 901212 w 938119"/>
              <a:gd name="connsiteY13" fmla="*/ 124557 h 527538"/>
              <a:gd name="connsiteX14" fmla="*/ 908539 w 938119"/>
              <a:gd name="connsiteY14" fmla="*/ 153865 h 527538"/>
              <a:gd name="connsiteX15" fmla="*/ 923193 w 938119"/>
              <a:gd name="connsiteY15" fmla="*/ 175846 h 527538"/>
              <a:gd name="connsiteX16" fmla="*/ 930519 w 938119"/>
              <a:gd name="connsiteY16" fmla="*/ 197827 h 527538"/>
              <a:gd name="connsiteX17" fmla="*/ 930519 w 938119"/>
              <a:gd name="connsiteY17" fmla="*/ 359019 h 527538"/>
              <a:gd name="connsiteX18" fmla="*/ 923193 w 938119"/>
              <a:gd name="connsiteY18" fmla="*/ 388327 h 527538"/>
              <a:gd name="connsiteX19" fmla="*/ 893885 w 938119"/>
              <a:gd name="connsiteY19" fmla="*/ 417634 h 527538"/>
              <a:gd name="connsiteX20" fmla="*/ 857250 w 938119"/>
              <a:gd name="connsiteY20" fmla="*/ 454269 h 527538"/>
              <a:gd name="connsiteX21" fmla="*/ 820616 w 938119"/>
              <a:gd name="connsiteY21" fmla="*/ 498231 h 527538"/>
              <a:gd name="connsiteX22" fmla="*/ 718039 w 938119"/>
              <a:gd name="connsiteY22" fmla="*/ 520211 h 527538"/>
              <a:gd name="connsiteX23" fmla="*/ 659423 w 938119"/>
              <a:gd name="connsiteY23" fmla="*/ 527538 h 527538"/>
              <a:gd name="connsiteX24" fmla="*/ 117231 w 938119"/>
              <a:gd name="connsiteY24" fmla="*/ 512884 h 527538"/>
              <a:gd name="connsiteX25" fmla="*/ 58616 w 938119"/>
              <a:gd name="connsiteY25" fmla="*/ 505557 h 527538"/>
              <a:gd name="connsiteX26" fmla="*/ 43962 w 938119"/>
              <a:gd name="connsiteY26" fmla="*/ 483577 h 527538"/>
              <a:gd name="connsiteX27" fmla="*/ 21981 w 938119"/>
              <a:gd name="connsiteY27" fmla="*/ 454269 h 527538"/>
              <a:gd name="connsiteX28" fmla="*/ 14654 w 938119"/>
              <a:gd name="connsiteY28" fmla="*/ 424961 h 527538"/>
              <a:gd name="connsiteX29" fmla="*/ 21981 w 938119"/>
              <a:gd name="connsiteY29" fmla="*/ 241788 h 527538"/>
              <a:gd name="connsiteX30" fmla="*/ 29308 w 938119"/>
              <a:gd name="connsiteY30" fmla="*/ 219807 h 527538"/>
              <a:gd name="connsiteX31" fmla="*/ 51289 w 938119"/>
              <a:gd name="connsiteY31" fmla="*/ 197827 h 527538"/>
              <a:gd name="connsiteX32" fmla="*/ 58616 w 938119"/>
              <a:gd name="connsiteY32" fmla="*/ 175846 h 5275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Lst>
            <a:rect l="l" t="t" r="r" b="b"/>
            <a:pathLst>
              <a:path w="938119" h="527538">
                <a:moveTo>
                  <a:pt x="0" y="227134"/>
                </a:moveTo>
                <a:cubicBezTo>
                  <a:pt x="4885" y="214923"/>
                  <a:pt x="8772" y="202264"/>
                  <a:pt x="14654" y="190500"/>
                </a:cubicBezTo>
                <a:cubicBezTo>
                  <a:pt x="26958" y="165892"/>
                  <a:pt x="66355" y="126725"/>
                  <a:pt x="80596" y="117231"/>
                </a:cubicBezTo>
                <a:cubicBezTo>
                  <a:pt x="95250" y="107462"/>
                  <a:pt x="111113" y="99299"/>
                  <a:pt x="124558" y="87923"/>
                </a:cubicBezTo>
                <a:cubicBezTo>
                  <a:pt x="198961" y="24966"/>
                  <a:pt x="144768" y="42850"/>
                  <a:pt x="212481" y="29307"/>
                </a:cubicBezTo>
                <a:cubicBezTo>
                  <a:pt x="222250" y="24423"/>
                  <a:pt x="231750" y="18956"/>
                  <a:pt x="241789" y="14654"/>
                </a:cubicBezTo>
                <a:cubicBezTo>
                  <a:pt x="279847" y="-1656"/>
                  <a:pt x="314335" y="3437"/>
                  <a:pt x="359019" y="0"/>
                </a:cubicBezTo>
                <a:cubicBezTo>
                  <a:pt x="417635" y="2442"/>
                  <a:pt x="476472" y="1676"/>
                  <a:pt x="534866" y="7327"/>
                </a:cubicBezTo>
                <a:cubicBezTo>
                  <a:pt x="552563" y="9040"/>
                  <a:pt x="568780" y="18204"/>
                  <a:pt x="586154" y="21981"/>
                </a:cubicBezTo>
                <a:cubicBezTo>
                  <a:pt x="625005" y="30427"/>
                  <a:pt x="664452" y="35906"/>
                  <a:pt x="703385" y="43961"/>
                </a:cubicBezTo>
                <a:cubicBezTo>
                  <a:pt x="735294" y="50563"/>
                  <a:pt x="766885" y="58615"/>
                  <a:pt x="798635" y="65942"/>
                </a:cubicBezTo>
                <a:cubicBezTo>
                  <a:pt x="808404" y="70827"/>
                  <a:pt x="817749" y="76675"/>
                  <a:pt x="827943" y="80596"/>
                </a:cubicBezTo>
                <a:cubicBezTo>
                  <a:pt x="849568" y="88914"/>
                  <a:pt x="893885" y="102577"/>
                  <a:pt x="893885" y="102577"/>
                </a:cubicBezTo>
                <a:cubicBezTo>
                  <a:pt x="896327" y="109904"/>
                  <a:pt x="899090" y="117131"/>
                  <a:pt x="901212" y="124557"/>
                </a:cubicBezTo>
                <a:cubicBezTo>
                  <a:pt x="903978" y="134240"/>
                  <a:pt x="904572" y="144609"/>
                  <a:pt x="908539" y="153865"/>
                </a:cubicBezTo>
                <a:cubicBezTo>
                  <a:pt x="912008" y="161959"/>
                  <a:pt x="918308" y="168519"/>
                  <a:pt x="923193" y="175846"/>
                </a:cubicBezTo>
                <a:cubicBezTo>
                  <a:pt x="925635" y="183173"/>
                  <a:pt x="929138" y="190228"/>
                  <a:pt x="930519" y="197827"/>
                </a:cubicBezTo>
                <a:cubicBezTo>
                  <a:pt x="942365" y="262984"/>
                  <a:pt x="938784" y="284630"/>
                  <a:pt x="930519" y="359019"/>
                </a:cubicBezTo>
                <a:cubicBezTo>
                  <a:pt x="929407" y="369027"/>
                  <a:pt x="928530" y="379788"/>
                  <a:pt x="923193" y="388327"/>
                </a:cubicBezTo>
                <a:cubicBezTo>
                  <a:pt x="915871" y="400043"/>
                  <a:pt x="903654" y="407865"/>
                  <a:pt x="893885" y="417634"/>
                </a:cubicBezTo>
                <a:cubicBezTo>
                  <a:pt x="864342" y="476720"/>
                  <a:pt x="897679" y="427317"/>
                  <a:pt x="857250" y="454269"/>
                </a:cubicBezTo>
                <a:cubicBezTo>
                  <a:pt x="789419" y="499490"/>
                  <a:pt x="874690" y="453170"/>
                  <a:pt x="820616" y="498231"/>
                </a:cubicBezTo>
                <a:cubicBezTo>
                  <a:pt x="792440" y="521711"/>
                  <a:pt x="750298" y="516627"/>
                  <a:pt x="718039" y="520211"/>
                </a:cubicBezTo>
                <a:cubicBezTo>
                  <a:pt x="698469" y="522385"/>
                  <a:pt x="678962" y="525096"/>
                  <a:pt x="659423" y="527538"/>
                </a:cubicBezTo>
                <a:cubicBezTo>
                  <a:pt x="464605" y="524291"/>
                  <a:pt x="300720" y="529565"/>
                  <a:pt x="117231" y="512884"/>
                </a:cubicBezTo>
                <a:cubicBezTo>
                  <a:pt x="97621" y="511101"/>
                  <a:pt x="78154" y="507999"/>
                  <a:pt x="58616" y="505557"/>
                </a:cubicBezTo>
                <a:cubicBezTo>
                  <a:pt x="53731" y="498230"/>
                  <a:pt x="49080" y="490742"/>
                  <a:pt x="43962" y="483577"/>
                </a:cubicBezTo>
                <a:cubicBezTo>
                  <a:pt x="36864" y="473640"/>
                  <a:pt x="27442" y="465191"/>
                  <a:pt x="21981" y="454269"/>
                </a:cubicBezTo>
                <a:cubicBezTo>
                  <a:pt x="17478" y="445262"/>
                  <a:pt x="17096" y="434730"/>
                  <a:pt x="14654" y="424961"/>
                </a:cubicBezTo>
                <a:cubicBezTo>
                  <a:pt x="17096" y="363903"/>
                  <a:pt x="17627" y="302739"/>
                  <a:pt x="21981" y="241788"/>
                </a:cubicBezTo>
                <a:cubicBezTo>
                  <a:pt x="22531" y="234084"/>
                  <a:pt x="25024" y="226233"/>
                  <a:pt x="29308" y="219807"/>
                </a:cubicBezTo>
                <a:cubicBezTo>
                  <a:pt x="35056" y="211186"/>
                  <a:pt x="43962" y="205154"/>
                  <a:pt x="51289" y="197827"/>
                </a:cubicBezTo>
                <a:lnTo>
                  <a:pt x="58616" y="175846"/>
                </a:lnTo>
              </a:path>
            </a:pathLst>
          </a:custGeom>
        </xdr:spPr>
        <xdr:style>
          <a:lnRef idx="2">
            <a:schemeClr val="accent2"/>
          </a:lnRef>
          <a:fillRef idx="0">
            <a:schemeClr val="accent2"/>
          </a:fillRef>
          <a:effectRef idx="1">
            <a:schemeClr val="accent2"/>
          </a:effectRef>
          <a:fontRef idx="minor">
            <a:schemeClr val="tx1"/>
          </a:fontRef>
        </xdr:style>
        <xdr:txBody>
          <a:bodyPr vertOverflow="clip" horzOverflow="clip" rtlCol="0" anchor="t"/>
          <a:lstStyle/>
          <a:p>
            <a:pPr algn="l"/>
            <a:endParaRPr lang="en-US" sz="1100"/>
          </a:p>
        </xdr:txBody>
      </xdr:sp>
      <xdr:sp macro="" textlink="">
        <xdr:nvSpPr>
          <xdr:cNvPr id="10" name="Freeform: Shape 9">
            <a:extLst>
              <a:ext uri="{FF2B5EF4-FFF2-40B4-BE49-F238E27FC236}">
                <a16:creationId xmlns:a16="http://schemas.microsoft.com/office/drawing/2014/main" id="{F3D82FBB-E817-4632-8FF1-C7ECFAEB35C3}"/>
              </a:ext>
            </a:extLst>
          </xdr:cNvPr>
          <xdr:cNvSpPr/>
        </xdr:nvSpPr>
        <xdr:spPr>
          <a:xfrm>
            <a:off x="842596" y="23079808"/>
            <a:ext cx="556845" cy="205154"/>
          </a:xfrm>
          <a:custGeom>
            <a:avLst/>
            <a:gdLst>
              <a:gd name="connsiteX0" fmla="*/ 0 w 938119"/>
              <a:gd name="connsiteY0" fmla="*/ 227134 h 527538"/>
              <a:gd name="connsiteX1" fmla="*/ 14654 w 938119"/>
              <a:gd name="connsiteY1" fmla="*/ 190500 h 527538"/>
              <a:gd name="connsiteX2" fmla="*/ 80596 w 938119"/>
              <a:gd name="connsiteY2" fmla="*/ 117231 h 527538"/>
              <a:gd name="connsiteX3" fmla="*/ 124558 w 938119"/>
              <a:gd name="connsiteY3" fmla="*/ 87923 h 527538"/>
              <a:gd name="connsiteX4" fmla="*/ 212481 w 938119"/>
              <a:gd name="connsiteY4" fmla="*/ 29307 h 527538"/>
              <a:gd name="connsiteX5" fmla="*/ 241789 w 938119"/>
              <a:gd name="connsiteY5" fmla="*/ 14654 h 527538"/>
              <a:gd name="connsiteX6" fmla="*/ 359019 w 938119"/>
              <a:gd name="connsiteY6" fmla="*/ 0 h 527538"/>
              <a:gd name="connsiteX7" fmla="*/ 534866 w 938119"/>
              <a:gd name="connsiteY7" fmla="*/ 7327 h 527538"/>
              <a:gd name="connsiteX8" fmla="*/ 586154 w 938119"/>
              <a:gd name="connsiteY8" fmla="*/ 21981 h 527538"/>
              <a:gd name="connsiteX9" fmla="*/ 703385 w 938119"/>
              <a:gd name="connsiteY9" fmla="*/ 43961 h 527538"/>
              <a:gd name="connsiteX10" fmla="*/ 798635 w 938119"/>
              <a:gd name="connsiteY10" fmla="*/ 65942 h 527538"/>
              <a:gd name="connsiteX11" fmla="*/ 827943 w 938119"/>
              <a:gd name="connsiteY11" fmla="*/ 80596 h 527538"/>
              <a:gd name="connsiteX12" fmla="*/ 893885 w 938119"/>
              <a:gd name="connsiteY12" fmla="*/ 102577 h 527538"/>
              <a:gd name="connsiteX13" fmla="*/ 901212 w 938119"/>
              <a:gd name="connsiteY13" fmla="*/ 124557 h 527538"/>
              <a:gd name="connsiteX14" fmla="*/ 908539 w 938119"/>
              <a:gd name="connsiteY14" fmla="*/ 153865 h 527538"/>
              <a:gd name="connsiteX15" fmla="*/ 923193 w 938119"/>
              <a:gd name="connsiteY15" fmla="*/ 175846 h 527538"/>
              <a:gd name="connsiteX16" fmla="*/ 930519 w 938119"/>
              <a:gd name="connsiteY16" fmla="*/ 197827 h 527538"/>
              <a:gd name="connsiteX17" fmla="*/ 930519 w 938119"/>
              <a:gd name="connsiteY17" fmla="*/ 359019 h 527538"/>
              <a:gd name="connsiteX18" fmla="*/ 923193 w 938119"/>
              <a:gd name="connsiteY18" fmla="*/ 388327 h 527538"/>
              <a:gd name="connsiteX19" fmla="*/ 893885 w 938119"/>
              <a:gd name="connsiteY19" fmla="*/ 417634 h 527538"/>
              <a:gd name="connsiteX20" fmla="*/ 857250 w 938119"/>
              <a:gd name="connsiteY20" fmla="*/ 454269 h 527538"/>
              <a:gd name="connsiteX21" fmla="*/ 820616 w 938119"/>
              <a:gd name="connsiteY21" fmla="*/ 498231 h 527538"/>
              <a:gd name="connsiteX22" fmla="*/ 718039 w 938119"/>
              <a:gd name="connsiteY22" fmla="*/ 520211 h 527538"/>
              <a:gd name="connsiteX23" fmla="*/ 659423 w 938119"/>
              <a:gd name="connsiteY23" fmla="*/ 527538 h 527538"/>
              <a:gd name="connsiteX24" fmla="*/ 117231 w 938119"/>
              <a:gd name="connsiteY24" fmla="*/ 512884 h 527538"/>
              <a:gd name="connsiteX25" fmla="*/ 58616 w 938119"/>
              <a:gd name="connsiteY25" fmla="*/ 505557 h 527538"/>
              <a:gd name="connsiteX26" fmla="*/ 43962 w 938119"/>
              <a:gd name="connsiteY26" fmla="*/ 483577 h 527538"/>
              <a:gd name="connsiteX27" fmla="*/ 21981 w 938119"/>
              <a:gd name="connsiteY27" fmla="*/ 454269 h 527538"/>
              <a:gd name="connsiteX28" fmla="*/ 14654 w 938119"/>
              <a:gd name="connsiteY28" fmla="*/ 424961 h 527538"/>
              <a:gd name="connsiteX29" fmla="*/ 21981 w 938119"/>
              <a:gd name="connsiteY29" fmla="*/ 241788 h 527538"/>
              <a:gd name="connsiteX30" fmla="*/ 29308 w 938119"/>
              <a:gd name="connsiteY30" fmla="*/ 219807 h 527538"/>
              <a:gd name="connsiteX31" fmla="*/ 51289 w 938119"/>
              <a:gd name="connsiteY31" fmla="*/ 197827 h 527538"/>
              <a:gd name="connsiteX32" fmla="*/ 58616 w 938119"/>
              <a:gd name="connsiteY32" fmla="*/ 175846 h 5275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Lst>
            <a:rect l="l" t="t" r="r" b="b"/>
            <a:pathLst>
              <a:path w="938119" h="527538">
                <a:moveTo>
                  <a:pt x="0" y="227134"/>
                </a:moveTo>
                <a:cubicBezTo>
                  <a:pt x="4885" y="214923"/>
                  <a:pt x="8772" y="202264"/>
                  <a:pt x="14654" y="190500"/>
                </a:cubicBezTo>
                <a:cubicBezTo>
                  <a:pt x="26958" y="165892"/>
                  <a:pt x="66355" y="126725"/>
                  <a:pt x="80596" y="117231"/>
                </a:cubicBezTo>
                <a:cubicBezTo>
                  <a:pt x="95250" y="107462"/>
                  <a:pt x="111113" y="99299"/>
                  <a:pt x="124558" y="87923"/>
                </a:cubicBezTo>
                <a:cubicBezTo>
                  <a:pt x="198961" y="24966"/>
                  <a:pt x="144768" y="42850"/>
                  <a:pt x="212481" y="29307"/>
                </a:cubicBezTo>
                <a:cubicBezTo>
                  <a:pt x="222250" y="24423"/>
                  <a:pt x="231750" y="18956"/>
                  <a:pt x="241789" y="14654"/>
                </a:cubicBezTo>
                <a:cubicBezTo>
                  <a:pt x="279847" y="-1656"/>
                  <a:pt x="314335" y="3437"/>
                  <a:pt x="359019" y="0"/>
                </a:cubicBezTo>
                <a:cubicBezTo>
                  <a:pt x="417635" y="2442"/>
                  <a:pt x="476472" y="1676"/>
                  <a:pt x="534866" y="7327"/>
                </a:cubicBezTo>
                <a:cubicBezTo>
                  <a:pt x="552563" y="9040"/>
                  <a:pt x="568780" y="18204"/>
                  <a:pt x="586154" y="21981"/>
                </a:cubicBezTo>
                <a:cubicBezTo>
                  <a:pt x="625005" y="30427"/>
                  <a:pt x="664452" y="35906"/>
                  <a:pt x="703385" y="43961"/>
                </a:cubicBezTo>
                <a:cubicBezTo>
                  <a:pt x="735294" y="50563"/>
                  <a:pt x="766885" y="58615"/>
                  <a:pt x="798635" y="65942"/>
                </a:cubicBezTo>
                <a:cubicBezTo>
                  <a:pt x="808404" y="70827"/>
                  <a:pt x="817749" y="76675"/>
                  <a:pt x="827943" y="80596"/>
                </a:cubicBezTo>
                <a:cubicBezTo>
                  <a:pt x="849568" y="88914"/>
                  <a:pt x="893885" y="102577"/>
                  <a:pt x="893885" y="102577"/>
                </a:cubicBezTo>
                <a:cubicBezTo>
                  <a:pt x="896327" y="109904"/>
                  <a:pt x="899090" y="117131"/>
                  <a:pt x="901212" y="124557"/>
                </a:cubicBezTo>
                <a:cubicBezTo>
                  <a:pt x="903978" y="134240"/>
                  <a:pt x="904572" y="144609"/>
                  <a:pt x="908539" y="153865"/>
                </a:cubicBezTo>
                <a:cubicBezTo>
                  <a:pt x="912008" y="161959"/>
                  <a:pt x="918308" y="168519"/>
                  <a:pt x="923193" y="175846"/>
                </a:cubicBezTo>
                <a:cubicBezTo>
                  <a:pt x="925635" y="183173"/>
                  <a:pt x="929138" y="190228"/>
                  <a:pt x="930519" y="197827"/>
                </a:cubicBezTo>
                <a:cubicBezTo>
                  <a:pt x="942365" y="262984"/>
                  <a:pt x="938784" y="284630"/>
                  <a:pt x="930519" y="359019"/>
                </a:cubicBezTo>
                <a:cubicBezTo>
                  <a:pt x="929407" y="369027"/>
                  <a:pt x="928530" y="379788"/>
                  <a:pt x="923193" y="388327"/>
                </a:cubicBezTo>
                <a:cubicBezTo>
                  <a:pt x="915871" y="400043"/>
                  <a:pt x="903654" y="407865"/>
                  <a:pt x="893885" y="417634"/>
                </a:cubicBezTo>
                <a:cubicBezTo>
                  <a:pt x="864342" y="476720"/>
                  <a:pt x="897679" y="427317"/>
                  <a:pt x="857250" y="454269"/>
                </a:cubicBezTo>
                <a:cubicBezTo>
                  <a:pt x="789419" y="499490"/>
                  <a:pt x="874690" y="453170"/>
                  <a:pt x="820616" y="498231"/>
                </a:cubicBezTo>
                <a:cubicBezTo>
                  <a:pt x="792440" y="521711"/>
                  <a:pt x="750298" y="516627"/>
                  <a:pt x="718039" y="520211"/>
                </a:cubicBezTo>
                <a:cubicBezTo>
                  <a:pt x="698469" y="522385"/>
                  <a:pt x="678962" y="525096"/>
                  <a:pt x="659423" y="527538"/>
                </a:cubicBezTo>
                <a:cubicBezTo>
                  <a:pt x="464605" y="524291"/>
                  <a:pt x="300720" y="529565"/>
                  <a:pt x="117231" y="512884"/>
                </a:cubicBezTo>
                <a:cubicBezTo>
                  <a:pt x="97621" y="511101"/>
                  <a:pt x="78154" y="507999"/>
                  <a:pt x="58616" y="505557"/>
                </a:cubicBezTo>
                <a:cubicBezTo>
                  <a:pt x="53731" y="498230"/>
                  <a:pt x="49080" y="490742"/>
                  <a:pt x="43962" y="483577"/>
                </a:cubicBezTo>
                <a:cubicBezTo>
                  <a:pt x="36864" y="473640"/>
                  <a:pt x="27442" y="465191"/>
                  <a:pt x="21981" y="454269"/>
                </a:cubicBezTo>
                <a:cubicBezTo>
                  <a:pt x="17478" y="445262"/>
                  <a:pt x="17096" y="434730"/>
                  <a:pt x="14654" y="424961"/>
                </a:cubicBezTo>
                <a:cubicBezTo>
                  <a:pt x="17096" y="363903"/>
                  <a:pt x="17627" y="302739"/>
                  <a:pt x="21981" y="241788"/>
                </a:cubicBezTo>
                <a:cubicBezTo>
                  <a:pt x="22531" y="234084"/>
                  <a:pt x="25024" y="226233"/>
                  <a:pt x="29308" y="219807"/>
                </a:cubicBezTo>
                <a:cubicBezTo>
                  <a:pt x="35056" y="211186"/>
                  <a:pt x="43962" y="205154"/>
                  <a:pt x="51289" y="197827"/>
                </a:cubicBezTo>
                <a:lnTo>
                  <a:pt x="58616" y="175846"/>
                </a:lnTo>
              </a:path>
            </a:pathLst>
          </a:custGeom>
        </xdr:spPr>
        <xdr:style>
          <a:lnRef idx="2">
            <a:schemeClr val="accent2"/>
          </a:lnRef>
          <a:fillRef idx="0">
            <a:schemeClr val="accent2"/>
          </a:fillRef>
          <a:effectRef idx="1">
            <a:schemeClr val="accent2"/>
          </a:effectRef>
          <a:fontRef idx="minor">
            <a:schemeClr val="tx1"/>
          </a:fontRef>
        </xdr:style>
        <xdr:txBody>
          <a:bodyPr vertOverflow="clip" horzOverflow="clip" rtlCol="0" anchor="t"/>
          <a:lstStyle/>
          <a:p>
            <a:pPr algn="l"/>
            <a:endParaRPr lang="en-US" sz="1100"/>
          </a:p>
        </xdr:txBody>
      </xdr:sp>
      <xdr:cxnSp macro="">
        <xdr:nvCxnSpPr>
          <xdr:cNvPr id="12" name="Straight Arrow Connector 11">
            <a:extLst>
              <a:ext uri="{FF2B5EF4-FFF2-40B4-BE49-F238E27FC236}">
                <a16:creationId xmlns:a16="http://schemas.microsoft.com/office/drawing/2014/main" id="{CC900B84-E3FE-493E-AC76-DD1CF905F1DC}"/>
              </a:ext>
            </a:extLst>
          </xdr:cNvPr>
          <xdr:cNvCxnSpPr/>
        </xdr:nvCxnSpPr>
        <xdr:spPr>
          <a:xfrm flipH="1" flipV="1">
            <a:off x="1373656" y="23251584"/>
            <a:ext cx="1542459" cy="985878"/>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xnSp macro="">
        <xdr:nvCxnSpPr>
          <xdr:cNvPr id="15" name="Straight Arrow Connector 14">
            <a:extLst>
              <a:ext uri="{FF2B5EF4-FFF2-40B4-BE49-F238E27FC236}">
                <a16:creationId xmlns:a16="http://schemas.microsoft.com/office/drawing/2014/main" id="{D47B780F-86CF-4707-8B74-E57B5A81DC81}"/>
              </a:ext>
            </a:extLst>
          </xdr:cNvPr>
          <xdr:cNvCxnSpPr/>
        </xdr:nvCxnSpPr>
        <xdr:spPr>
          <a:xfrm flipH="1" flipV="1">
            <a:off x="2872153" y="23519425"/>
            <a:ext cx="36635" cy="718037"/>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sp macro="" textlink="">
        <xdr:nvSpPr>
          <xdr:cNvPr id="22" name="TextBox 21">
            <a:extLst>
              <a:ext uri="{FF2B5EF4-FFF2-40B4-BE49-F238E27FC236}">
                <a16:creationId xmlns:a16="http://schemas.microsoft.com/office/drawing/2014/main" id="{BBEF20F3-FD7D-4B8D-A56F-D87A67AA9F0B}"/>
              </a:ext>
            </a:extLst>
          </xdr:cNvPr>
          <xdr:cNvSpPr txBox="1"/>
        </xdr:nvSpPr>
        <xdr:spPr>
          <a:xfrm>
            <a:off x="1384789" y="24237461"/>
            <a:ext cx="3714750" cy="149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Between both</a:t>
            </a:r>
            <a:r>
              <a:rPr lang="en-US" sz="1100" baseline="0"/>
              <a:t> the methods applied here using different given values for K and </a:t>
            </a:r>
            <a:r>
              <a:rPr lang="el-GR" sz="1100" baseline="0"/>
              <a:t>α</a:t>
            </a:r>
            <a:r>
              <a:rPr lang="en-US" sz="1100" baseline="0"/>
              <a:t>, Moving Averages Method with K=4 has the smallest MSE value.</a:t>
            </a:r>
          </a:p>
          <a:p>
            <a:endParaRPr lang="en-US" sz="1100" baseline="0"/>
          </a:p>
          <a:p>
            <a:r>
              <a:rPr lang="en-US" sz="1100" baseline="0"/>
              <a:t>Therefore, the optimal forecast for Week 105 is 130.75, of which the Integer is 131 (app.) as it is the unit of the product.  </a:t>
            </a:r>
          </a:p>
          <a:p>
            <a:endParaRPr lang="en-US" sz="1100"/>
          </a:p>
          <a:p>
            <a:r>
              <a:rPr lang="en-US" sz="1100"/>
              <a:t>So, the Final forecast is 131 (app.)</a:t>
            </a:r>
          </a:p>
        </xdr:txBody>
      </xdr:sp>
    </xdr:grpSp>
    <xdr:clientData/>
  </xdr:twoCellAnchor>
  <xdr:twoCellAnchor>
    <xdr:from>
      <xdr:col>7</xdr:col>
      <xdr:colOff>588065</xdr:colOff>
      <xdr:row>119</xdr:row>
      <xdr:rowOff>115958</xdr:rowOff>
    </xdr:from>
    <xdr:to>
      <xdr:col>13</xdr:col>
      <xdr:colOff>786848</xdr:colOff>
      <xdr:row>122</xdr:row>
      <xdr:rowOff>157370</xdr:rowOff>
    </xdr:to>
    <xdr:grpSp>
      <xdr:nvGrpSpPr>
        <xdr:cNvPr id="29" name="Group 28">
          <a:extLst>
            <a:ext uri="{FF2B5EF4-FFF2-40B4-BE49-F238E27FC236}">
              <a16:creationId xmlns:a16="http://schemas.microsoft.com/office/drawing/2014/main" id="{166920E2-BD27-48D3-9EB6-6257B6E4D7B6}"/>
            </a:ext>
          </a:extLst>
        </xdr:cNvPr>
        <xdr:cNvGrpSpPr/>
      </xdr:nvGrpSpPr>
      <xdr:grpSpPr>
        <a:xfrm>
          <a:off x="5060674" y="22818588"/>
          <a:ext cx="4870174" cy="629478"/>
          <a:chOff x="5060674" y="22818588"/>
          <a:chExt cx="4133022" cy="629478"/>
        </a:xfrm>
      </xdr:grpSpPr>
      <xdr:sp macro="" textlink="">
        <xdr:nvSpPr>
          <xdr:cNvPr id="24" name="TextBox 23">
            <a:extLst>
              <a:ext uri="{FF2B5EF4-FFF2-40B4-BE49-F238E27FC236}">
                <a16:creationId xmlns:a16="http://schemas.microsoft.com/office/drawing/2014/main" id="{8DDD454D-7568-467C-A274-5546C3D4D5BE}"/>
              </a:ext>
            </a:extLst>
          </xdr:cNvPr>
          <xdr:cNvSpPr txBox="1"/>
        </xdr:nvSpPr>
        <xdr:spPr>
          <a:xfrm>
            <a:off x="5922065" y="22818588"/>
            <a:ext cx="3271631" cy="6294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 the Excel Data Analytics tool</a:t>
            </a:r>
            <a:r>
              <a:rPr lang="en-US" sz="1100" baseline="0"/>
              <a:t>/Built in Function has been used, the red inked numbers have been calculated manually.</a:t>
            </a:r>
            <a:endParaRPr lang="en-US" sz="1100"/>
          </a:p>
        </xdr:txBody>
      </xdr:sp>
      <xdr:cxnSp macro="">
        <xdr:nvCxnSpPr>
          <xdr:cNvPr id="26" name="Straight Arrow Connector 25">
            <a:extLst>
              <a:ext uri="{FF2B5EF4-FFF2-40B4-BE49-F238E27FC236}">
                <a16:creationId xmlns:a16="http://schemas.microsoft.com/office/drawing/2014/main" id="{F5425B92-1AE0-4A4B-8175-02444CC4D445}"/>
              </a:ext>
            </a:extLst>
          </xdr:cNvPr>
          <xdr:cNvCxnSpPr/>
        </xdr:nvCxnSpPr>
        <xdr:spPr>
          <a:xfrm flipH="1">
            <a:off x="5060674" y="23149892"/>
            <a:ext cx="869674" cy="24847"/>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171450</xdr:colOff>
      <xdr:row>0</xdr:row>
      <xdr:rowOff>123825</xdr:rowOff>
    </xdr:from>
    <xdr:ext cx="8534400" cy="2233945"/>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71450" y="123825"/>
          <a:ext cx="8534400" cy="22339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just">
            <a:spcAft>
              <a:spcPts val="600"/>
            </a:spcAft>
          </a:pPr>
          <a:r>
            <a:rPr lang="en-US" sz="1400">
              <a:solidFill>
                <a:schemeClr val="tx1"/>
              </a:solidFill>
              <a:effectLst/>
              <a:latin typeface="Times New Roman" panose="02020603050405020304" pitchFamily="18" charset="0"/>
              <a:ea typeface="+mn-ea"/>
              <a:cs typeface="Times New Roman" panose="02020603050405020304" pitchFamily="18" charset="0"/>
            </a:rPr>
            <a:t>The Children’s Theater Company is managed by Shannon. The company performs in two venues: Kristin Marie Hall and the Lauren Elizabeth Theater.</a:t>
          </a:r>
          <a:r>
            <a:rPr lang="en-US" sz="1400" baseline="0">
              <a:solidFill>
                <a:schemeClr val="tx1"/>
              </a:solidFill>
              <a:effectLst/>
              <a:latin typeface="Times New Roman" panose="02020603050405020304" pitchFamily="18" charset="0"/>
              <a:ea typeface="+mn-ea"/>
              <a:cs typeface="Times New Roman" panose="02020603050405020304" pitchFamily="18" charset="0"/>
            </a:rPr>
            <a:t> </a:t>
          </a:r>
          <a:r>
            <a:rPr lang="en-US" sz="1400">
              <a:solidFill>
                <a:schemeClr val="tx1"/>
              </a:solidFill>
              <a:effectLst/>
              <a:latin typeface="Times New Roman" panose="02020603050405020304" pitchFamily="18" charset="0"/>
              <a:ea typeface="+mn-ea"/>
              <a:cs typeface="Times New Roman" panose="02020603050405020304" pitchFamily="18" charset="0"/>
            </a:rPr>
            <a:t>For the upcoming season, seven shows have been chosen. The question Shannon faces is how many performances of each of the seven shows should be scheduled for each venue. A financial analysis has estimated revenue and cost for each performance of the seven shows, and Shannon has set the minimum number of performances of each show based on union agreements with Actor’s Equity Association and the popularity of the shows in other markets. These data are shown in the table below.</a:t>
          </a:r>
        </a:p>
        <a:p>
          <a:pPr algn="just">
            <a:spcAft>
              <a:spcPts val="600"/>
            </a:spcAft>
          </a:pPr>
          <a:r>
            <a:rPr lang="sv-FI" sz="1400">
              <a:latin typeface="Times New Roman" panose="02020603050405020304" pitchFamily="18" charset="0"/>
              <a:cs typeface="Times New Roman" panose="02020603050405020304" pitchFamily="18" charset="0"/>
            </a:rPr>
            <a:t>Kristin Marie Hall is available for at most 60 performances during the season, whereas Lauren Elizabeth Theater is available for at most 150 performances. Shows 3 and 7 must be performed in Kristin Marie Hall, and the other shows are performed in either venue. The company wants to achieve revenues of at least $550,000 while minimizing its production costs. Develop and solve a linear programming model to determine the best way to schedule the shows.</a:t>
          </a:r>
        </a:p>
      </xdr:txBody>
    </xdr:sp>
    <xdr:clientData/>
  </xdr:oneCellAnchor>
  <xdr:twoCellAnchor>
    <xdr:from>
      <xdr:col>4</xdr:col>
      <xdr:colOff>1208942</xdr:colOff>
      <xdr:row>31</xdr:row>
      <xdr:rowOff>0</xdr:rowOff>
    </xdr:from>
    <xdr:to>
      <xdr:col>12</xdr:col>
      <xdr:colOff>36634</xdr:colOff>
      <xdr:row>39</xdr:row>
      <xdr:rowOff>87923</xdr:rowOff>
    </xdr:to>
    <xdr:cxnSp macro="">
      <xdr:nvCxnSpPr>
        <xdr:cNvPr id="4" name="Straight Arrow Connector 3">
          <a:extLst>
            <a:ext uri="{FF2B5EF4-FFF2-40B4-BE49-F238E27FC236}">
              <a16:creationId xmlns:a16="http://schemas.microsoft.com/office/drawing/2014/main" id="{E14A8957-F77B-40D6-B64E-9EA9FDB0E3EC}"/>
            </a:ext>
          </a:extLst>
        </xdr:cNvPr>
        <xdr:cNvCxnSpPr/>
      </xdr:nvCxnSpPr>
      <xdr:spPr>
        <a:xfrm>
          <a:off x="4088423" y="5788269"/>
          <a:ext cx="5106865" cy="15240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13</xdr:col>
      <xdr:colOff>248479</xdr:colOff>
      <xdr:row>17</xdr:row>
      <xdr:rowOff>0</xdr:rowOff>
    </xdr:from>
    <xdr:to>
      <xdr:col>13</xdr:col>
      <xdr:colOff>291353</xdr:colOff>
      <xdr:row>41</xdr:row>
      <xdr:rowOff>157369</xdr:rowOff>
    </xdr:to>
    <xdr:cxnSp macro="">
      <xdr:nvCxnSpPr>
        <xdr:cNvPr id="7" name="Straight Arrow Connector 6">
          <a:extLst>
            <a:ext uri="{FF2B5EF4-FFF2-40B4-BE49-F238E27FC236}">
              <a16:creationId xmlns:a16="http://schemas.microsoft.com/office/drawing/2014/main" id="{0098775E-3128-4CA9-B48D-DDC53E21402C}"/>
            </a:ext>
          </a:extLst>
        </xdr:cNvPr>
        <xdr:cNvCxnSpPr/>
      </xdr:nvCxnSpPr>
      <xdr:spPr>
        <a:xfrm flipV="1">
          <a:off x="11129391" y="3260912"/>
          <a:ext cx="42874" cy="442681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11</xdr:col>
      <xdr:colOff>493058</xdr:colOff>
      <xdr:row>41</xdr:row>
      <xdr:rowOff>82826</xdr:rowOff>
    </xdr:from>
    <xdr:to>
      <xdr:col>15</xdr:col>
      <xdr:colOff>390524</xdr:colOff>
      <xdr:row>43</xdr:row>
      <xdr:rowOff>122465</xdr:rowOff>
    </xdr:to>
    <xdr:sp macro="" textlink="">
      <xdr:nvSpPr>
        <xdr:cNvPr id="15" name="Freeform: Shape 14">
          <a:extLst>
            <a:ext uri="{FF2B5EF4-FFF2-40B4-BE49-F238E27FC236}">
              <a16:creationId xmlns:a16="http://schemas.microsoft.com/office/drawing/2014/main" id="{1D8CC668-E13E-4496-8AF4-3CD2518173B3}"/>
            </a:ext>
          </a:extLst>
        </xdr:cNvPr>
        <xdr:cNvSpPr/>
      </xdr:nvSpPr>
      <xdr:spPr>
        <a:xfrm>
          <a:off x="9057275" y="7827065"/>
          <a:ext cx="3897966" cy="437204"/>
        </a:xfrm>
        <a:custGeom>
          <a:avLst/>
          <a:gdLst>
            <a:gd name="connsiteX0" fmla="*/ 67235 w 3768029"/>
            <a:gd name="connsiteY0" fmla="*/ 138679 h 463650"/>
            <a:gd name="connsiteX1" fmla="*/ 56029 w 3768029"/>
            <a:gd name="connsiteY1" fmla="*/ 374003 h 463650"/>
            <a:gd name="connsiteX2" fmla="*/ 89647 w 3768029"/>
            <a:gd name="connsiteY2" fmla="*/ 385208 h 463650"/>
            <a:gd name="connsiteX3" fmla="*/ 134470 w 3768029"/>
            <a:gd name="connsiteY3" fmla="*/ 396414 h 463650"/>
            <a:gd name="connsiteX4" fmla="*/ 313765 w 3768029"/>
            <a:gd name="connsiteY4" fmla="*/ 430032 h 463650"/>
            <a:gd name="connsiteX5" fmla="*/ 997323 w 3768029"/>
            <a:gd name="connsiteY5" fmla="*/ 441238 h 463650"/>
            <a:gd name="connsiteX6" fmla="*/ 1311088 w 3768029"/>
            <a:gd name="connsiteY6" fmla="*/ 463650 h 463650"/>
            <a:gd name="connsiteX7" fmla="*/ 2431676 w 3768029"/>
            <a:gd name="connsiteY7" fmla="*/ 452444 h 463650"/>
            <a:gd name="connsiteX8" fmla="*/ 2801470 w 3768029"/>
            <a:gd name="connsiteY8" fmla="*/ 441238 h 463650"/>
            <a:gd name="connsiteX9" fmla="*/ 2947147 w 3768029"/>
            <a:gd name="connsiteY9" fmla="*/ 418826 h 463650"/>
            <a:gd name="connsiteX10" fmla="*/ 3036794 w 3768029"/>
            <a:gd name="connsiteY10" fmla="*/ 407620 h 463650"/>
            <a:gd name="connsiteX11" fmla="*/ 3081618 w 3768029"/>
            <a:gd name="connsiteY11" fmla="*/ 396414 h 463650"/>
            <a:gd name="connsiteX12" fmla="*/ 3260912 w 3768029"/>
            <a:gd name="connsiteY12" fmla="*/ 385208 h 463650"/>
            <a:gd name="connsiteX13" fmla="*/ 3294529 w 3768029"/>
            <a:gd name="connsiteY13" fmla="*/ 374003 h 463650"/>
            <a:gd name="connsiteX14" fmla="*/ 3742765 w 3768029"/>
            <a:gd name="connsiteY14" fmla="*/ 351591 h 463650"/>
            <a:gd name="connsiteX15" fmla="*/ 3765176 w 3768029"/>
            <a:gd name="connsiteY15" fmla="*/ 317973 h 463650"/>
            <a:gd name="connsiteX16" fmla="*/ 3025588 w 3768029"/>
            <a:gd name="connsiteY16" fmla="*/ 49032 h 463650"/>
            <a:gd name="connsiteX17" fmla="*/ 2577353 w 3768029"/>
            <a:gd name="connsiteY17" fmla="*/ 71444 h 463650"/>
            <a:gd name="connsiteX18" fmla="*/ 1322294 w 3768029"/>
            <a:gd name="connsiteY18" fmla="*/ 82650 h 463650"/>
            <a:gd name="connsiteX19" fmla="*/ 997323 w 3768029"/>
            <a:gd name="connsiteY19" fmla="*/ 93855 h 463650"/>
            <a:gd name="connsiteX20" fmla="*/ 829235 w 3768029"/>
            <a:gd name="connsiteY20" fmla="*/ 82650 h 463650"/>
            <a:gd name="connsiteX21" fmla="*/ 0 w 3768029"/>
            <a:gd name="connsiteY21" fmla="*/ 93855 h 463650"/>
            <a:gd name="connsiteX22" fmla="*/ 22412 w 3768029"/>
            <a:gd name="connsiteY22" fmla="*/ 250738 h 4636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Lst>
          <a:rect l="l" t="t" r="r" b="b"/>
          <a:pathLst>
            <a:path w="3768029" h="463650">
              <a:moveTo>
                <a:pt x="67235" y="138679"/>
              </a:moveTo>
              <a:cubicBezTo>
                <a:pt x="63500" y="217120"/>
                <a:pt x="48919" y="295795"/>
                <a:pt x="56029" y="374003"/>
              </a:cubicBezTo>
              <a:cubicBezTo>
                <a:pt x="57098" y="385767"/>
                <a:pt x="78289" y="381963"/>
                <a:pt x="89647" y="385208"/>
              </a:cubicBezTo>
              <a:cubicBezTo>
                <a:pt x="104455" y="389439"/>
                <a:pt x="119662" y="392183"/>
                <a:pt x="134470" y="396414"/>
              </a:cubicBezTo>
              <a:cubicBezTo>
                <a:pt x="212794" y="418793"/>
                <a:pt x="164327" y="423974"/>
                <a:pt x="313765" y="430032"/>
              </a:cubicBezTo>
              <a:cubicBezTo>
                <a:pt x="541461" y="439263"/>
                <a:pt x="769470" y="437503"/>
                <a:pt x="997323" y="441238"/>
              </a:cubicBezTo>
              <a:cubicBezTo>
                <a:pt x="1125420" y="462588"/>
                <a:pt x="1115288" y="463650"/>
                <a:pt x="1311088" y="463650"/>
              </a:cubicBezTo>
              <a:cubicBezTo>
                <a:pt x="1684636" y="463650"/>
                <a:pt x="2058147" y="456179"/>
                <a:pt x="2431676" y="452444"/>
              </a:cubicBezTo>
              <a:lnTo>
                <a:pt x="2801470" y="441238"/>
              </a:lnTo>
              <a:cubicBezTo>
                <a:pt x="2890703" y="436885"/>
                <a:pt x="2873803" y="430110"/>
                <a:pt x="2947147" y="418826"/>
              </a:cubicBezTo>
              <a:cubicBezTo>
                <a:pt x="2976912" y="414247"/>
                <a:pt x="3007089" y="412571"/>
                <a:pt x="3036794" y="407620"/>
              </a:cubicBezTo>
              <a:cubicBezTo>
                <a:pt x="3051986" y="405088"/>
                <a:pt x="3066293" y="397946"/>
                <a:pt x="3081618" y="396414"/>
              </a:cubicBezTo>
              <a:cubicBezTo>
                <a:pt x="3141202" y="390456"/>
                <a:pt x="3201147" y="388943"/>
                <a:pt x="3260912" y="385208"/>
              </a:cubicBezTo>
              <a:cubicBezTo>
                <a:pt x="3272118" y="381473"/>
                <a:pt x="3283172" y="377248"/>
                <a:pt x="3294529" y="374003"/>
              </a:cubicBezTo>
              <a:cubicBezTo>
                <a:pt x="3445588" y="330845"/>
                <a:pt x="3535956" y="357336"/>
                <a:pt x="3742765" y="351591"/>
              </a:cubicBezTo>
              <a:cubicBezTo>
                <a:pt x="3750235" y="340385"/>
                <a:pt x="3764658" y="331431"/>
                <a:pt x="3765176" y="317973"/>
              </a:cubicBezTo>
              <a:cubicBezTo>
                <a:pt x="3784394" y="-181725"/>
                <a:pt x="3724260" y="59781"/>
                <a:pt x="3025588" y="49032"/>
              </a:cubicBezTo>
              <a:cubicBezTo>
                <a:pt x="2853151" y="92142"/>
                <a:pt x="2970899" y="66126"/>
                <a:pt x="2577353" y="71444"/>
              </a:cubicBezTo>
              <a:lnTo>
                <a:pt x="1322294" y="82650"/>
              </a:lnTo>
              <a:cubicBezTo>
                <a:pt x="1213970" y="86385"/>
                <a:pt x="1105711" y="93855"/>
                <a:pt x="997323" y="93855"/>
              </a:cubicBezTo>
              <a:cubicBezTo>
                <a:pt x="941169" y="93855"/>
                <a:pt x="885389" y="82650"/>
                <a:pt x="829235" y="82650"/>
              </a:cubicBezTo>
              <a:cubicBezTo>
                <a:pt x="552798" y="82650"/>
                <a:pt x="276412" y="90120"/>
                <a:pt x="0" y="93855"/>
              </a:cubicBezTo>
              <a:cubicBezTo>
                <a:pt x="31862" y="189440"/>
                <a:pt x="22412" y="137467"/>
                <a:pt x="22412" y="250738"/>
              </a:cubicBezTo>
            </a:path>
          </a:pathLst>
        </a:custGeom>
      </xdr:spPr>
      <xdr:style>
        <a:lnRef idx="2">
          <a:schemeClr val="accent2"/>
        </a:lnRef>
        <a:fillRef idx="0">
          <a:schemeClr val="accent2"/>
        </a:fillRef>
        <a:effectRef idx="1">
          <a:schemeClr val="accent2"/>
        </a:effectRef>
        <a:fontRef idx="minor">
          <a:schemeClr val="tx1"/>
        </a:fontRef>
      </xdr:style>
      <xdr:txBody>
        <a:bodyPr vertOverflow="clip" horzOverflow="clip" rtlCol="0" anchor="t"/>
        <a:lstStyle/>
        <a:p>
          <a:pPr algn="l"/>
          <a:endParaRPr lang="en-US" sz="1100"/>
        </a:p>
      </xdr:txBody>
    </xdr:sp>
    <xdr:clientData/>
  </xdr:twoCellAnchor>
  <xdr:twoCellAnchor>
    <xdr:from>
      <xdr:col>14</xdr:col>
      <xdr:colOff>140805</xdr:colOff>
      <xdr:row>39</xdr:row>
      <xdr:rowOff>149086</xdr:rowOff>
    </xdr:from>
    <xdr:to>
      <xdr:col>18</xdr:col>
      <xdr:colOff>422414</xdr:colOff>
      <xdr:row>42</xdr:row>
      <xdr:rowOff>49695</xdr:rowOff>
    </xdr:to>
    <xdr:cxnSp macro="">
      <xdr:nvCxnSpPr>
        <xdr:cNvPr id="27" name="Straight Arrow Connector 26">
          <a:extLst>
            <a:ext uri="{FF2B5EF4-FFF2-40B4-BE49-F238E27FC236}">
              <a16:creationId xmlns:a16="http://schemas.microsoft.com/office/drawing/2014/main" id="{C70B6D87-A214-4B23-8438-042F335242B7}"/>
            </a:ext>
          </a:extLst>
        </xdr:cNvPr>
        <xdr:cNvCxnSpPr/>
      </xdr:nvCxnSpPr>
      <xdr:spPr>
        <a:xfrm>
          <a:off x="12092609" y="7495760"/>
          <a:ext cx="2459935" cy="49695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537882</xdr:colOff>
      <xdr:row>0</xdr:row>
      <xdr:rowOff>78440</xdr:rowOff>
    </xdr:from>
    <xdr:to>
      <xdr:col>25</xdr:col>
      <xdr:colOff>112059</xdr:colOff>
      <xdr:row>14</xdr:row>
      <xdr:rowOff>89646</xdr:rowOff>
    </xdr:to>
    <xdr:sp macro="" textlink="">
      <xdr:nvSpPr>
        <xdr:cNvPr id="41" name="TextBox 40">
          <a:extLst>
            <a:ext uri="{FF2B5EF4-FFF2-40B4-BE49-F238E27FC236}">
              <a16:creationId xmlns:a16="http://schemas.microsoft.com/office/drawing/2014/main" id="{6986D451-1914-4CF0-AA2F-6A1DB3CFCF14}"/>
            </a:ext>
          </a:extLst>
        </xdr:cNvPr>
        <xdr:cNvSpPr txBox="1"/>
      </xdr:nvSpPr>
      <xdr:spPr>
        <a:xfrm>
          <a:off x="9693088" y="78440"/>
          <a:ext cx="8931089" cy="22075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Work Done</a:t>
          </a:r>
          <a:r>
            <a:rPr lang="en-US" sz="1100" b="1"/>
            <a:t>:-</a:t>
          </a:r>
        </a:p>
        <a:p>
          <a:endParaRPr lang="en-US" sz="1100" b="1"/>
        </a:p>
        <a:p>
          <a:r>
            <a:rPr lang="en-US" sz="1100" b="0"/>
            <a:t>1. For the ease of calculation first</a:t>
          </a:r>
          <a:r>
            <a:rPr lang="en-US" sz="1100" b="0" baseline="0"/>
            <a:t>, all 07 different shows have been denoted by x</a:t>
          </a:r>
          <a:r>
            <a:rPr lang="en-US" sz="1100" b="0" baseline="-25000"/>
            <a:t>i .</a:t>
          </a:r>
          <a:r>
            <a:rPr lang="en-US" sz="1100" b="0" baseline="0"/>
            <a:t> Then Objective, Decision Variables and Constraints have been Identified while the Uncontrollable Variables have also been taken into consideration.</a:t>
          </a:r>
        </a:p>
        <a:p>
          <a:endParaRPr lang="en-US" sz="1100" b="0" baseline="0"/>
        </a:p>
        <a:p>
          <a:r>
            <a:rPr lang="en-US" sz="1100" b="0" baseline="0"/>
            <a:t>2. After Identification, the final Objective function has been mathematically formed and the constraints have been analyzed. However, in next phase an Application (Computer Understandable Language) of the analyzed Constraints has been been performed.</a:t>
          </a:r>
        </a:p>
        <a:p>
          <a:endParaRPr lang="en-US" sz="1100" b="0" baseline="0"/>
        </a:p>
        <a:p>
          <a:r>
            <a:rPr lang="en-US" sz="1100" b="0" baseline="0"/>
            <a:t>3. A 'Total' against the Decision Variables also has been generated. However, The 'Application of formulated Constrains' displays the asked result which has been used to fuifil the given blanks in Decision Variables and Objective function sections.</a:t>
          </a:r>
        </a:p>
        <a:p>
          <a:endParaRPr lang="en-US" sz="1100" b="0" baseline="0"/>
        </a:p>
        <a:p>
          <a:r>
            <a:rPr lang="en-US" sz="1100" b="0" baseline="0"/>
            <a:t>4. Finally, a Recommedation has been given by satisfying all the given conditions in the question</a:t>
          </a:r>
        </a:p>
      </xdr:txBody>
    </xdr:sp>
    <xdr:clientData/>
  </xdr:twoCellAnchor>
  <xdr:twoCellAnchor>
    <xdr:from>
      <xdr:col>13</xdr:col>
      <xdr:colOff>1030939</xdr:colOff>
      <xdr:row>19</xdr:row>
      <xdr:rowOff>67235</xdr:rowOff>
    </xdr:from>
    <xdr:to>
      <xdr:col>24</xdr:col>
      <xdr:colOff>22410</xdr:colOff>
      <xdr:row>29</xdr:row>
      <xdr:rowOff>123265</xdr:rowOff>
    </xdr:to>
    <xdr:sp macro="" textlink="">
      <xdr:nvSpPr>
        <xdr:cNvPr id="2" name="TextBox 1">
          <a:extLst>
            <a:ext uri="{FF2B5EF4-FFF2-40B4-BE49-F238E27FC236}">
              <a16:creationId xmlns:a16="http://schemas.microsoft.com/office/drawing/2014/main" id="{9F16147D-7D95-4163-B645-1E0FB3D697A8}"/>
            </a:ext>
          </a:extLst>
        </xdr:cNvPr>
        <xdr:cNvSpPr txBox="1"/>
      </xdr:nvSpPr>
      <xdr:spPr>
        <a:xfrm>
          <a:off x="11452410" y="3709147"/>
          <a:ext cx="5849471" cy="17929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rgbClr val="FF0000"/>
              </a:solidFill>
            </a:rPr>
            <a:t>Recommendation</a:t>
          </a:r>
          <a:r>
            <a:rPr lang="en-US" sz="1100" b="1">
              <a:solidFill>
                <a:srgbClr val="FF0000"/>
              </a:solidFill>
            </a:rPr>
            <a:t>:-</a:t>
          </a:r>
        </a:p>
        <a:p>
          <a:endParaRPr lang="en-US" sz="1100"/>
        </a:p>
        <a:p>
          <a:r>
            <a:rPr lang="en-US" sz="1100"/>
            <a:t>Based</a:t>
          </a:r>
          <a:r>
            <a:rPr lang="en-US" sz="1100" baseline="0"/>
            <a:t> on the given conditions in the current model, the following recommedation has been made-</a:t>
          </a:r>
        </a:p>
        <a:p>
          <a:endParaRPr lang="en-US" sz="1100" baseline="0"/>
        </a:p>
        <a:p>
          <a:r>
            <a:rPr lang="en-US" sz="1100" baseline="0"/>
            <a:t>The Company may arrange a total of 201 show performances of which 60 is in KM Hall (including all the perfomances of show 3 and 7) and rest 141 is in LE theater.</a:t>
          </a:r>
        </a:p>
        <a:p>
          <a:endParaRPr lang="en-US" sz="1100" baseline="0"/>
        </a:p>
        <a:p>
          <a:r>
            <a:rPr lang="en-US" sz="1100" baseline="0"/>
            <a:t>Thus, the company will be able to minimize its production cost to USD 233,248.00 while </a:t>
          </a:r>
          <a:r>
            <a:rPr lang="en-US" sz="1100" baseline="0">
              <a:solidFill>
                <a:schemeClr val="dk1"/>
              </a:solidFill>
              <a:effectLst/>
              <a:latin typeface="+mn-lt"/>
              <a:ea typeface="+mn-ea"/>
              <a:cs typeface="+mn-cs"/>
            </a:rPr>
            <a:t>maximum achievable revenue for the company is USD 552,829.00. </a:t>
          </a:r>
          <a:endParaRPr lang="en-US" sz="1100"/>
        </a:p>
      </xdr:txBody>
    </xdr:sp>
    <xdr:clientData/>
  </xdr:twoCellAnchor>
  <xdr:twoCellAnchor>
    <xdr:from>
      <xdr:col>11</xdr:col>
      <xdr:colOff>20147</xdr:colOff>
      <xdr:row>25</xdr:row>
      <xdr:rowOff>14119</xdr:rowOff>
    </xdr:from>
    <xdr:to>
      <xdr:col>13</xdr:col>
      <xdr:colOff>1042147</xdr:colOff>
      <xdr:row>25</xdr:row>
      <xdr:rowOff>145677</xdr:rowOff>
    </xdr:to>
    <xdr:cxnSp macro="">
      <xdr:nvCxnSpPr>
        <xdr:cNvPr id="9" name="Straight Arrow Connector 8">
          <a:extLst>
            <a:ext uri="{FF2B5EF4-FFF2-40B4-BE49-F238E27FC236}">
              <a16:creationId xmlns:a16="http://schemas.microsoft.com/office/drawing/2014/main" id="{BE47CEC4-2373-4CFC-892A-1CB12459A150}"/>
            </a:ext>
          </a:extLst>
        </xdr:cNvPr>
        <xdr:cNvCxnSpPr>
          <a:stCxn id="16" idx="15"/>
        </xdr:cNvCxnSpPr>
      </xdr:nvCxnSpPr>
      <xdr:spPr>
        <a:xfrm>
          <a:off x="8570235" y="4765413"/>
          <a:ext cx="3352824" cy="13155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215347</xdr:colOff>
      <xdr:row>29</xdr:row>
      <xdr:rowOff>140805</xdr:rowOff>
    </xdr:from>
    <xdr:to>
      <xdr:col>19</xdr:col>
      <xdr:colOff>231913</xdr:colOff>
      <xdr:row>42</xdr:row>
      <xdr:rowOff>2</xdr:rowOff>
    </xdr:to>
    <xdr:cxnSp macro="">
      <xdr:nvCxnSpPr>
        <xdr:cNvPr id="11" name="Straight Arrow Connector 10">
          <a:extLst>
            <a:ext uri="{FF2B5EF4-FFF2-40B4-BE49-F238E27FC236}">
              <a16:creationId xmlns:a16="http://schemas.microsoft.com/office/drawing/2014/main" id="{9994B00E-B5C7-4D63-A37F-0C3613507A91}"/>
            </a:ext>
          </a:extLst>
        </xdr:cNvPr>
        <xdr:cNvCxnSpPr/>
      </xdr:nvCxnSpPr>
      <xdr:spPr>
        <a:xfrm flipV="1">
          <a:off x="14809304" y="5698435"/>
          <a:ext cx="16566" cy="224458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493060</xdr:colOff>
      <xdr:row>23</xdr:row>
      <xdr:rowOff>123265</xdr:rowOff>
    </xdr:from>
    <xdr:to>
      <xdr:col>11</xdr:col>
      <xdr:colOff>22412</xdr:colOff>
      <xdr:row>25</xdr:row>
      <xdr:rowOff>123265</xdr:rowOff>
    </xdr:to>
    <xdr:sp macro="" textlink="">
      <xdr:nvSpPr>
        <xdr:cNvPr id="16" name="Freeform: Shape 15">
          <a:extLst>
            <a:ext uri="{FF2B5EF4-FFF2-40B4-BE49-F238E27FC236}">
              <a16:creationId xmlns:a16="http://schemas.microsoft.com/office/drawing/2014/main" id="{3B3A5233-9050-4B02-9FAF-8D1D8843AA43}"/>
            </a:ext>
          </a:extLst>
        </xdr:cNvPr>
        <xdr:cNvSpPr/>
      </xdr:nvSpPr>
      <xdr:spPr>
        <a:xfrm>
          <a:off x="5580531" y="4527177"/>
          <a:ext cx="2991969" cy="347382"/>
        </a:xfrm>
        <a:custGeom>
          <a:avLst/>
          <a:gdLst>
            <a:gd name="connsiteX0" fmla="*/ 67235 w 3768029"/>
            <a:gd name="connsiteY0" fmla="*/ 138679 h 463650"/>
            <a:gd name="connsiteX1" fmla="*/ 56029 w 3768029"/>
            <a:gd name="connsiteY1" fmla="*/ 374003 h 463650"/>
            <a:gd name="connsiteX2" fmla="*/ 89647 w 3768029"/>
            <a:gd name="connsiteY2" fmla="*/ 385208 h 463650"/>
            <a:gd name="connsiteX3" fmla="*/ 134470 w 3768029"/>
            <a:gd name="connsiteY3" fmla="*/ 396414 h 463650"/>
            <a:gd name="connsiteX4" fmla="*/ 313765 w 3768029"/>
            <a:gd name="connsiteY4" fmla="*/ 430032 h 463650"/>
            <a:gd name="connsiteX5" fmla="*/ 997323 w 3768029"/>
            <a:gd name="connsiteY5" fmla="*/ 441238 h 463650"/>
            <a:gd name="connsiteX6" fmla="*/ 1311088 w 3768029"/>
            <a:gd name="connsiteY6" fmla="*/ 463650 h 463650"/>
            <a:gd name="connsiteX7" fmla="*/ 2431676 w 3768029"/>
            <a:gd name="connsiteY7" fmla="*/ 452444 h 463650"/>
            <a:gd name="connsiteX8" fmla="*/ 2801470 w 3768029"/>
            <a:gd name="connsiteY8" fmla="*/ 441238 h 463650"/>
            <a:gd name="connsiteX9" fmla="*/ 2947147 w 3768029"/>
            <a:gd name="connsiteY9" fmla="*/ 418826 h 463650"/>
            <a:gd name="connsiteX10" fmla="*/ 3036794 w 3768029"/>
            <a:gd name="connsiteY10" fmla="*/ 407620 h 463650"/>
            <a:gd name="connsiteX11" fmla="*/ 3081618 w 3768029"/>
            <a:gd name="connsiteY11" fmla="*/ 396414 h 463650"/>
            <a:gd name="connsiteX12" fmla="*/ 3260912 w 3768029"/>
            <a:gd name="connsiteY12" fmla="*/ 385208 h 463650"/>
            <a:gd name="connsiteX13" fmla="*/ 3294529 w 3768029"/>
            <a:gd name="connsiteY13" fmla="*/ 374003 h 463650"/>
            <a:gd name="connsiteX14" fmla="*/ 3742765 w 3768029"/>
            <a:gd name="connsiteY14" fmla="*/ 351591 h 463650"/>
            <a:gd name="connsiteX15" fmla="*/ 3765176 w 3768029"/>
            <a:gd name="connsiteY15" fmla="*/ 317973 h 463650"/>
            <a:gd name="connsiteX16" fmla="*/ 3025588 w 3768029"/>
            <a:gd name="connsiteY16" fmla="*/ 49032 h 463650"/>
            <a:gd name="connsiteX17" fmla="*/ 2577353 w 3768029"/>
            <a:gd name="connsiteY17" fmla="*/ 71444 h 463650"/>
            <a:gd name="connsiteX18" fmla="*/ 1322294 w 3768029"/>
            <a:gd name="connsiteY18" fmla="*/ 82650 h 463650"/>
            <a:gd name="connsiteX19" fmla="*/ 997323 w 3768029"/>
            <a:gd name="connsiteY19" fmla="*/ 93855 h 463650"/>
            <a:gd name="connsiteX20" fmla="*/ 829235 w 3768029"/>
            <a:gd name="connsiteY20" fmla="*/ 82650 h 463650"/>
            <a:gd name="connsiteX21" fmla="*/ 0 w 3768029"/>
            <a:gd name="connsiteY21" fmla="*/ 93855 h 463650"/>
            <a:gd name="connsiteX22" fmla="*/ 22412 w 3768029"/>
            <a:gd name="connsiteY22" fmla="*/ 250738 h 4636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Lst>
          <a:rect l="l" t="t" r="r" b="b"/>
          <a:pathLst>
            <a:path w="3768029" h="463650">
              <a:moveTo>
                <a:pt x="67235" y="138679"/>
              </a:moveTo>
              <a:cubicBezTo>
                <a:pt x="63500" y="217120"/>
                <a:pt x="48919" y="295795"/>
                <a:pt x="56029" y="374003"/>
              </a:cubicBezTo>
              <a:cubicBezTo>
                <a:pt x="57098" y="385767"/>
                <a:pt x="78289" y="381963"/>
                <a:pt x="89647" y="385208"/>
              </a:cubicBezTo>
              <a:cubicBezTo>
                <a:pt x="104455" y="389439"/>
                <a:pt x="119662" y="392183"/>
                <a:pt x="134470" y="396414"/>
              </a:cubicBezTo>
              <a:cubicBezTo>
                <a:pt x="212794" y="418793"/>
                <a:pt x="164327" y="423974"/>
                <a:pt x="313765" y="430032"/>
              </a:cubicBezTo>
              <a:cubicBezTo>
                <a:pt x="541461" y="439263"/>
                <a:pt x="769470" y="437503"/>
                <a:pt x="997323" y="441238"/>
              </a:cubicBezTo>
              <a:cubicBezTo>
                <a:pt x="1125420" y="462588"/>
                <a:pt x="1115288" y="463650"/>
                <a:pt x="1311088" y="463650"/>
              </a:cubicBezTo>
              <a:cubicBezTo>
                <a:pt x="1684636" y="463650"/>
                <a:pt x="2058147" y="456179"/>
                <a:pt x="2431676" y="452444"/>
              </a:cubicBezTo>
              <a:lnTo>
                <a:pt x="2801470" y="441238"/>
              </a:lnTo>
              <a:cubicBezTo>
                <a:pt x="2890703" y="436885"/>
                <a:pt x="2873803" y="430110"/>
                <a:pt x="2947147" y="418826"/>
              </a:cubicBezTo>
              <a:cubicBezTo>
                <a:pt x="2976912" y="414247"/>
                <a:pt x="3007089" y="412571"/>
                <a:pt x="3036794" y="407620"/>
              </a:cubicBezTo>
              <a:cubicBezTo>
                <a:pt x="3051986" y="405088"/>
                <a:pt x="3066293" y="397946"/>
                <a:pt x="3081618" y="396414"/>
              </a:cubicBezTo>
              <a:cubicBezTo>
                <a:pt x="3141202" y="390456"/>
                <a:pt x="3201147" y="388943"/>
                <a:pt x="3260912" y="385208"/>
              </a:cubicBezTo>
              <a:cubicBezTo>
                <a:pt x="3272118" y="381473"/>
                <a:pt x="3283172" y="377248"/>
                <a:pt x="3294529" y="374003"/>
              </a:cubicBezTo>
              <a:cubicBezTo>
                <a:pt x="3445588" y="330845"/>
                <a:pt x="3535956" y="357336"/>
                <a:pt x="3742765" y="351591"/>
              </a:cubicBezTo>
              <a:cubicBezTo>
                <a:pt x="3750235" y="340385"/>
                <a:pt x="3764658" y="331431"/>
                <a:pt x="3765176" y="317973"/>
              </a:cubicBezTo>
              <a:cubicBezTo>
                <a:pt x="3784394" y="-181725"/>
                <a:pt x="3724260" y="59781"/>
                <a:pt x="3025588" y="49032"/>
              </a:cubicBezTo>
              <a:cubicBezTo>
                <a:pt x="2853151" y="92142"/>
                <a:pt x="2970899" y="66126"/>
                <a:pt x="2577353" y="71444"/>
              </a:cubicBezTo>
              <a:lnTo>
                <a:pt x="1322294" y="82650"/>
              </a:lnTo>
              <a:cubicBezTo>
                <a:pt x="1213970" y="86385"/>
                <a:pt x="1105711" y="93855"/>
                <a:pt x="997323" y="93855"/>
              </a:cubicBezTo>
              <a:cubicBezTo>
                <a:pt x="941169" y="93855"/>
                <a:pt x="885389" y="82650"/>
                <a:pt x="829235" y="82650"/>
              </a:cubicBezTo>
              <a:cubicBezTo>
                <a:pt x="552798" y="82650"/>
                <a:pt x="276412" y="90120"/>
                <a:pt x="0" y="93855"/>
              </a:cubicBezTo>
              <a:cubicBezTo>
                <a:pt x="31862" y="189440"/>
                <a:pt x="22412" y="137467"/>
                <a:pt x="22412" y="250738"/>
              </a:cubicBezTo>
            </a:path>
          </a:pathLst>
        </a:custGeom>
      </xdr:spPr>
      <xdr:style>
        <a:lnRef idx="2">
          <a:schemeClr val="accent2"/>
        </a:lnRef>
        <a:fillRef idx="0">
          <a:schemeClr val="accent2"/>
        </a:fillRef>
        <a:effectRef idx="1">
          <a:schemeClr val="accent2"/>
        </a:effectRef>
        <a:fontRef idx="minor">
          <a:schemeClr val="tx1"/>
        </a:fontRef>
      </xdr:style>
      <xdr:txBody>
        <a:bodyPr vertOverflow="clip" horzOverflow="clip" rtlCol="0" anchor="t"/>
        <a:lstStyle/>
        <a:p>
          <a:pPr algn="l"/>
          <a:endParaRPr lang="en-US" sz="1100"/>
        </a:p>
      </xdr:txBody>
    </xdr:sp>
    <xdr:clientData/>
  </xdr:twoCellAnchor>
  <xdr:twoCellAnchor>
    <xdr:from>
      <xdr:col>14</xdr:col>
      <xdr:colOff>16566</xdr:colOff>
      <xdr:row>17</xdr:row>
      <xdr:rowOff>8282</xdr:rowOff>
    </xdr:from>
    <xdr:to>
      <xdr:col>14</xdr:col>
      <xdr:colOff>497548</xdr:colOff>
      <xdr:row>19</xdr:row>
      <xdr:rowOff>84601</xdr:rowOff>
    </xdr:to>
    <xdr:cxnSp macro="">
      <xdr:nvCxnSpPr>
        <xdr:cNvPr id="12" name="Straight Arrow Connector 11">
          <a:extLst>
            <a:ext uri="{FF2B5EF4-FFF2-40B4-BE49-F238E27FC236}">
              <a16:creationId xmlns:a16="http://schemas.microsoft.com/office/drawing/2014/main" id="{22BF220D-DE01-419D-9A47-3534F67B5458}"/>
            </a:ext>
          </a:extLst>
        </xdr:cNvPr>
        <xdr:cNvCxnSpPr/>
      </xdr:nvCxnSpPr>
      <xdr:spPr>
        <a:xfrm>
          <a:off x="11968370" y="3404152"/>
          <a:ext cx="480982" cy="45731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52BA8A7-8CB9-4F48-A415-F98BCCE1DC56}">
  <we:reference id="wa200001095" version="1.0.0.1" store="en-US" storeType="OMEX"/>
  <we:alternateReferences>
    <we:reference id="wa200001095" version="1.0.0.1" store="WA200001095" storeType="OMEX"/>
  </we:alternateReferences>
  <we:properties>
    <we:property name="Office.AutoShowTaskpaneWithDocument" value="true"/>
    <we:property name="gantt_start" value="&quot;2020-10-11T00:00&quot;"/>
    <we:property name="gantt_zoom" value="0"/>
    <we:property name="progress_column" value="false"/>
    <we:property name="progress_gantt" value="false"/>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B149E-4130-4734-BB00-319148847090}">
  <sheetPr>
    <tabColor rgb="FF0070C0"/>
  </sheetPr>
  <dimension ref="A2:S19"/>
  <sheetViews>
    <sheetView tabSelected="1" zoomScaleNormal="100" workbookViewId="0">
      <selection activeCell="L25" sqref="L25"/>
    </sheetView>
  </sheetViews>
  <sheetFormatPr defaultRowHeight="12.75" x14ac:dyDescent="0.2"/>
  <cols>
    <col min="10" max="10" width="10.5703125" bestFit="1" customWidth="1"/>
  </cols>
  <sheetData>
    <row r="2" spans="1:19" x14ac:dyDescent="0.2">
      <c r="A2" s="123"/>
      <c r="B2" s="123"/>
      <c r="C2" s="123"/>
      <c r="D2" s="123"/>
      <c r="E2" s="123"/>
      <c r="F2" s="123"/>
      <c r="G2" s="123"/>
      <c r="H2" s="123"/>
      <c r="I2" s="123"/>
      <c r="J2" s="123"/>
      <c r="K2" s="123"/>
      <c r="L2" s="123"/>
      <c r="M2" s="123"/>
      <c r="N2" s="123"/>
      <c r="O2" s="123"/>
      <c r="P2" s="123"/>
      <c r="Q2" s="123"/>
      <c r="R2" s="123"/>
      <c r="S2" s="123"/>
    </row>
    <row r="3" spans="1:19" x14ac:dyDescent="0.2">
      <c r="A3" s="123"/>
      <c r="B3" s="123"/>
      <c r="C3" s="123"/>
      <c r="D3" s="123"/>
      <c r="E3" s="123"/>
      <c r="F3" s="123"/>
      <c r="G3" s="123"/>
      <c r="H3" s="123"/>
      <c r="I3" s="123"/>
      <c r="J3" s="123"/>
      <c r="K3" s="123"/>
      <c r="L3" s="123"/>
      <c r="M3" s="123"/>
      <c r="N3" s="123"/>
      <c r="O3" s="123"/>
      <c r="P3" s="123"/>
      <c r="Q3" s="123"/>
      <c r="R3" s="123"/>
      <c r="S3" s="123"/>
    </row>
    <row r="4" spans="1:19" x14ac:dyDescent="0.2">
      <c r="A4" s="123"/>
      <c r="B4" s="123"/>
      <c r="C4" s="123"/>
      <c r="D4" s="123"/>
      <c r="E4" s="123"/>
      <c r="F4" s="123"/>
      <c r="G4" s="123"/>
      <c r="H4" s="123"/>
      <c r="I4" s="123"/>
      <c r="J4" s="123"/>
      <c r="K4" s="123"/>
      <c r="L4" s="123"/>
      <c r="M4" s="123"/>
      <c r="N4" s="123"/>
      <c r="O4" s="123"/>
      <c r="P4" s="123"/>
      <c r="Q4" s="123"/>
      <c r="R4" s="123"/>
      <c r="S4" s="123"/>
    </row>
    <row r="5" spans="1:19" ht="25.5" x14ac:dyDescent="0.35">
      <c r="A5" s="123"/>
      <c r="B5" s="123"/>
      <c r="C5" s="123"/>
      <c r="D5" s="124" t="s">
        <v>194</v>
      </c>
      <c r="E5" s="123"/>
      <c r="F5" s="123"/>
      <c r="G5" s="123"/>
      <c r="H5" s="123"/>
      <c r="I5" s="124"/>
      <c r="J5" s="124"/>
      <c r="K5" s="124"/>
      <c r="L5" s="124"/>
      <c r="M5" s="124"/>
      <c r="N5" s="123"/>
      <c r="O5" s="123"/>
      <c r="P5" s="123"/>
      <c r="Q5" s="123"/>
      <c r="R5" s="123"/>
      <c r="S5" s="123"/>
    </row>
    <row r="6" spans="1:19" ht="15.75" customHeight="1" x14ac:dyDescent="0.35">
      <c r="A6" s="123"/>
      <c r="B6" s="123"/>
      <c r="C6" s="123"/>
      <c r="D6" s="123"/>
      <c r="E6" s="123"/>
      <c r="F6" s="123"/>
      <c r="G6" s="123"/>
      <c r="H6" s="123"/>
      <c r="I6" s="124"/>
      <c r="J6" s="124"/>
      <c r="K6" s="124"/>
      <c r="L6" s="124"/>
      <c r="M6" s="124"/>
      <c r="N6" s="123"/>
      <c r="O6" s="123"/>
      <c r="P6" s="123"/>
      <c r="Q6" s="123"/>
      <c r="R6" s="123"/>
      <c r="S6" s="123"/>
    </row>
    <row r="7" spans="1:19" ht="25.5" x14ac:dyDescent="0.35">
      <c r="A7" s="123"/>
      <c r="B7" s="123"/>
      <c r="C7" s="123"/>
      <c r="D7" s="123"/>
      <c r="E7" s="123"/>
      <c r="F7" s="123"/>
      <c r="G7" s="123"/>
      <c r="H7" s="124" t="s">
        <v>195</v>
      </c>
      <c r="I7" s="124"/>
      <c r="J7" s="124"/>
      <c r="K7" s="124"/>
      <c r="L7" s="124"/>
      <c r="M7" s="124"/>
      <c r="N7" s="123"/>
      <c r="O7" s="123"/>
      <c r="P7" s="123"/>
      <c r="Q7" s="123"/>
      <c r="R7" s="123"/>
      <c r="S7" s="123"/>
    </row>
    <row r="8" spans="1:19" x14ac:dyDescent="0.2">
      <c r="A8" s="123"/>
      <c r="B8" s="123"/>
      <c r="C8" s="123"/>
      <c r="D8" s="123"/>
      <c r="E8" s="123"/>
      <c r="F8" s="123"/>
      <c r="G8" s="123"/>
      <c r="H8" s="123"/>
      <c r="I8" s="123"/>
      <c r="J8" s="123"/>
      <c r="K8" s="123"/>
      <c r="L8" s="123"/>
      <c r="M8" s="123"/>
      <c r="N8" s="123"/>
      <c r="O8" s="123"/>
      <c r="P8" s="123"/>
      <c r="Q8" s="123"/>
      <c r="R8" s="123"/>
      <c r="S8" s="123"/>
    </row>
    <row r="9" spans="1:19" ht="23.25" x14ac:dyDescent="0.35">
      <c r="A9" s="123"/>
      <c r="B9" s="123"/>
      <c r="C9" s="123"/>
      <c r="D9" s="123"/>
      <c r="E9" s="123"/>
      <c r="F9" s="125" t="s">
        <v>198</v>
      </c>
      <c r="G9" s="123"/>
      <c r="H9" s="123"/>
      <c r="I9" s="125"/>
      <c r="J9" s="125"/>
      <c r="K9" s="125"/>
      <c r="L9" s="125"/>
      <c r="M9" s="123"/>
      <c r="N9" s="123"/>
      <c r="O9" s="123"/>
      <c r="P9" s="123"/>
      <c r="Q9" s="123"/>
      <c r="R9" s="123"/>
      <c r="S9" s="123"/>
    </row>
    <row r="10" spans="1:19" x14ac:dyDescent="0.2">
      <c r="A10" s="123"/>
      <c r="B10" s="123"/>
      <c r="C10" s="123"/>
      <c r="D10" s="123"/>
      <c r="E10" s="123"/>
      <c r="F10" s="123"/>
      <c r="G10" s="123"/>
      <c r="H10" s="123"/>
      <c r="I10" s="123"/>
      <c r="J10" s="123"/>
      <c r="K10" s="123"/>
      <c r="L10" s="123"/>
      <c r="M10" s="123"/>
      <c r="N10" s="123"/>
      <c r="O10" s="123"/>
      <c r="P10" s="123"/>
      <c r="Q10" s="123"/>
      <c r="R10" s="123"/>
      <c r="S10" s="123"/>
    </row>
    <row r="11" spans="1:19" x14ac:dyDescent="0.2">
      <c r="A11" s="123"/>
      <c r="B11" s="123"/>
      <c r="C11" s="123"/>
      <c r="D11" s="123"/>
      <c r="E11" s="123"/>
      <c r="F11" s="123"/>
      <c r="G11" s="123"/>
      <c r="H11" s="123"/>
      <c r="I11" s="123"/>
      <c r="J11" s="123"/>
      <c r="K11" s="123"/>
      <c r="L11" s="123"/>
      <c r="M11" s="123"/>
      <c r="N11" s="123"/>
      <c r="O11" s="123"/>
      <c r="P11" s="123"/>
      <c r="Q11" s="123"/>
      <c r="R11" s="123"/>
      <c r="S11" s="123"/>
    </row>
    <row r="12" spans="1:19" ht="15.75" x14ac:dyDescent="0.25">
      <c r="A12" s="123"/>
      <c r="B12" s="123"/>
      <c r="C12" s="123"/>
      <c r="D12" s="123"/>
      <c r="E12" s="123"/>
      <c r="F12" s="123"/>
      <c r="G12" s="126"/>
      <c r="H12" s="127" t="s">
        <v>193</v>
      </c>
      <c r="I12" s="126"/>
      <c r="J12" s="128" t="s">
        <v>197</v>
      </c>
      <c r="K12" s="126"/>
      <c r="L12" s="123"/>
      <c r="M12" s="123"/>
      <c r="N12" s="123"/>
      <c r="O12" s="123"/>
      <c r="P12" s="123"/>
      <c r="Q12" s="123"/>
      <c r="R12" s="123"/>
      <c r="S12" s="123"/>
    </row>
    <row r="13" spans="1:19" ht="15.75" x14ac:dyDescent="0.25">
      <c r="A13" s="123"/>
      <c r="B13" s="123"/>
      <c r="C13" s="123"/>
      <c r="D13" s="123"/>
      <c r="E13" s="123"/>
      <c r="F13" s="123"/>
      <c r="G13" s="126"/>
      <c r="H13" s="129"/>
      <c r="I13" s="126"/>
      <c r="J13" s="126"/>
      <c r="K13" s="126"/>
      <c r="L13" s="123"/>
      <c r="M13" s="123"/>
      <c r="N13" s="123"/>
      <c r="O13" s="123"/>
      <c r="P13" s="123"/>
      <c r="Q13" s="123"/>
      <c r="R13" s="123"/>
      <c r="S13" s="123"/>
    </row>
    <row r="14" spans="1:19" ht="15.75" x14ac:dyDescent="0.25">
      <c r="A14" s="123"/>
      <c r="B14" s="123"/>
      <c r="C14" s="123"/>
      <c r="D14" s="123"/>
      <c r="E14" s="123"/>
      <c r="F14" s="123"/>
      <c r="G14" s="126"/>
      <c r="H14" s="127" t="s">
        <v>196</v>
      </c>
      <c r="I14" s="126"/>
      <c r="J14" s="128">
        <v>2002099</v>
      </c>
      <c r="K14" s="126"/>
      <c r="L14" s="123"/>
      <c r="M14" s="123"/>
      <c r="N14" s="123"/>
      <c r="O14" s="123"/>
      <c r="P14" s="123"/>
      <c r="Q14" s="123"/>
      <c r="R14" s="123"/>
      <c r="S14" s="123"/>
    </row>
    <row r="15" spans="1:19" ht="15" x14ac:dyDescent="0.2">
      <c r="A15" s="123"/>
      <c r="B15" s="123"/>
      <c r="C15" s="123"/>
      <c r="D15" s="123"/>
      <c r="E15" s="123"/>
      <c r="F15" s="123"/>
      <c r="G15" s="126"/>
      <c r="H15" s="126"/>
      <c r="I15" s="126"/>
      <c r="J15" s="126"/>
      <c r="K15" s="126"/>
      <c r="L15" s="123"/>
      <c r="M15" s="123"/>
      <c r="N15" s="123"/>
      <c r="O15" s="123"/>
      <c r="P15" s="123"/>
      <c r="Q15" s="123"/>
      <c r="R15" s="123"/>
      <c r="S15" s="123"/>
    </row>
    <row r="16" spans="1:19" x14ac:dyDescent="0.2">
      <c r="A16" s="123"/>
      <c r="B16" s="123"/>
      <c r="C16" s="123"/>
      <c r="D16" s="123"/>
      <c r="E16" s="123"/>
      <c r="F16" s="123"/>
      <c r="G16" s="123"/>
      <c r="H16" s="123"/>
      <c r="I16" s="123"/>
      <c r="J16" s="123"/>
      <c r="K16" s="123"/>
      <c r="L16" s="123"/>
      <c r="M16" s="123"/>
      <c r="N16" s="123"/>
      <c r="O16" s="123"/>
      <c r="P16" s="123"/>
      <c r="Q16" s="123"/>
      <c r="R16" s="123"/>
      <c r="S16" s="123"/>
    </row>
    <row r="17" spans="1:19" x14ac:dyDescent="0.2">
      <c r="A17" s="123"/>
      <c r="B17" s="123"/>
      <c r="C17" s="123"/>
      <c r="D17" s="123"/>
      <c r="E17" s="123"/>
      <c r="F17" s="123"/>
      <c r="G17" s="123"/>
      <c r="H17" s="123"/>
      <c r="I17" s="123"/>
      <c r="J17" s="123"/>
      <c r="K17" s="123"/>
      <c r="L17" s="123"/>
      <c r="M17" s="123"/>
      <c r="N17" s="123"/>
      <c r="O17" s="123"/>
      <c r="P17" s="123"/>
      <c r="Q17" s="123"/>
      <c r="R17" s="123"/>
      <c r="S17" s="123"/>
    </row>
    <row r="18" spans="1:19" x14ac:dyDescent="0.2">
      <c r="A18" s="123"/>
      <c r="B18" s="123"/>
      <c r="C18" s="123"/>
      <c r="D18" s="123"/>
      <c r="E18" s="123"/>
      <c r="F18" s="123"/>
      <c r="G18" s="123"/>
      <c r="H18" s="123"/>
      <c r="I18" s="123"/>
      <c r="J18" s="123"/>
      <c r="K18" s="123"/>
      <c r="L18" s="123"/>
      <c r="M18" s="123"/>
      <c r="N18" s="123"/>
      <c r="O18" s="123"/>
      <c r="P18" s="123"/>
      <c r="Q18" s="123"/>
      <c r="R18" s="123"/>
      <c r="S18" s="123"/>
    </row>
    <row r="19" spans="1:19" x14ac:dyDescent="0.2">
      <c r="A19" s="123"/>
      <c r="B19" s="123"/>
      <c r="C19" s="123"/>
      <c r="D19" s="123"/>
      <c r="E19" s="123"/>
      <c r="F19" s="123"/>
      <c r="G19" s="123"/>
      <c r="H19" s="123"/>
      <c r="I19" s="123"/>
      <c r="J19" s="123"/>
      <c r="K19" s="123"/>
      <c r="L19" s="123"/>
      <c r="M19" s="123"/>
      <c r="N19" s="123"/>
      <c r="O19" s="123"/>
      <c r="P19" s="123"/>
      <c r="Q19" s="123"/>
      <c r="R19" s="123"/>
      <c r="S19" s="1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3"/>
  <sheetViews>
    <sheetView zoomScale="130" zoomScaleNormal="130" workbookViewId="0">
      <pane xSplit="7" ySplit="1" topLeftCell="H2" activePane="bottomRight" state="frozen"/>
      <selection pane="topRight" activeCell="H1" sqref="H1"/>
      <selection pane="bottomLeft" activeCell="A2" sqref="A2"/>
      <selection pane="bottomRight" activeCell="H10" sqref="H10"/>
    </sheetView>
  </sheetViews>
  <sheetFormatPr defaultColWidth="8.85546875" defaultRowHeight="14.25" x14ac:dyDescent="0.2"/>
  <cols>
    <col min="1" max="1" width="9.85546875" style="13" bestFit="1" customWidth="1"/>
    <col min="2" max="2" width="18.28515625" style="11" bestFit="1" customWidth="1"/>
    <col min="3" max="3" width="18.140625" style="11" bestFit="1" customWidth="1"/>
    <col min="4" max="4" width="13.7109375" style="11" bestFit="1" customWidth="1"/>
    <col min="5" max="5" width="12.140625" style="11" bestFit="1" customWidth="1"/>
    <col min="6" max="6" width="13.140625" style="11" bestFit="1" customWidth="1"/>
    <col min="7" max="7" width="16.28515625" style="11" bestFit="1" customWidth="1"/>
    <col min="8" max="8" width="13.7109375" style="11" bestFit="1" customWidth="1"/>
    <col min="9" max="9" width="11.42578125" style="11" bestFit="1" customWidth="1"/>
    <col min="10" max="10" width="20.7109375" style="11" customWidth="1"/>
    <col min="11" max="11" width="13.28515625" style="11" bestFit="1" customWidth="1"/>
    <col min="12" max="12" width="12.5703125" style="11" customWidth="1"/>
    <col min="13" max="13" width="4.85546875" style="11" customWidth="1"/>
    <col min="14" max="14" width="13.140625" style="11" bestFit="1" customWidth="1"/>
    <col min="15" max="15" width="22.28515625" style="11" bestFit="1" customWidth="1"/>
    <col min="16" max="16" width="21.140625" style="11" bestFit="1" customWidth="1"/>
    <col min="17" max="16384" width="8.85546875" style="11"/>
  </cols>
  <sheetData>
    <row r="1" spans="1:16" s="29" customFormat="1" ht="65.25" customHeight="1" thickBot="1" x14ac:dyDescent="0.3">
      <c r="A1" s="25" t="s">
        <v>117</v>
      </c>
      <c r="B1" s="25" t="s">
        <v>23</v>
      </c>
      <c r="C1" s="25" t="s">
        <v>24</v>
      </c>
      <c r="D1" s="25" t="s">
        <v>119</v>
      </c>
      <c r="E1" s="25" t="s">
        <v>25</v>
      </c>
      <c r="F1" s="25" t="s">
        <v>26</v>
      </c>
      <c r="G1" s="25" t="s">
        <v>27</v>
      </c>
      <c r="H1" s="25" t="s">
        <v>28</v>
      </c>
      <c r="I1" s="26" t="s">
        <v>29</v>
      </c>
      <c r="J1" s="27" t="s">
        <v>120</v>
      </c>
      <c r="K1" s="27" t="s">
        <v>30</v>
      </c>
      <c r="L1" s="28" t="s">
        <v>114</v>
      </c>
      <c r="N1" s="30" t="s">
        <v>119</v>
      </c>
      <c r="O1" s="30" t="s">
        <v>116</v>
      </c>
      <c r="P1" s="30" t="s">
        <v>115</v>
      </c>
    </row>
    <row r="2" spans="1:16" ht="16.5" thickTop="1" thickBot="1" x14ac:dyDescent="0.3">
      <c r="A2" s="14">
        <v>1</v>
      </c>
      <c r="B2" s="15" t="s">
        <v>31</v>
      </c>
      <c r="C2" s="15" t="s">
        <v>32</v>
      </c>
      <c r="D2" s="15" t="s">
        <v>33</v>
      </c>
      <c r="E2" s="15" t="s">
        <v>34</v>
      </c>
      <c r="F2" s="16">
        <v>41974</v>
      </c>
      <c r="G2" s="16">
        <v>41977</v>
      </c>
      <c r="H2" s="17">
        <v>2</v>
      </c>
      <c r="I2" s="18">
        <v>150</v>
      </c>
      <c r="J2" s="40">
        <f>IF($H2&lt;=2,I2,I2+(20*($H2-2)))</f>
        <v>150</v>
      </c>
      <c r="K2" s="39">
        <f>ABS(_xlfn.DAYS(F2,G2))</f>
        <v>3</v>
      </c>
      <c r="L2" s="41">
        <f>IF($K2&gt;=7,($J2*$K2)-(($J2*$K2)*10%),($J2*$K2))</f>
        <v>450</v>
      </c>
      <c r="N2" s="61" t="s">
        <v>44</v>
      </c>
      <c r="O2" s="42">
        <f>COUNTIF($D2:$D31,VLOOKUP($N$2,D$2:D$31,1,FALSE))</f>
        <v>3</v>
      </c>
      <c r="P2" s="43">
        <f>SUMIFS($L2:$L31,$D2:$D31,VLOOKUP($N$2,$D2:$L31,1,FALSE))</f>
        <v>3811</v>
      </c>
    </row>
    <row r="3" spans="1:16" ht="16.5" thickTop="1" thickBot="1" x14ac:dyDescent="0.3">
      <c r="A3" s="19">
        <v>2</v>
      </c>
      <c r="B3" s="20" t="s">
        <v>35</v>
      </c>
      <c r="C3" s="20" t="s">
        <v>36</v>
      </c>
      <c r="D3" s="20" t="s">
        <v>37</v>
      </c>
      <c r="E3" s="20" t="s">
        <v>38</v>
      </c>
      <c r="F3" s="21">
        <v>41974</v>
      </c>
      <c r="G3" s="21">
        <v>41982</v>
      </c>
      <c r="H3" s="22">
        <v>3</v>
      </c>
      <c r="I3" s="23">
        <v>112.5</v>
      </c>
      <c r="J3" s="40">
        <f t="shared" ref="J3:J31" si="0">IF($H3&lt;=2,I3,I3+(20*($H3-2)))</f>
        <v>132.5</v>
      </c>
      <c r="K3" s="39">
        <f t="shared" ref="K3:K19" si="1">ABS(_xlfn.DAYS(F3,G3))</f>
        <v>8</v>
      </c>
      <c r="L3" s="41">
        <f t="shared" ref="L3:L31" si="2">IF($K3&gt;=7,($J3*$K3)-(($J3*$K3)*10%),($J3*$K3))</f>
        <v>954</v>
      </c>
    </row>
    <row r="4" spans="1:16" ht="16.5" thickTop="1" thickBot="1" x14ac:dyDescent="0.3">
      <c r="A4" s="19">
        <v>3</v>
      </c>
      <c r="B4" s="20" t="s">
        <v>39</v>
      </c>
      <c r="C4" s="20" t="s">
        <v>40</v>
      </c>
      <c r="D4" s="20" t="s">
        <v>41</v>
      </c>
      <c r="E4" s="20" t="s">
        <v>34</v>
      </c>
      <c r="F4" s="21">
        <v>41977</v>
      </c>
      <c r="G4" s="21">
        <v>41980</v>
      </c>
      <c r="H4" s="22">
        <v>1</v>
      </c>
      <c r="I4" s="23">
        <v>150</v>
      </c>
      <c r="J4" s="40">
        <f t="shared" si="0"/>
        <v>150</v>
      </c>
      <c r="K4" s="39">
        <f t="shared" si="1"/>
        <v>3</v>
      </c>
      <c r="L4" s="41">
        <f t="shared" si="2"/>
        <v>450</v>
      </c>
      <c r="P4" s="60"/>
    </row>
    <row r="5" spans="1:16" ht="16.5" thickTop="1" thickBot="1" x14ac:dyDescent="0.3">
      <c r="A5" s="19">
        <v>4</v>
      </c>
      <c r="B5" s="20" t="s">
        <v>42</v>
      </c>
      <c r="C5" s="20" t="s">
        <v>43</v>
      </c>
      <c r="D5" s="20" t="s">
        <v>44</v>
      </c>
      <c r="E5" s="20" t="s">
        <v>38</v>
      </c>
      <c r="F5" s="21">
        <v>41974</v>
      </c>
      <c r="G5" s="21">
        <v>41976</v>
      </c>
      <c r="H5" s="22">
        <v>4</v>
      </c>
      <c r="I5" s="23">
        <v>325</v>
      </c>
      <c r="J5" s="40">
        <f t="shared" si="0"/>
        <v>365</v>
      </c>
      <c r="K5" s="39">
        <f t="shared" si="1"/>
        <v>2</v>
      </c>
      <c r="L5" s="41">
        <f t="shared" si="2"/>
        <v>730</v>
      </c>
    </row>
    <row r="6" spans="1:16" ht="16.5" thickTop="1" thickBot="1" x14ac:dyDescent="0.3">
      <c r="A6" s="19">
        <v>5</v>
      </c>
      <c r="B6" s="20" t="s">
        <v>45</v>
      </c>
      <c r="C6" s="20" t="s">
        <v>46</v>
      </c>
      <c r="D6" s="20" t="s">
        <v>47</v>
      </c>
      <c r="E6" s="20" t="s">
        <v>38</v>
      </c>
      <c r="F6" s="21">
        <v>41982</v>
      </c>
      <c r="G6" s="21">
        <v>41986</v>
      </c>
      <c r="H6" s="22">
        <v>2</v>
      </c>
      <c r="I6" s="23">
        <v>300</v>
      </c>
      <c r="J6" s="40">
        <f t="shared" si="0"/>
        <v>300</v>
      </c>
      <c r="K6" s="39">
        <f t="shared" si="1"/>
        <v>4</v>
      </c>
      <c r="L6" s="41">
        <f t="shared" si="2"/>
        <v>1200</v>
      </c>
    </row>
    <row r="7" spans="1:16" ht="16.5" thickTop="1" thickBot="1" x14ac:dyDescent="0.3">
      <c r="A7" s="19">
        <v>6</v>
      </c>
      <c r="B7" s="20" t="s">
        <v>48</v>
      </c>
      <c r="C7" s="20" t="s">
        <v>49</v>
      </c>
      <c r="D7" s="20" t="s">
        <v>41</v>
      </c>
      <c r="E7" s="20" t="s">
        <v>34</v>
      </c>
      <c r="F7" s="21">
        <v>41974</v>
      </c>
      <c r="G7" s="21">
        <v>41976</v>
      </c>
      <c r="H7" s="22">
        <v>2</v>
      </c>
      <c r="I7" s="23">
        <v>150</v>
      </c>
      <c r="J7" s="40">
        <f t="shared" si="0"/>
        <v>150</v>
      </c>
      <c r="K7" s="39">
        <f t="shared" si="1"/>
        <v>2</v>
      </c>
      <c r="L7" s="41">
        <f t="shared" si="2"/>
        <v>300</v>
      </c>
    </row>
    <row r="8" spans="1:16" ht="16.5" thickTop="1" thickBot="1" x14ac:dyDescent="0.3">
      <c r="A8" s="19">
        <v>7</v>
      </c>
      <c r="B8" s="20" t="s">
        <v>50</v>
      </c>
      <c r="C8" s="20" t="s">
        <v>51</v>
      </c>
      <c r="D8" s="20" t="s">
        <v>44</v>
      </c>
      <c r="E8" s="20" t="s">
        <v>38</v>
      </c>
      <c r="F8" s="21">
        <v>41977</v>
      </c>
      <c r="G8" s="21">
        <v>41985</v>
      </c>
      <c r="H8" s="22">
        <v>2</v>
      </c>
      <c r="I8" s="23">
        <v>292.5</v>
      </c>
      <c r="J8" s="40">
        <f t="shared" si="0"/>
        <v>292.5</v>
      </c>
      <c r="K8" s="39">
        <f t="shared" si="1"/>
        <v>8</v>
      </c>
      <c r="L8" s="41">
        <f t="shared" si="2"/>
        <v>2106</v>
      </c>
      <c r="M8" s="12"/>
    </row>
    <row r="9" spans="1:16" ht="16.5" thickTop="1" thickBot="1" x14ac:dyDescent="0.3">
      <c r="A9" s="19">
        <v>8</v>
      </c>
      <c r="B9" s="20" t="s">
        <v>52</v>
      </c>
      <c r="C9" s="20" t="s">
        <v>53</v>
      </c>
      <c r="D9" s="20" t="s">
        <v>47</v>
      </c>
      <c r="E9" s="20" t="s">
        <v>38</v>
      </c>
      <c r="F9" s="21">
        <v>41975</v>
      </c>
      <c r="G9" s="21">
        <v>41977</v>
      </c>
      <c r="H9" s="22">
        <v>1</v>
      </c>
      <c r="I9" s="23">
        <v>300</v>
      </c>
      <c r="J9" s="40">
        <f t="shared" si="0"/>
        <v>300</v>
      </c>
      <c r="K9" s="39">
        <f t="shared" si="1"/>
        <v>2</v>
      </c>
      <c r="L9" s="41">
        <f t="shared" si="2"/>
        <v>600</v>
      </c>
      <c r="O9" s="11" t="s">
        <v>121</v>
      </c>
    </row>
    <row r="10" spans="1:16" ht="16.5" thickTop="1" thickBot="1" x14ac:dyDescent="0.3">
      <c r="A10" s="19">
        <v>9</v>
      </c>
      <c r="B10" s="20" t="s">
        <v>54</v>
      </c>
      <c r="C10" s="20" t="s">
        <v>55</v>
      </c>
      <c r="D10" s="20" t="s">
        <v>47</v>
      </c>
      <c r="E10" s="20" t="s">
        <v>38</v>
      </c>
      <c r="F10" s="21">
        <v>41978</v>
      </c>
      <c r="G10" s="21">
        <v>41980</v>
      </c>
      <c r="H10" s="22">
        <v>5</v>
      </c>
      <c r="I10" s="23">
        <v>320</v>
      </c>
      <c r="J10" s="40">
        <f t="shared" si="0"/>
        <v>380</v>
      </c>
      <c r="K10" s="39">
        <f t="shared" si="1"/>
        <v>2</v>
      </c>
      <c r="L10" s="41">
        <f t="shared" si="2"/>
        <v>760</v>
      </c>
    </row>
    <row r="11" spans="1:16" ht="16.5" thickTop="1" thickBot="1" x14ac:dyDescent="0.3">
      <c r="A11" s="19">
        <v>10</v>
      </c>
      <c r="B11" s="20" t="s">
        <v>56</v>
      </c>
      <c r="C11" s="20" t="s">
        <v>57</v>
      </c>
      <c r="D11" s="20" t="s">
        <v>58</v>
      </c>
      <c r="E11" s="20" t="s">
        <v>34</v>
      </c>
      <c r="F11" s="21">
        <v>41978</v>
      </c>
      <c r="G11" s="21">
        <v>41980</v>
      </c>
      <c r="H11" s="22">
        <v>2</v>
      </c>
      <c r="I11" s="23">
        <v>175</v>
      </c>
      <c r="J11" s="40">
        <f t="shared" si="0"/>
        <v>175</v>
      </c>
      <c r="K11" s="39">
        <f t="shared" si="1"/>
        <v>2</v>
      </c>
      <c r="L11" s="41">
        <f t="shared" si="2"/>
        <v>350</v>
      </c>
    </row>
    <row r="12" spans="1:16" ht="16.5" thickTop="1" thickBot="1" x14ac:dyDescent="0.3">
      <c r="A12" s="19">
        <v>11</v>
      </c>
      <c r="B12" s="20" t="s">
        <v>59</v>
      </c>
      <c r="C12" s="20" t="s">
        <v>60</v>
      </c>
      <c r="D12" s="20" t="s">
        <v>61</v>
      </c>
      <c r="E12" s="20" t="s">
        <v>38</v>
      </c>
      <c r="F12" s="21">
        <v>41978</v>
      </c>
      <c r="G12" s="21">
        <v>41981</v>
      </c>
      <c r="H12" s="22">
        <v>2</v>
      </c>
      <c r="I12" s="23">
        <v>250</v>
      </c>
      <c r="J12" s="40">
        <f t="shared" si="0"/>
        <v>250</v>
      </c>
      <c r="K12" s="39">
        <f t="shared" si="1"/>
        <v>3</v>
      </c>
      <c r="L12" s="41">
        <f t="shared" si="2"/>
        <v>750</v>
      </c>
    </row>
    <row r="13" spans="1:16" ht="16.5" thickTop="1" thickBot="1" x14ac:dyDescent="0.3">
      <c r="A13" s="19">
        <v>12</v>
      </c>
      <c r="B13" s="20" t="s">
        <v>62</v>
      </c>
      <c r="C13" s="20" t="s">
        <v>63</v>
      </c>
      <c r="D13" s="20" t="s">
        <v>64</v>
      </c>
      <c r="E13" s="20" t="s">
        <v>34</v>
      </c>
      <c r="F13" s="21">
        <v>41983</v>
      </c>
      <c r="G13" s="21">
        <v>41988</v>
      </c>
      <c r="H13" s="22">
        <v>1</v>
      </c>
      <c r="I13" s="23">
        <v>150</v>
      </c>
      <c r="J13" s="40">
        <f t="shared" si="0"/>
        <v>150</v>
      </c>
      <c r="K13" s="39">
        <f t="shared" si="1"/>
        <v>5</v>
      </c>
      <c r="L13" s="41">
        <f t="shared" si="2"/>
        <v>750</v>
      </c>
    </row>
    <row r="14" spans="1:16" ht="16.5" thickTop="1" thickBot="1" x14ac:dyDescent="0.3">
      <c r="A14" s="19">
        <v>13</v>
      </c>
      <c r="B14" s="20" t="s">
        <v>65</v>
      </c>
      <c r="C14" s="20" t="s">
        <v>39</v>
      </c>
      <c r="D14" s="20" t="s">
        <v>66</v>
      </c>
      <c r="E14" s="20" t="s">
        <v>67</v>
      </c>
      <c r="F14" s="21">
        <v>41993</v>
      </c>
      <c r="G14" s="21">
        <v>42003</v>
      </c>
      <c r="H14" s="22">
        <v>3</v>
      </c>
      <c r="I14" s="23">
        <v>112.5</v>
      </c>
      <c r="J14" s="40">
        <f t="shared" si="0"/>
        <v>132.5</v>
      </c>
      <c r="K14" s="39">
        <f t="shared" si="1"/>
        <v>10</v>
      </c>
      <c r="L14" s="41">
        <f t="shared" si="2"/>
        <v>1192.5</v>
      </c>
    </row>
    <row r="15" spans="1:16" ht="16.5" thickTop="1" thickBot="1" x14ac:dyDescent="0.3">
      <c r="A15" s="19">
        <v>14</v>
      </c>
      <c r="B15" s="20" t="s">
        <v>68</v>
      </c>
      <c r="C15" s="20" t="s">
        <v>69</v>
      </c>
      <c r="D15" s="20" t="s">
        <v>70</v>
      </c>
      <c r="E15" s="20" t="s">
        <v>67</v>
      </c>
      <c r="F15" s="21">
        <v>41986</v>
      </c>
      <c r="G15" s="21">
        <v>41988</v>
      </c>
      <c r="H15" s="22">
        <v>2</v>
      </c>
      <c r="I15" s="23">
        <v>125</v>
      </c>
      <c r="J15" s="40">
        <f t="shared" si="0"/>
        <v>125</v>
      </c>
      <c r="K15" s="39">
        <f t="shared" si="1"/>
        <v>2</v>
      </c>
      <c r="L15" s="41">
        <f t="shared" si="2"/>
        <v>250</v>
      </c>
    </row>
    <row r="16" spans="1:16" ht="16.5" thickTop="1" thickBot="1" x14ac:dyDescent="0.3">
      <c r="A16" s="19">
        <v>15</v>
      </c>
      <c r="B16" s="20" t="s">
        <v>71</v>
      </c>
      <c r="C16" s="20" t="s">
        <v>72</v>
      </c>
      <c r="D16" s="20" t="s">
        <v>68</v>
      </c>
      <c r="E16" s="20" t="s">
        <v>38</v>
      </c>
      <c r="F16" s="21">
        <v>41997</v>
      </c>
      <c r="G16" s="21">
        <v>42004</v>
      </c>
      <c r="H16" s="22">
        <v>5</v>
      </c>
      <c r="I16" s="23">
        <v>198</v>
      </c>
      <c r="J16" s="40">
        <f t="shared" si="0"/>
        <v>258</v>
      </c>
      <c r="K16" s="39">
        <f t="shared" si="1"/>
        <v>7</v>
      </c>
      <c r="L16" s="41">
        <f t="shared" si="2"/>
        <v>1625.4</v>
      </c>
    </row>
    <row r="17" spans="1:12" ht="16.5" thickTop="1" thickBot="1" x14ac:dyDescent="0.3">
      <c r="A17" s="19">
        <v>16</v>
      </c>
      <c r="B17" s="20" t="s">
        <v>73</v>
      </c>
      <c r="C17" s="20" t="s">
        <v>74</v>
      </c>
      <c r="D17" s="20" t="s">
        <v>75</v>
      </c>
      <c r="E17" s="20" t="s">
        <v>34</v>
      </c>
      <c r="F17" s="21">
        <v>41976</v>
      </c>
      <c r="G17" s="21">
        <v>41979</v>
      </c>
      <c r="H17" s="22">
        <v>2</v>
      </c>
      <c r="I17" s="23">
        <v>150</v>
      </c>
      <c r="J17" s="40">
        <f t="shared" si="0"/>
        <v>150</v>
      </c>
      <c r="K17" s="39">
        <f t="shared" si="1"/>
        <v>3</v>
      </c>
      <c r="L17" s="41">
        <f t="shared" si="2"/>
        <v>450</v>
      </c>
    </row>
    <row r="18" spans="1:12" ht="16.5" thickTop="1" thickBot="1" x14ac:dyDescent="0.3">
      <c r="A18" s="19">
        <v>17</v>
      </c>
      <c r="B18" s="20" t="s">
        <v>76</v>
      </c>
      <c r="C18" s="20" t="s">
        <v>77</v>
      </c>
      <c r="D18" s="20" t="s">
        <v>78</v>
      </c>
      <c r="E18" s="20" t="s">
        <v>38</v>
      </c>
      <c r="F18" s="21">
        <v>41978</v>
      </c>
      <c r="G18" s="21">
        <v>41980</v>
      </c>
      <c r="H18" s="22">
        <v>3</v>
      </c>
      <c r="I18" s="23">
        <v>250</v>
      </c>
      <c r="J18" s="40">
        <f t="shared" si="0"/>
        <v>270</v>
      </c>
      <c r="K18" s="39">
        <f t="shared" si="1"/>
        <v>2</v>
      </c>
      <c r="L18" s="41">
        <f t="shared" si="2"/>
        <v>540</v>
      </c>
    </row>
    <row r="19" spans="1:12" ht="16.5" thickTop="1" thickBot="1" x14ac:dyDescent="0.3">
      <c r="A19" s="19">
        <v>18</v>
      </c>
      <c r="B19" s="20" t="s">
        <v>79</v>
      </c>
      <c r="C19" s="20" t="s">
        <v>80</v>
      </c>
      <c r="D19" s="20" t="s">
        <v>81</v>
      </c>
      <c r="E19" s="20" t="s">
        <v>34</v>
      </c>
      <c r="F19" s="21">
        <v>41978</v>
      </c>
      <c r="G19" s="21">
        <v>41980</v>
      </c>
      <c r="H19" s="22">
        <v>1</v>
      </c>
      <c r="I19" s="23">
        <v>150</v>
      </c>
      <c r="J19" s="40">
        <f t="shared" si="0"/>
        <v>150</v>
      </c>
      <c r="K19" s="39">
        <f t="shared" si="1"/>
        <v>2</v>
      </c>
      <c r="L19" s="41">
        <f t="shared" si="2"/>
        <v>300</v>
      </c>
    </row>
    <row r="20" spans="1:12" ht="16.5" thickTop="1" thickBot="1" x14ac:dyDescent="0.3">
      <c r="A20" s="19">
        <v>19</v>
      </c>
      <c r="B20" s="20" t="s">
        <v>82</v>
      </c>
      <c r="C20" s="20" t="s">
        <v>83</v>
      </c>
      <c r="D20" s="20" t="s">
        <v>84</v>
      </c>
      <c r="E20" s="20" t="s">
        <v>38</v>
      </c>
      <c r="F20" s="21">
        <v>41983</v>
      </c>
      <c r="G20" s="21">
        <v>41987</v>
      </c>
      <c r="H20" s="22">
        <v>2</v>
      </c>
      <c r="I20" s="23">
        <v>275</v>
      </c>
      <c r="J20" s="40">
        <f t="shared" si="0"/>
        <v>275</v>
      </c>
      <c r="K20" s="39">
        <f>ABS(_xlfn.DAYS($F20,$G20))</f>
        <v>4</v>
      </c>
      <c r="L20" s="41">
        <f t="shared" si="2"/>
        <v>1100</v>
      </c>
    </row>
    <row r="21" spans="1:12" ht="16.5" thickTop="1" thickBot="1" x14ac:dyDescent="0.3">
      <c r="A21" s="19">
        <v>20</v>
      </c>
      <c r="B21" s="20" t="s">
        <v>85</v>
      </c>
      <c r="C21" s="20" t="s">
        <v>86</v>
      </c>
      <c r="D21" s="20" t="s">
        <v>87</v>
      </c>
      <c r="E21" s="20" t="s">
        <v>38</v>
      </c>
      <c r="F21" s="21">
        <v>41978</v>
      </c>
      <c r="G21" s="21">
        <v>41980</v>
      </c>
      <c r="H21" s="22">
        <v>2</v>
      </c>
      <c r="I21" s="23">
        <v>275</v>
      </c>
      <c r="J21" s="40">
        <f t="shared" si="0"/>
        <v>275</v>
      </c>
      <c r="K21" s="39">
        <f t="shared" ref="K21:K31" si="3">ABS(_xlfn.DAYS($F21,$G21))</f>
        <v>2</v>
      </c>
      <c r="L21" s="41">
        <f t="shared" si="2"/>
        <v>550</v>
      </c>
    </row>
    <row r="22" spans="1:12" ht="16.5" thickTop="1" thickBot="1" x14ac:dyDescent="0.3">
      <c r="A22" s="19">
        <v>21</v>
      </c>
      <c r="B22" s="20" t="s">
        <v>88</v>
      </c>
      <c r="C22" s="20" t="s">
        <v>89</v>
      </c>
      <c r="D22" s="20" t="s">
        <v>90</v>
      </c>
      <c r="E22" s="20" t="s">
        <v>34</v>
      </c>
      <c r="F22" s="21">
        <v>41993</v>
      </c>
      <c r="G22" s="21">
        <v>41996</v>
      </c>
      <c r="H22" s="22">
        <v>2</v>
      </c>
      <c r="I22" s="23">
        <v>150</v>
      </c>
      <c r="J22" s="40">
        <f t="shared" si="0"/>
        <v>150</v>
      </c>
      <c r="K22" s="39">
        <f t="shared" si="3"/>
        <v>3</v>
      </c>
      <c r="L22" s="41">
        <f t="shared" si="2"/>
        <v>450</v>
      </c>
    </row>
    <row r="23" spans="1:12" ht="16.5" thickTop="1" thickBot="1" x14ac:dyDescent="0.3">
      <c r="A23" s="19">
        <v>22</v>
      </c>
      <c r="B23" s="20" t="s">
        <v>91</v>
      </c>
      <c r="C23" s="20" t="s">
        <v>92</v>
      </c>
      <c r="D23" s="20" t="s">
        <v>61</v>
      </c>
      <c r="E23" s="20" t="s">
        <v>38</v>
      </c>
      <c r="F23" s="21">
        <v>41983</v>
      </c>
      <c r="G23" s="21">
        <v>41987</v>
      </c>
      <c r="H23" s="22">
        <v>1</v>
      </c>
      <c r="I23" s="23">
        <v>250</v>
      </c>
      <c r="J23" s="40">
        <f t="shared" si="0"/>
        <v>250</v>
      </c>
      <c r="K23" s="39">
        <f t="shared" si="3"/>
        <v>4</v>
      </c>
      <c r="L23" s="41">
        <f t="shared" si="2"/>
        <v>1000</v>
      </c>
    </row>
    <row r="24" spans="1:12" ht="16.5" thickTop="1" thickBot="1" x14ac:dyDescent="0.3">
      <c r="A24" s="19">
        <v>23</v>
      </c>
      <c r="B24" s="20" t="s">
        <v>93</v>
      </c>
      <c r="C24" s="20" t="s">
        <v>94</v>
      </c>
      <c r="D24" s="20" t="s">
        <v>95</v>
      </c>
      <c r="E24" s="20" t="s">
        <v>38</v>
      </c>
      <c r="F24" s="21">
        <v>41987</v>
      </c>
      <c r="G24" s="21">
        <v>41989</v>
      </c>
      <c r="H24" s="22">
        <v>2</v>
      </c>
      <c r="I24" s="23">
        <v>200</v>
      </c>
      <c r="J24" s="40">
        <f t="shared" si="0"/>
        <v>200</v>
      </c>
      <c r="K24" s="39">
        <f t="shared" si="3"/>
        <v>2</v>
      </c>
      <c r="L24" s="41">
        <f t="shared" si="2"/>
        <v>400</v>
      </c>
    </row>
    <row r="25" spans="1:12" ht="16.5" thickTop="1" thickBot="1" x14ac:dyDescent="0.3">
      <c r="A25" s="19">
        <v>24</v>
      </c>
      <c r="B25" s="20" t="s">
        <v>96</v>
      </c>
      <c r="C25" s="20" t="s">
        <v>97</v>
      </c>
      <c r="D25" s="20" t="s">
        <v>98</v>
      </c>
      <c r="E25" s="20" t="s">
        <v>38</v>
      </c>
      <c r="F25" s="21">
        <v>41992</v>
      </c>
      <c r="G25" s="21">
        <v>41994</v>
      </c>
      <c r="H25" s="22">
        <v>1</v>
      </c>
      <c r="I25" s="23">
        <v>200</v>
      </c>
      <c r="J25" s="40">
        <f t="shared" si="0"/>
        <v>200</v>
      </c>
      <c r="K25" s="39">
        <f t="shared" si="3"/>
        <v>2</v>
      </c>
      <c r="L25" s="41">
        <f t="shared" si="2"/>
        <v>400</v>
      </c>
    </row>
    <row r="26" spans="1:12" ht="16.5" thickTop="1" thickBot="1" x14ac:dyDescent="0.3">
      <c r="A26" s="19">
        <v>25</v>
      </c>
      <c r="B26" s="20" t="s">
        <v>99</v>
      </c>
      <c r="C26" s="20" t="s">
        <v>100</v>
      </c>
      <c r="D26" s="20" t="s">
        <v>58</v>
      </c>
      <c r="E26" s="20" t="s">
        <v>34</v>
      </c>
      <c r="F26" s="21">
        <v>41997</v>
      </c>
      <c r="G26" s="21">
        <v>42001</v>
      </c>
      <c r="H26" s="22">
        <v>4</v>
      </c>
      <c r="I26" s="23">
        <v>175</v>
      </c>
      <c r="J26" s="40">
        <f t="shared" si="0"/>
        <v>215</v>
      </c>
      <c r="K26" s="39">
        <f t="shared" si="3"/>
        <v>4</v>
      </c>
      <c r="L26" s="41">
        <f t="shared" si="2"/>
        <v>860</v>
      </c>
    </row>
    <row r="27" spans="1:12" ht="16.5" thickTop="1" thickBot="1" x14ac:dyDescent="0.3">
      <c r="A27" s="19">
        <v>26</v>
      </c>
      <c r="B27" s="20" t="s">
        <v>101</v>
      </c>
      <c r="C27" s="20" t="s">
        <v>102</v>
      </c>
      <c r="D27" s="20" t="s">
        <v>95</v>
      </c>
      <c r="E27" s="20" t="s">
        <v>38</v>
      </c>
      <c r="F27" s="21">
        <v>41990</v>
      </c>
      <c r="G27" s="21">
        <v>41993</v>
      </c>
      <c r="H27" s="22">
        <v>1</v>
      </c>
      <c r="I27" s="23">
        <v>200</v>
      </c>
      <c r="J27" s="40">
        <f t="shared" si="0"/>
        <v>200</v>
      </c>
      <c r="K27" s="39">
        <f t="shared" si="3"/>
        <v>3</v>
      </c>
      <c r="L27" s="41">
        <f t="shared" si="2"/>
        <v>600</v>
      </c>
    </row>
    <row r="28" spans="1:12" ht="16.5" thickTop="1" thickBot="1" x14ac:dyDescent="0.3">
      <c r="A28" s="19">
        <v>27</v>
      </c>
      <c r="B28" s="20" t="s">
        <v>103</v>
      </c>
      <c r="C28" s="20" t="s">
        <v>104</v>
      </c>
      <c r="D28" s="20" t="s">
        <v>105</v>
      </c>
      <c r="E28" s="20" t="s">
        <v>34</v>
      </c>
      <c r="F28" s="21">
        <v>41976</v>
      </c>
      <c r="G28" s="21">
        <v>41979</v>
      </c>
      <c r="H28" s="22">
        <v>1</v>
      </c>
      <c r="I28" s="23">
        <v>150</v>
      </c>
      <c r="J28" s="40">
        <f t="shared" si="0"/>
        <v>150</v>
      </c>
      <c r="K28" s="39">
        <f t="shared" si="3"/>
        <v>3</v>
      </c>
      <c r="L28" s="41">
        <f t="shared" si="2"/>
        <v>450</v>
      </c>
    </row>
    <row r="29" spans="1:12" ht="16.5" thickTop="1" thickBot="1" x14ac:dyDescent="0.3">
      <c r="A29" s="19">
        <v>28</v>
      </c>
      <c r="B29" s="20" t="s">
        <v>106</v>
      </c>
      <c r="C29" s="20" t="s">
        <v>107</v>
      </c>
      <c r="D29" s="20" t="s">
        <v>108</v>
      </c>
      <c r="E29" s="20" t="s">
        <v>67</v>
      </c>
      <c r="F29" s="21">
        <v>41997</v>
      </c>
      <c r="G29" s="21">
        <v>42004</v>
      </c>
      <c r="H29" s="22">
        <v>6</v>
      </c>
      <c r="I29" s="23">
        <v>148.5</v>
      </c>
      <c r="J29" s="40">
        <f t="shared" si="0"/>
        <v>228.5</v>
      </c>
      <c r="K29" s="39">
        <f t="shared" si="3"/>
        <v>7</v>
      </c>
      <c r="L29" s="41">
        <f t="shared" si="2"/>
        <v>1439.55</v>
      </c>
    </row>
    <row r="30" spans="1:12" ht="16.5" thickTop="1" thickBot="1" x14ac:dyDescent="0.3">
      <c r="A30" s="19">
        <v>29</v>
      </c>
      <c r="B30" s="20" t="s">
        <v>109</v>
      </c>
      <c r="C30" s="20" t="s">
        <v>110</v>
      </c>
      <c r="D30" s="20" t="s">
        <v>111</v>
      </c>
      <c r="E30" s="20" t="s">
        <v>67</v>
      </c>
      <c r="F30" s="21">
        <v>41987</v>
      </c>
      <c r="G30" s="21">
        <v>41990</v>
      </c>
      <c r="H30" s="22">
        <v>2</v>
      </c>
      <c r="I30" s="23">
        <v>125</v>
      </c>
      <c r="J30" s="40">
        <f t="shared" si="0"/>
        <v>125</v>
      </c>
      <c r="K30" s="39">
        <f t="shared" si="3"/>
        <v>3</v>
      </c>
      <c r="L30" s="41">
        <f t="shared" si="2"/>
        <v>375</v>
      </c>
    </row>
    <row r="31" spans="1:12" ht="15.75" thickTop="1" x14ac:dyDescent="0.25">
      <c r="A31" s="19">
        <v>30</v>
      </c>
      <c r="B31" s="20" t="s">
        <v>112</v>
      </c>
      <c r="C31" s="20" t="s">
        <v>113</v>
      </c>
      <c r="D31" s="20" t="s">
        <v>44</v>
      </c>
      <c r="E31" s="20" t="s">
        <v>38</v>
      </c>
      <c r="F31" s="21">
        <v>41986</v>
      </c>
      <c r="G31" s="21">
        <v>41989</v>
      </c>
      <c r="H31" s="22">
        <v>2</v>
      </c>
      <c r="I31" s="23">
        <v>325</v>
      </c>
      <c r="J31" s="40">
        <f t="shared" si="0"/>
        <v>325</v>
      </c>
      <c r="K31" s="39">
        <f t="shared" si="3"/>
        <v>3</v>
      </c>
      <c r="L31" s="41">
        <f t="shared" si="2"/>
        <v>975</v>
      </c>
    </row>
    <row r="33" spans="10:10" x14ac:dyDescent="0.2">
      <c r="J33" s="59"/>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813"/>
  <sheetViews>
    <sheetView topLeftCell="B1" zoomScaleNormal="100" workbookViewId="0">
      <selection activeCell="L22" sqref="L22"/>
    </sheetView>
  </sheetViews>
  <sheetFormatPr defaultRowHeight="15.75" x14ac:dyDescent="0.25"/>
  <cols>
    <col min="1" max="1" width="23.28515625" style="1" bestFit="1" customWidth="1"/>
    <col min="2" max="2" width="9.140625" style="1"/>
    <col min="3" max="3" width="37.28515625" style="6" bestFit="1" customWidth="1"/>
    <col min="4" max="4" width="16.7109375" style="1" bestFit="1" customWidth="1"/>
    <col min="5" max="5" width="6.5703125" style="1" customWidth="1"/>
    <col min="6" max="6" width="23.42578125" style="1" bestFit="1" customWidth="1"/>
    <col min="7" max="7" width="7.5703125" style="1" customWidth="1"/>
    <col min="8" max="8" width="3.28515625" style="1" customWidth="1"/>
    <col min="9" max="9" width="10" style="1" bestFit="1" customWidth="1"/>
    <col min="10" max="11" width="9.140625" style="1"/>
    <col min="12" max="12" width="8.42578125" style="1" customWidth="1"/>
    <col min="13" max="15" width="9.140625" style="1"/>
    <col min="16" max="16" width="11.28515625" style="1" bestFit="1" customWidth="1"/>
    <col min="17" max="17" width="12" style="1" bestFit="1" customWidth="1"/>
    <col min="18" max="16384" width="9.140625" style="1"/>
  </cols>
  <sheetData>
    <row r="1" spans="1:20" ht="48" thickBot="1" x14ac:dyDescent="0.3">
      <c r="A1" s="37" t="s">
        <v>118</v>
      </c>
    </row>
    <row r="2" spans="1:20" ht="16.5" thickTop="1" x14ac:dyDescent="0.25">
      <c r="A2" s="38">
        <v>26</v>
      </c>
    </row>
    <row r="3" spans="1:20" x14ac:dyDescent="0.25">
      <c r="A3" s="38">
        <v>358</v>
      </c>
      <c r="N3"/>
      <c r="O3"/>
      <c r="P3"/>
      <c r="Q3"/>
      <c r="R3"/>
      <c r="S3"/>
      <c r="T3"/>
    </row>
    <row r="4" spans="1:20" x14ac:dyDescent="0.25">
      <c r="A4" s="38">
        <v>218</v>
      </c>
      <c r="C4"/>
      <c r="D4"/>
      <c r="E4"/>
      <c r="N4"/>
      <c r="O4"/>
      <c r="P4"/>
      <c r="Q4"/>
      <c r="R4"/>
      <c r="S4"/>
      <c r="T4"/>
    </row>
    <row r="5" spans="1:20" x14ac:dyDescent="0.25">
      <c r="A5" s="38">
        <v>71</v>
      </c>
      <c r="C5"/>
      <c r="D5"/>
      <c r="E5"/>
      <c r="N5"/>
      <c r="O5"/>
      <c r="P5"/>
      <c r="Q5"/>
      <c r="R5"/>
      <c r="S5"/>
      <c r="T5"/>
    </row>
    <row r="6" spans="1:20" x14ac:dyDescent="0.25">
      <c r="A6" s="38">
        <v>190</v>
      </c>
      <c r="C6"/>
      <c r="D6"/>
      <c r="E6"/>
      <c r="N6"/>
      <c r="O6"/>
      <c r="P6"/>
      <c r="Q6"/>
      <c r="R6"/>
      <c r="S6"/>
      <c r="T6"/>
    </row>
    <row r="7" spans="1:20" x14ac:dyDescent="0.25">
      <c r="A7" s="38">
        <v>36</v>
      </c>
      <c r="C7"/>
      <c r="D7"/>
      <c r="E7"/>
      <c r="N7"/>
      <c r="O7"/>
      <c r="P7"/>
      <c r="Q7"/>
      <c r="R7"/>
      <c r="S7"/>
      <c r="T7"/>
    </row>
    <row r="8" spans="1:20" x14ac:dyDescent="0.25">
      <c r="A8" s="38">
        <v>45</v>
      </c>
      <c r="C8"/>
      <c r="D8"/>
      <c r="E8"/>
      <c r="N8"/>
      <c r="O8"/>
      <c r="P8"/>
      <c r="Q8"/>
      <c r="R8"/>
      <c r="S8"/>
      <c r="T8"/>
    </row>
    <row r="9" spans="1:20" x14ac:dyDescent="0.25">
      <c r="A9" s="38">
        <v>68</v>
      </c>
      <c r="C9"/>
      <c r="D9"/>
      <c r="E9"/>
      <c r="F9" s="93" t="s">
        <v>149</v>
      </c>
      <c r="N9"/>
      <c r="O9"/>
      <c r="P9"/>
      <c r="Q9"/>
      <c r="R9"/>
      <c r="S9"/>
      <c r="T9"/>
    </row>
    <row r="10" spans="1:20" x14ac:dyDescent="0.25">
      <c r="A10" s="38">
        <v>45</v>
      </c>
      <c r="C10" s="7"/>
      <c r="N10"/>
      <c r="O10"/>
      <c r="P10"/>
      <c r="Q10"/>
      <c r="R10"/>
      <c r="S10"/>
      <c r="T10"/>
    </row>
    <row r="11" spans="1:20" ht="18" x14ac:dyDescent="0.25">
      <c r="A11" s="38">
        <v>66</v>
      </c>
      <c r="C11" s="152" t="s">
        <v>127</v>
      </c>
      <c r="D11" s="94" t="s">
        <v>146</v>
      </c>
      <c r="K11"/>
      <c r="L11"/>
      <c r="M11"/>
      <c r="N11"/>
      <c r="O11"/>
      <c r="P11"/>
      <c r="Q11"/>
      <c r="R11"/>
      <c r="S11"/>
      <c r="T11"/>
    </row>
    <row r="12" spans="1:20" ht="18" x14ac:dyDescent="0.25">
      <c r="A12" s="38">
        <v>132</v>
      </c>
      <c r="C12" s="152"/>
      <c r="D12" s="95" t="s">
        <v>147</v>
      </c>
      <c r="K12"/>
      <c r="L12"/>
      <c r="M12"/>
      <c r="N12"/>
      <c r="O12"/>
      <c r="P12"/>
      <c r="Q12"/>
      <c r="R12"/>
      <c r="S12"/>
      <c r="T12"/>
    </row>
    <row r="13" spans="1:20" x14ac:dyDescent="0.25">
      <c r="A13" s="38">
        <v>372</v>
      </c>
      <c r="C13" s="1"/>
      <c r="F13" s="90" t="s">
        <v>131</v>
      </c>
      <c r="K13"/>
      <c r="L13"/>
      <c r="M13"/>
      <c r="N13"/>
      <c r="O13"/>
      <c r="P13"/>
      <c r="Q13"/>
      <c r="R13"/>
      <c r="S13"/>
      <c r="T13"/>
    </row>
    <row r="14" spans="1:20" ht="18.75" x14ac:dyDescent="0.35">
      <c r="A14" s="38">
        <v>125</v>
      </c>
      <c r="C14" s="7" t="s">
        <v>11</v>
      </c>
      <c r="D14" s="96">
        <f>(I23-I20)/I22</f>
        <v>-6.4377493671382631</v>
      </c>
      <c r="F14" s="82" t="s">
        <v>148</v>
      </c>
      <c r="G14" s="83" t="s">
        <v>136</v>
      </c>
      <c r="H14" s="86" t="s">
        <v>128</v>
      </c>
      <c r="I14" s="89">
        <f>2.5*60</f>
        <v>150</v>
      </c>
      <c r="J14" s="150" t="s">
        <v>181</v>
      </c>
      <c r="K14" s="123"/>
      <c r="L14" s="123"/>
      <c r="M14"/>
      <c r="N14"/>
      <c r="O14"/>
      <c r="P14"/>
      <c r="Q14"/>
      <c r="R14"/>
      <c r="S14"/>
      <c r="T14"/>
    </row>
    <row r="15" spans="1:20" ht="18.75" x14ac:dyDescent="0.35">
      <c r="A15" s="38">
        <v>16</v>
      </c>
      <c r="F15" s="82" t="s">
        <v>192</v>
      </c>
      <c r="G15" s="83" t="s">
        <v>137</v>
      </c>
      <c r="H15" s="86" t="s">
        <v>129</v>
      </c>
      <c r="I15" s="89">
        <f>I14</f>
        <v>150</v>
      </c>
      <c r="K15"/>
      <c r="L15"/>
      <c r="M15"/>
      <c r="N15"/>
      <c r="O15"/>
      <c r="P15"/>
      <c r="Q15"/>
      <c r="R15"/>
      <c r="S15"/>
      <c r="T15"/>
    </row>
    <row r="16" spans="1:20" x14ac:dyDescent="0.25">
      <c r="A16" s="38">
        <v>37</v>
      </c>
      <c r="C16" s="7" t="s">
        <v>12</v>
      </c>
      <c r="D16" s="119">
        <f>_xlfn.NORM.S.DIST(D14,TRUE)</f>
        <v>6.0629003370895613E-11</v>
      </c>
      <c r="F16" s="82" t="s">
        <v>133</v>
      </c>
      <c r="G16" s="84" t="s">
        <v>124</v>
      </c>
      <c r="H16" s="87" t="s">
        <v>130</v>
      </c>
      <c r="I16" s="89">
        <v>0.05</v>
      </c>
      <c r="K16"/>
      <c r="L16"/>
      <c r="M16"/>
      <c r="N16"/>
      <c r="O16"/>
      <c r="P16"/>
      <c r="Q16"/>
      <c r="R16"/>
      <c r="S16"/>
      <c r="T16"/>
    </row>
    <row r="17" spans="1:13" x14ac:dyDescent="0.25">
      <c r="A17" s="38">
        <v>116</v>
      </c>
      <c r="F17" s="82" t="s">
        <v>145</v>
      </c>
      <c r="G17" s="84" t="s">
        <v>132</v>
      </c>
      <c r="H17" s="87" t="s">
        <v>130</v>
      </c>
      <c r="I17" s="89">
        <v>105</v>
      </c>
      <c r="K17"/>
      <c r="L17"/>
      <c r="M17"/>
    </row>
    <row r="18" spans="1:13" x14ac:dyDescent="0.25">
      <c r="A18" s="38">
        <v>145</v>
      </c>
      <c r="C18" s="7" t="s">
        <v>13</v>
      </c>
      <c r="D18" s="96">
        <f>_xlfn.NORM.S.INV(I16)</f>
        <v>-1.6448536269514726</v>
      </c>
      <c r="K18"/>
      <c r="L18"/>
      <c r="M18"/>
    </row>
    <row r="19" spans="1:13" x14ac:dyDescent="0.25">
      <c r="A19" s="38">
        <v>160</v>
      </c>
      <c r="F19" s="90" t="s">
        <v>134</v>
      </c>
      <c r="K19"/>
      <c r="L19"/>
      <c r="M19"/>
    </row>
    <row r="20" spans="1:13" ht="17.25" x14ac:dyDescent="0.3">
      <c r="A20" s="38">
        <v>276</v>
      </c>
      <c r="C20" s="7" t="s">
        <v>22</v>
      </c>
      <c r="D20" s="122" t="str">
        <f>IF(AND(D14&lt;=D18,D16&lt;=I16),"REJECT", "FAILED TO REJECT")</f>
        <v>REJECT</v>
      </c>
      <c r="F20" s="81" t="s">
        <v>143</v>
      </c>
      <c r="G20" s="85" t="s">
        <v>144</v>
      </c>
      <c r="H20" s="91" t="s">
        <v>130</v>
      </c>
      <c r="I20" s="92">
        <f>I14</f>
        <v>150</v>
      </c>
      <c r="K20"/>
      <c r="L20"/>
      <c r="M20"/>
    </row>
    <row r="21" spans="1:13" x14ac:dyDescent="0.25">
      <c r="A21" s="38">
        <v>132</v>
      </c>
      <c r="F21" s="82" t="s">
        <v>140</v>
      </c>
      <c r="G21" s="85" t="s">
        <v>135</v>
      </c>
      <c r="H21" s="88" t="s">
        <v>130</v>
      </c>
      <c r="I21" s="121">
        <f>COUNT(A2:A813)</f>
        <v>812</v>
      </c>
      <c r="K21"/>
      <c r="L21"/>
      <c r="M21"/>
    </row>
    <row r="22" spans="1:13" x14ac:dyDescent="0.25">
      <c r="A22" s="38">
        <v>124</v>
      </c>
      <c r="F22" s="82" t="s">
        <v>142</v>
      </c>
      <c r="G22" s="85" t="s">
        <v>141</v>
      </c>
      <c r="H22" s="88" t="s">
        <v>130</v>
      </c>
      <c r="I22" s="120">
        <f>I17/SQRT(I21)</f>
        <v>3.6847776333038813</v>
      </c>
    </row>
    <row r="23" spans="1:13" x14ac:dyDescent="0.25">
      <c r="A23" s="38">
        <v>180</v>
      </c>
      <c r="F23" s="82" t="s">
        <v>139</v>
      </c>
      <c r="G23" s="85" t="s">
        <v>138</v>
      </c>
      <c r="H23" s="88" t="s">
        <v>130</v>
      </c>
      <c r="I23" s="120">
        <f>AVERAGE(A2:A813)</f>
        <v>126.27832512315271</v>
      </c>
    </row>
    <row r="24" spans="1:13" x14ac:dyDescent="0.25">
      <c r="A24" s="38">
        <v>111</v>
      </c>
    </row>
    <row r="25" spans="1:13" x14ac:dyDescent="0.25">
      <c r="A25" s="38">
        <v>119</v>
      </c>
    </row>
    <row r="26" spans="1:13" x14ac:dyDescent="0.25">
      <c r="A26" s="38">
        <v>75</v>
      </c>
    </row>
    <row r="27" spans="1:13" x14ac:dyDescent="0.25">
      <c r="A27" s="38">
        <v>164</v>
      </c>
    </row>
    <row r="28" spans="1:13" x14ac:dyDescent="0.25">
      <c r="A28" s="38">
        <v>39</v>
      </c>
    </row>
    <row r="29" spans="1:13" x14ac:dyDescent="0.25">
      <c r="A29" s="38">
        <v>698</v>
      </c>
    </row>
    <row r="30" spans="1:13" x14ac:dyDescent="0.25">
      <c r="A30" s="38">
        <v>46</v>
      </c>
    </row>
    <row r="31" spans="1:13" x14ac:dyDescent="0.25">
      <c r="A31" s="38">
        <v>172</v>
      </c>
    </row>
    <row r="32" spans="1:13" x14ac:dyDescent="0.25">
      <c r="A32" s="38">
        <v>151</v>
      </c>
    </row>
    <row r="33" spans="1:1" x14ac:dyDescent="0.25">
      <c r="A33" s="38">
        <v>83</v>
      </c>
    </row>
    <row r="34" spans="1:1" x14ac:dyDescent="0.25">
      <c r="A34" s="38">
        <v>166</v>
      </c>
    </row>
    <row r="35" spans="1:1" x14ac:dyDescent="0.25">
      <c r="A35" s="38">
        <v>78</v>
      </c>
    </row>
    <row r="36" spans="1:1" x14ac:dyDescent="0.25">
      <c r="A36" s="38">
        <v>68</v>
      </c>
    </row>
    <row r="37" spans="1:1" x14ac:dyDescent="0.25">
      <c r="A37" s="38">
        <v>502</v>
      </c>
    </row>
    <row r="38" spans="1:1" x14ac:dyDescent="0.25">
      <c r="A38" s="38">
        <v>83</v>
      </c>
    </row>
    <row r="39" spans="1:1" x14ac:dyDescent="0.25">
      <c r="A39" s="38">
        <v>139</v>
      </c>
    </row>
    <row r="40" spans="1:1" x14ac:dyDescent="0.25">
      <c r="A40" s="38">
        <v>19</v>
      </c>
    </row>
    <row r="41" spans="1:1" x14ac:dyDescent="0.25">
      <c r="A41" s="38">
        <v>44</v>
      </c>
    </row>
    <row r="42" spans="1:1" x14ac:dyDescent="0.25">
      <c r="A42" s="38">
        <v>117</v>
      </c>
    </row>
    <row r="43" spans="1:1" x14ac:dyDescent="0.25">
      <c r="A43" s="38">
        <v>38</v>
      </c>
    </row>
    <row r="44" spans="1:1" x14ac:dyDescent="0.25">
      <c r="A44" s="38">
        <v>176</v>
      </c>
    </row>
    <row r="45" spans="1:1" x14ac:dyDescent="0.25">
      <c r="A45" s="38">
        <v>128</v>
      </c>
    </row>
    <row r="46" spans="1:1" x14ac:dyDescent="0.25">
      <c r="A46" s="38">
        <v>18</v>
      </c>
    </row>
    <row r="47" spans="1:1" x14ac:dyDescent="0.25">
      <c r="A47" s="38">
        <v>427</v>
      </c>
    </row>
    <row r="48" spans="1:1" x14ac:dyDescent="0.25">
      <c r="A48" s="38">
        <v>72</v>
      </c>
    </row>
    <row r="49" spans="1:1" x14ac:dyDescent="0.25">
      <c r="A49" s="38">
        <v>145</v>
      </c>
    </row>
    <row r="50" spans="1:1" x14ac:dyDescent="0.25">
      <c r="A50" s="38">
        <v>185</v>
      </c>
    </row>
    <row r="51" spans="1:1" x14ac:dyDescent="0.25">
      <c r="A51" s="38">
        <v>74</v>
      </c>
    </row>
    <row r="52" spans="1:1" x14ac:dyDescent="0.25">
      <c r="A52" s="38">
        <v>137</v>
      </c>
    </row>
    <row r="53" spans="1:1" x14ac:dyDescent="0.25">
      <c r="A53" s="38">
        <v>30</v>
      </c>
    </row>
    <row r="54" spans="1:1" x14ac:dyDescent="0.25">
      <c r="A54" s="38">
        <v>43</v>
      </c>
    </row>
    <row r="55" spans="1:1" x14ac:dyDescent="0.25">
      <c r="A55" s="38">
        <v>70</v>
      </c>
    </row>
    <row r="56" spans="1:1" x14ac:dyDescent="0.25">
      <c r="A56" s="38">
        <v>233</v>
      </c>
    </row>
    <row r="57" spans="1:1" x14ac:dyDescent="0.25">
      <c r="A57" s="38">
        <v>185</v>
      </c>
    </row>
    <row r="58" spans="1:1" x14ac:dyDescent="0.25">
      <c r="A58" s="38">
        <v>128</v>
      </c>
    </row>
    <row r="59" spans="1:1" x14ac:dyDescent="0.25">
      <c r="A59" s="38">
        <v>113</v>
      </c>
    </row>
    <row r="60" spans="1:1" x14ac:dyDescent="0.25">
      <c r="A60" s="38">
        <v>79</v>
      </c>
    </row>
    <row r="61" spans="1:1" x14ac:dyDescent="0.25">
      <c r="A61" s="38">
        <v>182</v>
      </c>
    </row>
    <row r="62" spans="1:1" x14ac:dyDescent="0.25">
      <c r="A62" s="38">
        <v>83</v>
      </c>
    </row>
    <row r="63" spans="1:1" x14ac:dyDescent="0.25">
      <c r="A63" s="38">
        <v>81</v>
      </c>
    </row>
    <row r="64" spans="1:1" x14ac:dyDescent="0.25">
      <c r="A64" s="38">
        <v>87</v>
      </c>
    </row>
    <row r="65" spans="1:1" x14ac:dyDescent="0.25">
      <c r="A65" s="38">
        <v>61</v>
      </c>
    </row>
    <row r="66" spans="1:1" x14ac:dyDescent="0.25">
      <c r="A66" s="38">
        <v>105</v>
      </c>
    </row>
    <row r="67" spans="1:1" x14ac:dyDescent="0.25">
      <c r="A67" s="38">
        <v>66</v>
      </c>
    </row>
    <row r="68" spans="1:1" x14ac:dyDescent="0.25">
      <c r="A68" s="38">
        <v>46</v>
      </c>
    </row>
    <row r="69" spans="1:1" x14ac:dyDescent="0.25">
      <c r="A69" s="38">
        <v>139</v>
      </c>
    </row>
    <row r="70" spans="1:1" x14ac:dyDescent="0.25">
      <c r="A70" s="38">
        <v>141</v>
      </c>
    </row>
    <row r="71" spans="1:1" x14ac:dyDescent="0.25">
      <c r="A71" s="38">
        <v>78</v>
      </c>
    </row>
    <row r="72" spans="1:1" x14ac:dyDescent="0.25">
      <c r="A72" s="38">
        <v>265</v>
      </c>
    </row>
    <row r="73" spans="1:1" x14ac:dyDescent="0.25">
      <c r="A73" s="38">
        <v>66</v>
      </c>
    </row>
    <row r="74" spans="1:1" x14ac:dyDescent="0.25">
      <c r="A74" s="38">
        <v>194</v>
      </c>
    </row>
    <row r="75" spans="1:1" x14ac:dyDescent="0.25">
      <c r="A75" s="38">
        <v>93</v>
      </c>
    </row>
    <row r="76" spans="1:1" x14ac:dyDescent="0.25">
      <c r="A76" s="38">
        <v>82</v>
      </c>
    </row>
    <row r="77" spans="1:1" x14ac:dyDescent="0.25">
      <c r="A77" s="38">
        <v>156</v>
      </c>
    </row>
    <row r="78" spans="1:1" x14ac:dyDescent="0.25">
      <c r="A78" s="38">
        <v>115</v>
      </c>
    </row>
    <row r="79" spans="1:1" x14ac:dyDescent="0.25">
      <c r="A79" s="38">
        <v>50</v>
      </c>
    </row>
    <row r="80" spans="1:1" x14ac:dyDescent="0.25">
      <c r="A80" s="38">
        <v>262</v>
      </c>
    </row>
    <row r="81" spans="1:1" x14ac:dyDescent="0.25">
      <c r="A81" s="38">
        <v>130</v>
      </c>
    </row>
    <row r="82" spans="1:1" x14ac:dyDescent="0.25">
      <c r="A82" s="38">
        <v>73</v>
      </c>
    </row>
    <row r="83" spans="1:1" x14ac:dyDescent="0.25">
      <c r="A83" s="38">
        <v>82</v>
      </c>
    </row>
    <row r="84" spans="1:1" x14ac:dyDescent="0.25">
      <c r="A84" s="38">
        <v>107</v>
      </c>
    </row>
    <row r="85" spans="1:1" x14ac:dyDescent="0.25">
      <c r="A85" s="38">
        <v>83</v>
      </c>
    </row>
    <row r="86" spans="1:1" x14ac:dyDescent="0.25">
      <c r="A86" s="38">
        <v>64</v>
      </c>
    </row>
    <row r="87" spans="1:1" x14ac:dyDescent="0.25">
      <c r="A87" s="38">
        <v>156</v>
      </c>
    </row>
    <row r="88" spans="1:1" x14ac:dyDescent="0.25">
      <c r="A88" s="38">
        <v>81</v>
      </c>
    </row>
    <row r="89" spans="1:1" x14ac:dyDescent="0.25">
      <c r="A89" s="38">
        <v>204</v>
      </c>
    </row>
    <row r="90" spans="1:1" x14ac:dyDescent="0.25">
      <c r="A90" s="38">
        <v>76</v>
      </c>
    </row>
    <row r="91" spans="1:1" x14ac:dyDescent="0.25">
      <c r="A91" s="38">
        <v>148</v>
      </c>
    </row>
    <row r="92" spans="1:1" x14ac:dyDescent="0.25">
      <c r="A92" s="38">
        <v>426</v>
      </c>
    </row>
    <row r="93" spans="1:1" x14ac:dyDescent="0.25">
      <c r="A93" s="38">
        <v>102</v>
      </c>
    </row>
    <row r="94" spans="1:1" x14ac:dyDescent="0.25">
      <c r="A94" s="38">
        <v>65</v>
      </c>
    </row>
    <row r="95" spans="1:1" x14ac:dyDescent="0.25">
      <c r="A95" s="38">
        <v>131</v>
      </c>
    </row>
    <row r="96" spans="1:1" x14ac:dyDescent="0.25">
      <c r="A96" s="38">
        <v>518</v>
      </c>
    </row>
    <row r="97" spans="1:1" x14ac:dyDescent="0.25">
      <c r="A97" s="38">
        <v>329</v>
      </c>
    </row>
    <row r="98" spans="1:1" x14ac:dyDescent="0.25">
      <c r="A98" s="38">
        <v>714</v>
      </c>
    </row>
    <row r="99" spans="1:1" x14ac:dyDescent="0.25">
      <c r="A99" s="38">
        <v>203</v>
      </c>
    </row>
    <row r="100" spans="1:1" x14ac:dyDescent="0.25">
      <c r="A100" s="38">
        <v>14</v>
      </c>
    </row>
    <row r="101" spans="1:1" x14ac:dyDescent="0.25">
      <c r="A101" s="38">
        <v>131</v>
      </c>
    </row>
    <row r="102" spans="1:1" x14ac:dyDescent="0.25">
      <c r="A102" s="38">
        <v>415</v>
      </c>
    </row>
    <row r="103" spans="1:1" x14ac:dyDescent="0.25">
      <c r="A103" s="38">
        <v>325</v>
      </c>
    </row>
    <row r="104" spans="1:1" x14ac:dyDescent="0.25">
      <c r="A104" s="38">
        <v>58</v>
      </c>
    </row>
    <row r="105" spans="1:1" x14ac:dyDescent="0.25">
      <c r="A105" s="38">
        <v>68</v>
      </c>
    </row>
    <row r="106" spans="1:1" x14ac:dyDescent="0.25">
      <c r="A106" s="38">
        <v>62</v>
      </c>
    </row>
    <row r="107" spans="1:1" x14ac:dyDescent="0.25">
      <c r="A107" s="38">
        <v>303</v>
      </c>
    </row>
    <row r="108" spans="1:1" x14ac:dyDescent="0.25">
      <c r="A108" s="38">
        <v>314</v>
      </c>
    </row>
    <row r="109" spans="1:1" x14ac:dyDescent="0.25">
      <c r="A109" s="38">
        <v>40</v>
      </c>
    </row>
    <row r="110" spans="1:1" x14ac:dyDescent="0.25">
      <c r="A110" s="38">
        <v>9</v>
      </c>
    </row>
    <row r="111" spans="1:1" x14ac:dyDescent="0.25">
      <c r="A111" s="38">
        <v>18</v>
      </c>
    </row>
    <row r="112" spans="1:1" x14ac:dyDescent="0.25">
      <c r="A112" s="38">
        <v>30</v>
      </c>
    </row>
    <row r="113" spans="1:1" x14ac:dyDescent="0.25">
      <c r="A113" s="38">
        <v>95</v>
      </c>
    </row>
    <row r="114" spans="1:1" x14ac:dyDescent="0.25">
      <c r="A114" s="38">
        <v>315</v>
      </c>
    </row>
    <row r="115" spans="1:1" x14ac:dyDescent="0.25">
      <c r="A115" s="38">
        <v>141</v>
      </c>
    </row>
    <row r="116" spans="1:1" x14ac:dyDescent="0.25">
      <c r="A116" s="38">
        <v>26</v>
      </c>
    </row>
    <row r="117" spans="1:1" x14ac:dyDescent="0.25">
      <c r="A117" s="38">
        <v>189</v>
      </c>
    </row>
    <row r="118" spans="1:1" x14ac:dyDescent="0.25">
      <c r="A118" s="38">
        <v>43</v>
      </c>
    </row>
    <row r="119" spans="1:1" x14ac:dyDescent="0.25">
      <c r="A119" s="38">
        <v>132</v>
      </c>
    </row>
    <row r="120" spans="1:1" x14ac:dyDescent="0.25">
      <c r="A120" s="38">
        <v>19</v>
      </c>
    </row>
    <row r="121" spans="1:1" x14ac:dyDescent="0.25">
      <c r="A121" s="38">
        <v>29</v>
      </c>
    </row>
    <row r="122" spans="1:1" x14ac:dyDescent="0.25">
      <c r="A122" s="38">
        <v>273</v>
      </c>
    </row>
    <row r="123" spans="1:1" x14ac:dyDescent="0.25">
      <c r="A123" s="38">
        <v>167</v>
      </c>
    </row>
    <row r="124" spans="1:1" x14ac:dyDescent="0.25">
      <c r="A124" s="38">
        <v>98</v>
      </c>
    </row>
    <row r="125" spans="1:1" x14ac:dyDescent="0.25">
      <c r="A125" s="38">
        <v>98</v>
      </c>
    </row>
    <row r="126" spans="1:1" x14ac:dyDescent="0.25">
      <c r="A126" s="38">
        <v>92</v>
      </c>
    </row>
    <row r="127" spans="1:1" x14ac:dyDescent="0.25">
      <c r="A127" s="38">
        <v>36</v>
      </c>
    </row>
    <row r="128" spans="1:1" x14ac:dyDescent="0.25">
      <c r="A128" s="38">
        <v>64</v>
      </c>
    </row>
    <row r="129" spans="1:1" x14ac:dyDescent="0.25">
      <c r="A129" s="38">
        <v>81</v>
      </c>
    </row>
    <row r="130" spans="1:1" x14ac:dyDescent="0.25">
      <c r="A130" s="38">
        <v>67</v>
      </c>
    </row>
    <row r="131" spans="1:1" x14ac:dyDescent="0.25">
      <c r="A131" s="38">
        <v>52</v>
      </c>
    </row>
    <row r="132" spans="1:1" x14ac:dyDescent="0.25">
      <c r="A132" s="38">
        <v>47</v>
      </c>
    </row>
    <row r="133" spans="1:1" x14ac:dyDescent="0.25">
      <c r="A133" s="38">
        <v>163</v>
      </c>
    </row>
    <row r="134" spans="1:1" x14ac:dyDescent="0.25">
      <c r="A134" s="38">
        <v>61</v>
      </c>
    </row>
    <row r="135" spans="1:1" x14ac:dyDescent="0.25">
      <c r="A135" s="38">
        <v>88</v>
      </c>
    </row>
    <row r="136" spans="1:1" x14ac:dyDescent="0.25">
      <c r="A136" s="38">
        <v>182</v>
      </c>
    </row>
    <row r="137" spans="1:1" x14ac:dyDescent="0.25">
      <c r="A137" s="38">
        <v>149</v>
      </c>
    </row>
    <row r="138" spans="1:1" x14ac:dyDescent="0.25">
      <c r="A138" s="38">
        <v>83</v>
      </c>
    </row>
    <row r="139" spans="1:1" x14ac:dyDescent="0.25">
      <c r="A139" s="38">
        <v>17</v>
      </c>
    </row>
    <row r="140" spans="1:1" x14ac:dyDescent="0.25">
      <c r="A140" s="38">
        <v>85</v>
      </c>
    </row>
    <row r="141" spans="1:1" x14ac:dyDescent="0.25">
      <c r="A141" s="38">
        <v>466</v>
      </c>
    </row>
    <row r="142" spans="1:1" x14ac:dyDescent="0.25">
      <c r="A142" s="38">
        <v>139</v>
      </c>
    </row>
    <row r="143" spans="1:1" x14ac:dyDescent="0.25">
      <c r="A143" s="38">
        <v>87</v>
      </c>
    </row>
    <row r="144" spans="1:1" x14ac:dyDescent="0.25">
      <c r="A144" s="38">
        <v>116</v>
      </c>
    </row>
    <row r="145" spans="1:1" x14ac:dyDescent="0.25">
      <c r="A145" s="38">
        <v>97</v>
      </c>
    </row>
    <row r="146" spans="1:1" x14ac:dyDescent="0.25">
      <c r="A146" s="38">
        <v>98</v>
      </c>
    </row>
    <row r="147" spans="1:1" x14ac:dyDescent="0.25">
      <c r="A147" s="38">
        <v>15</v>
      </c>
    </row>
    <row r="148" spans="1:1" x14ac:dyDescent="0.25">
      <c r="A148" s="38">
        <v>77</v>
      </c>
    </row>
    <row r="149" spans="1:1" x14ac:dyDescent="0.25">
      <c r="A149" s="38">
        <v>97</v>
      </c>
    </row>
    <row r="150" spans="1:1" x14ac:dyDescent="0.25">
      <c r="A150" s="38">
        <v>204</v>
      </c>
    </row>
    <row r="151" spans="1:1" x14ac:dyDescent="0.25">
      <c r="A151" s="38">
        <v>19</v>
      </c>
    </row>
    <row r="152" spans="1:1" x14ac:dyDescent="0.25">
      <c r="A152" s="38">
        <v>68</v>
      </c>
    </row>
    <row r="153" spans="1:1" x14ac:dyDescent="0.25">
      <c r="A153" s="38">
        <v>195</v>
      </c>
    </row>
    <row r="154" spans="1:1" x14ac:dyDescent="0.25">
      <c r="A154" s="38">
        <v>61</v>
      </c>
    </row>
    <row r="155" spans="1:1" x14ac:dyDescent="0.25">
      <c r="A155" s="38">
        <v>253</v>
      </c>
    </row>
    <row r="156" spans="1:1" x14ac:dyDescent="0.25">
      <c r="A156" s="38">
        <v>557</v>
      </c>
    </row>
    <row r="157" spans="1:1" x14ac:dyDescent="0.25">
      <c r="A157" s="38">
        <v>94</v>
      </c>
    </row>
    <row r="158" spans="1:1" x14ac:dyDescent="0.25">
      <c r="A158" s="38">
        <v>66</v>
      </c>
    </row>
    <row r="159" spans="1:1" x14ac:dyDescent="0.25">
      <c r="A159" s="38">
        <v>10</v>
      </c>
    </row>
    <row r="160" spans="1:1" x14ac:dyDescent="0.25">
      <c r="A160" s="38">
        <v>149</v>
      </c>
    </row>
    <row r="161" spans="1:1" x14ac:dyDescent="0.25">
      <c r="A161" s="38">
        <v>89</v>
      </c>
    </row>
    <row r="162" spans="1:1" x14ac:dyDescent="0.25">
      <c r="A162" s="38">
        <v>253</v>
      </c>
    </row>
    <row r="163" spans="1:1" x14ac:dyDescent="0.25">
      <c r="A163" s="38">
        <v>189</v>
      </c>
    </row>
    <row r="164" spans="1:1" x14ac:dyDescent="0.25">
      <c r="A164" s="38">
        <v>20</v>
      </c>
    </row>
    <row r="165" spans="1:1" x14ac:dyDescent="0.25">
      <c r="A165" s="38">
        <v>75</v>
      </c>
    </row>
    <row r="166" spans="1:1" x14ac:dyDescent="0.25">
      <c r="A166" s="38">
        <v>102</v>
      </c>
    </row>
    <row r="167" spans="1:1" x14ac:dyDescent="0.25">
      <c r="A167" s="38">
        <v>46</v>
      </c>
    </row>
    <row r="168" spans="1:1" x14ac:dyDescent="0.25">
      <c r="A168" s="38">
        <v>60</v>
      </c>
    </row>
    <row r="169" spans="1:1" x14ac:dyDescent="0.25">
      <c r="A169" s="38">
        <v>277</v>
      </c>
    </row>
    <row r="170" spans="1:1" x14ac:dyDescent="0.25">
      <c r="A170" s="38">
        <v>65</v>
      </c>
    </row>
    <row r="171" spans="1:1" x14ac:dyDescent="0.25">
      <c r="A171" s="38">
        <v>169</v>
      </c>
    </row>
    <row r="172" spans="1:1" x14ac:dyDescent="0.25">
      <c r="A172" s="38">
        <v>122</v>
      </c>
    </row>
    <row r="173" spans="1:1" x14ac:dyDescent="0.25">
      <c r="A173" s="38">
        <v>186</v>
      </c>
    </row>
    <row r="174" spans="1:1" x14ac:dyDescent="0.25">
      <c r="A174" s="38">
        <v>87</v>
      </c>
    </row>
    <row r="175" spans="1:1" x14ac:dyDescent="0.25">
      <c r="A175" s="38">
        <v>24</v>
      </c>
    </row>
    <row r="176" spans="1:1" x14ac:dyDescent="0.25">
      <c r="A176" s="38">
        <v>197</v>
      </c>
    </row>
    <row r="177" spans="1:1" x14ac:dyDescent="0.25">
      <c r="A177" s="38">
        <v>59</v>
      </c>
    </row>
    <row r="178" spans="1:1" x14ac:dyDescent="0.25">
      <c r="A178" s="38">
        <v>203</v>
      </c>
    </row>
    <row r="179" spans="1:1" x14ac:dyDescent="0.25">
      <c r="A179" s="38">
        <v>86</v>
      </c>
    </row>
    <row r="180" spans="1:1" x14ac:dyDescent="0.25">
      <c r="A180" s="38">
        <v>132</v>
      </c>
    </row>
    <row r="181" spans="1:1" x14ac:dyDescent="0.25">
      <c r="A181" s="38">
        <v>311</v>
      </c>
    </row>
    <row r="182" spans="1:1" x14ac:dyDescent="0.25">
      <c r="A182" s="38">
        <v>175</v>
      </c>
    </row>
    <row r="183" spans="1:1" x14ac:dyDescent="0.25">
      <c r="A183" s="38">
        <v>69</v>
      </c>
    </row>
    <row r="184" spans="1:1" x14ac:dyDescent="0.25">
      <c r="A184" s="38">
        <v>191</v>
      </c>
    </row>
    <row r="185" spans="1:1" x14ac:dyDescent="0.25">
      <c r="A185" s="38">
        <v>248</v>
      </c>
    </row>
    <row r="186" spans="1:1" x14ac:dyDescent="0.25">
      <c r="A186" s="38">
        <v>67</v>
      </c>
    </row>
    <row r="187" spans="1:1" x14ac:dyDescent="0.25">
      <c r="A187" s="38">
        <v>357</v>
      </c>
    </row>
    <row r="188" spans="1:1" x14ac:dyDescent="0.25">
      <c r="A188" s="38">
        <v>136</v>
      </c>
    </row>
    <row r="189" spans="1:1" x14ac:dyDescent="0.25">
      <c r="A189" s="38">
        <v>49</v>
      </c>
    </row>
    <row r="190" spans="1:1" x14ac:dyDescent="0.25">
      <c r="A190" s="38">
        <v>315</v>
      </c>
    </row>
    <row r="191" spans="1:1" x14ac:dyDescent="0.25">
      <c r="A191" s="38">
        <v>41</v>
      </c>
    </row>
    <row r="192" spans="1:1" x14ac:dyDescent="0.25">
      <c r="A192" s="38">
        <v>141</v>
      </c>
    </row>
    <row r="193" spans="1:1" x14ac:dyDescent="0.25">
      <c r="A193" s="38">
        <v>96</v>
      </c>
    </row>
    <row r="194" spans="1:1" x14ac:dyDescent="0.25">
      <c r="A194" s="38">
        <v>12</v>
      </c>
    </row>
    <row r="195" spans="1:1" x14ac:dyDescent="0.25">
      <c r="A195" s="38">
        <v>111</v>
      </c>
    </row>
    <row r="196" spans="1:1" x14ac:dyDescent="0.25">
      <c r="A196" s="38">
        <v>30</v>
      </c>
    </row>
    <row r="197" spans="1:1" x14ac:dyDescent="0.25">
      <c r="A197" s="38">
        <v>118</v>
      </c>
    </row>
    <row r="198" spans="1:1" x14ac:dyDescent="0.25">
      <c r="A198" s="38">
        <v>57</v>
      </c>
    </row>
    <row r="199" spans="1:1" x14ac:dyDescent="0.25">
      <c r="A199" s="38">
        <v>66</v>
      </c>
    </row>
    <row r="200" spans="1:1" x14ac:dyDescent="0.25">
      <c r="A200" s="38">
        <v>74</v>
      </c>
    </row>
    <row r="201" spans="1:1" x14ac:dyDescent="0.25">
      <c r="A201" s="38">
        <v>79</v>
      </c>
    </row>
    <row r="202" spans="1:1" x14ac:dyDescent="0.25">
      <c r="A202" s="38">
        <v>66</v>
      </c>
    </row>
    <row r="203" spans="1:1" x14ac:dyDescent="0.25">
      <c r="A203" s="38">
        <v>63</v>
      </c>
    </row>
    <row r="204" spans="1:1" x14ac:dyDescent="0.25">
      <c r="A204" s="38">
        <v>265</v>
      </c>
    </row>
    <row r="205" spans="1:1" x14ac:dyDescent="0.25">
      <c r="A205" s="38">
        <v>159</v>
      </c>
    </row>
    <row r="206" spans="1:1" x14ac:dyDescent="0.25">
      <c r="A206" s="38">
        <v>78</v>
      </c>
    </row>
    <row r="207" spans="1:1" x14ac:dyDescent="0.25">
      <c r="A207" s="38">
        <v>66</v>
      </c>
    </row>
    <row r="208" spans="1:1" x14ac:dyDescent="0.25">
      <c r="A208" s="38">
        <v>94</v>
      </c>
    </row>
    <row r="209" spans="1:1" x14ac:dyDescent="0.25">
      <c r="A209" s="38">
        <v>69</v>
      </c>
    </row>
    <row r="210" spans="1:1" x14ac:dyDescent="0.25">
      <c r="A210" s="38">
        <v>109</v>
      </c>
    </row>
    <row r="211" spans="1:1" x14ac:dyDescent="0.25">
      <c r="A211" s="38">
        <v>61</v>
      </c>
    </row>
    <row r="212" spans="1:1" x14ac:dyDescent="0.25">
      <c r="A212" s="38">
        <v>162</v>
      </c>
    </row>
    <row r="213" spans="1:1" x14ac:dyDescent="0.25">
      <c r="A213" s="38">
        <v>190</v>
      </c>
    </row>
    <row r="214" spans="1:1" x14ac:dyDescent="0.25">
      <c r="A214" s="38">
        <v>35</v>
      </c>
    </row>
    <row r="215" spans="1:1" x14ac:dyDescent="0.25">
      <c r="A215" s="38">
        <v>53</v>
      </c>
    </row>
    <row r="216" spans="1:1" x14ac:dyDescent="0.25">
      <c r="A216" s="38">
        <v>68</v>
      </c>
    </row>
    <row r="217" spans="1:1" x14ac:dyDescent="0.25">
      <c r="A217" s="38">
        <v>98</v>
      </c>
    </row>
    <row r="218" spans="1:1" x14ac:dyDescent="0.25">
      <c r="A218" s="38">
        <v>38</v>
      </c>
    </row>
    <row r="219" spans="1:1" x14ac:dyDescent="0.25">
      <c r="A219" s="38">
        <v>202</v>
      </c>
    </row>
    <row r="220" spans="1:1" x14ac:dyDescent="0.25">
      <c r="A220" s="38">
        <v>15</v>
      </c>
    </row>
    <row r="221" spans="1:1" x14ac:dyDescent="0.25">
      <c r="A221" s="38">
        <v>65</v>
      </c>
    </row>
    <row r="222" spans="1:1" x14ac:dyDescent="0.25">
      <c r="A222" s="38">
        <v>86</v>
      </c>
    </row>
    <row r="223" spans="1:1" x14ac:dyDescent="0.25">
      <c r="A223" s="38">
        <v>876</v>
      </c>
    </row>
    <row r="224" spans="1:1" x14ac:dyDescent="0.25">
      <c r="A224" s="38">
        <v>127</v>
      </c>
    </row>
    <row r="225" spans="1:1" x14ac:dyDescent="0.25">
      <c r="A225" s="38">
        <v>139</v>
      </c>
    </row>
    <row r="226" spans="1:1" x14ac:dyDescent="0.25">
      <c r="A226" s="38">
        <v>87</v>
      </c>
    </row>
    <row r="227" spans="1:1" x14ac:dyDescent="0.25">
      <c r="A227" s="38">
        <v>66</v>
      </c>
    </row>
    <row r="228" spans="1:1" x14ac:dyDescent="0.25">
      <c r="A228" s="38">
        <v>146</v>
      </c>
    </row>
    <row r="229" spans="1:1" x14ac:dyDescent="0.25">
      <c r="A229" s="38">
        <v>66</v>
      </c>
    </row>
    <row r="230" spans="1:1" x14ac:dyDescent="0.25">
      <c r="A230" s="38">
        <v>197</v>
      </c>
    </row>
    <row r="231" spans="1:1" x14ac:dyDescent="0.25">
      <c r="A231" s="38">
        <v>156</v>
      </c>
    </row>
    <row r="232" spans="1:1" x14ac:dyDescent="0.25">
      <c r="A232" s="38">
        <v>49</v>
      </c>
    </row>
    <row r="233" spans="1:1" x14ac:dyDescent="0.25">
      <c r="A233" s="38">
        <v>46</v>
      </c>
    </row>
    <row r="234" spans="1:1" x14ac:dyDescent="0.25">
      <c r="A234" s="38">
        <v>66</v>
      </c>
    </row>
    <row r="235" spans="1:1" x14ac:dyDescent="0.25">
      <c r="A235" s="38">
        <v>75</v>
      </c>
    </row>
    <row r="236" spans="1:1" x14ac:dyDescent="0.25">
      <c r="A236" s="38">
        <v>117</v>
      </c>
    </row>
    <row r="237" spans="1:1" x14ac:dyDescent="0.25">
      <c r="A237" s="38">
        <v>47</v>
      </c>
    </row>
    <row r="238" spans="1:1" x14ac:dyDescent="0.25">
      <c r="A238" s="38">
        <v>65</v>
      </c>
    </row>
    <row r="239" spans="1:1" x14ac:dyDescent="0.25">
      <c r="A239" s="38">
        <v>189</v>
      </c>
    </row>
    <row r="240" spans="1:1" x14ac:dyDescent="0.25">
      <c r="A240" s="38">
        <v>268</v>
      </c>
    </row>
    <row r="241" spans="1:1" x14ac:dyDescent="0.25">
      <c r="A241" s="38">
        <v>40</v>
      </c>
    </row>
    <row r="242" spans="1:1" x14ac:dyDescent="0.25">
      <c r="A242" s="38">
        <v>88</v>
      </c>
    </row>
    <row r="243" spans="1:1" x14ac:dyDescent="0.25">
      <c r="A243" s="38">
        <v>70</v>
      </c>
    </row>
    <row r="244" spans="1:1" x14ac:dyDescent="0.25">
      <c r="A244" s="38">
        <v>67</v>
      </c>
    </row>
    <row r="245" spans="1:1" x14ac:dyDescent="0.25">
      <c r="A245" s="38">
        <v>133</v>
      </c>
    </row>
    <row r="246" spans="1:1" x14ac:dyDescent="0.25">
      <c r="A246" s="38">
        <v>85</v>
      </c>
    </row>
    <row r="247" spans="1:1" x14ac:dyDescent="0.25">
      <c r="A247" s="38">
        <v>268</v>
      </c>
    </row>
    <row r="248" spans="1:1" x14ac:dyDescent="0.25">
      <c r="A248" s="38">
        <v>37</v>
      </c>
    </row>
    <row r="249" spans="1:1" x14ac:dyDescent="0.25">
      <c r="A249" s="38">
        <v>49</v>
      </c>
    </row>
    <row r="250" spans="1:1" x14ac:dyDescent="0.25">
      <c r="A250" s="38">
        <v>74</v>
      </c>
    </row>
    <row r="251" spans="1:1" x14ac:dyDescent="0.25">
      <c r="A251" s="38">
        <v>223</v>
      </c>
    </row>
    <row r="252" spans="1:1" x14ac:dyDescent="0.25">
      <c r="A252" s="38">
        <v>87</v>
      </c>
    </row>
    <row r="253" spans="1:1" x14ac:dyDescent="0.25">
      <c r="A253" s="38">
        <v>54</v>
      </c>
    </row>
    <row r="254" spans="1:1" x14ac:dyDescent="0.25">
      <c r="A254" s="38">
        <v>119</v>
      </c>
    </row>
    <row r="255" spans="1:1" x14ac:dyDescent="0.25">
      <c r="A255" s="38">
        <v>97</v>
      </c>
    </row>
    <row r="256" spans="1:1" x14ac:dyDescent="0.25">
      <c r="A256" s="38">
        <v>186</v>
      </c>
    </row>
    <row r="257" spans="1:1" x14ac:dyDescent="0.25">
      <c r="A257" s="38">
        <v>143</v>
      </c>
    </row>
    <row r="258" spans="1:1" x14ac:dyDescent="0.25">
      <c r="A258" s="38">
        <v>147</v>
      </c>
    </row>
    <row r="259" spans="1:1" x14ac:dyDescent="0.25">
      <c r="A259" s="38">
        <v>187</v>
      </c>
    </row>
    <row r="260" spans="1:1" x14ac:dyDescent="0.25">
      <c r="A260" s="38">
        <v>155</v>
      </c>
    </row>
    <row r="261" spans="1:1" x14ac:dyDescent="0.25">
      <c r="A261" s="38">
        <v>91</v>
      </c>
    </row>
    <row r="262" spans="1:1" x14ac:dyDescent="0.25">
      <c r="A262" s="38">
        <v>68</v>
      </c>
    </row>
    <row r="263" spans="1:1" x14ac:dyDescent="0.25">
      <c r="A263" s="38">
        <v>317</v>
      </c>
    </row>
    <row r="264" spans="1:1" x14ac:dyDescent="0.25">
      <c r="A264" s="38">
        <v>79</v>
      </c>
    </row>
    <row r="265" spans="1:1" x14ac:dyDescent="0.25">
      <c r="A265" s="38">
        <v>47</v>
      </c>
    </row>
    <row r="266" spans="1:1" x14ac:dyDescent="0.25">
      <c r="A266" s="38">
        <v>245</v>
      </c>
    </row>
    <row r="267" spans="1:1" x14ac:dyDescent="0.25">
      <c r="A267" s="38">
        <v>82</v>
      </c>
    </row>
    <row r="268" spans="1:1" x14ac:dyDescent="0.25">
      <c r="A268" s="38">
        <v>55</v>
      </c>
    </row>
    <row r="269" spans="1:1" x14ac:dyDescent="0.25">
      <c r="A269" s="38">
        <v>70</v>
      </c>
    </row>
    <row r="270" spans="1:1" x14ac:dyDescent="0.25">
      <c r="A270" s="38">
        <v>65</v>
      </c>
    </row>
    <row r="271" spans="1:1" x14ac:dyDescent="0.25">
      <c r="A271" s="38">
        <v>64</v>
      </c>
    </row>
    <row r="272" spans="1:1" x14ac:dyDescent="0.25">
      <c r="A272" s="38">
        <v>67</v>
      </c>
    </row>
    <row r="273" spans="1:1" x14ac:dyDescent="0.25">
      <c r="A273" s="38">
        <v>450</v>
      </c>
    </row>
    <row r="274" spans="1:1" x14ac:dyDescent="0.25">
      <c r="A274" s="38">
        <v>323</v>
      </c>
    </row>
    <row r="275" spans="1:1" x14ac:dyDescent="0.25">
      <c r="A275" s="38">
        <v>249</v>
      </c>
    </row>
    <row r="276" spans="1:1" x14ac:dyDescent="0.25">
      <c r="A276" s="38">
        <v>173</v>
      </c>
    </row>
    <row r="277" spans="1:1" x14ac:dyDescent="0.25">
      <c r="A277" s="38">
        <v>90</v>
      </c>
    </row>
    <row r="278" spans="1:1" x14ac:dyDescent="0.25">
      <c r="A278" s="38">
        <v>208</v>
      </c>
    </row>
    <row r="279" spans="1:1" x14ac:dyDescent="0.25">
      <c r="A279" s="38">
        <v>77</v>
      </c>
    </row>
    <row r="280" spans="1:1" x14ac:dyDescent="0.25">
      <c r="A280" s="38">
        <v>41</v>
      </c>
    </row>
    <row r="281" spans="1:1" x14ac:dyDescent="0.25">
      <c r="A281" s="38">
        <v>148</v>
      </c>
    </row>
    <row r="282" spans="1:1" x14ac:dyDescent="0.25">
      <c r="A282" s="38">
        <v>272</v>
      </c>
    </row>
    <row r="283" spans="1:1" x14ac:dyDescent="0.25">
      <c r="A283" s="38">
        <v>76</v>
      </c>
    </row>
    <row r="284" spans="1:1" x14ac:dyDescent="0.25">
      <c r="A284" s="38">
        <v>371</v>
      </c>
    </row>
    <row r="285" spans="1:1" x14ac:dyDescent="0.25">
      <c r="A285" s="38">
        <v>55</v>
      </c>
    </row>
    <row r="286" spans="1:1" x14ac:dyDescent="0.25">
      <c r="A286" s="38">
        <v>31</v>
      </c>
    </row>
    <row r="287" spans="1:1" x14ac:dyDescent="0.25">
      <c r="A287" s="38">
        <v>69</v>
      </c>
    </row>
    <row r="288" spans="1:1" x14ac:dyDescent="0.25">
      <c r="A288" s="38">
        <v>193</v>
      </c>
    </row>
    <row r="289" spans="1:1" x14ac:dyDescent="0.25">
      <c r="A289" s="38">
        <v>136</v>
      </c>
    </row>
    <row r="290" spans="1:1" x14ac:dyDescent="0.25">
      <c r="A290" s="38">
        <v>143</v>
      </c>
    </row>
    <row r="291" spans="1:1" x14ac:dyDescent="0.25">
      <c r="A291" s="38">
        <v>72</v>
      </c>
    </row>
    <row r="292" spans="1:1" x14ac:dyDescent="0.25">
      <c r="A292" s="38">
        <v>143</v>
      </c>
    </row>
    <row r="293" spans="1:1" x14ac:dyDescent="0.25">
      <c r="A293" s="38">
        <v>255</v>
      </c>
    </row>
    <row r="294" spans="1:1" x14ac:dyDescent="0.25">
      <c r="A294" s="38">
        <v>79</v>
      </c>
    </row>
    <row r="295" spans="1:1" x14ac:dyDescent="0.25">
      <c r="A295" s="38">
        <v>100</v>
      </c>
    </row>
    <row r="296" spans="1:1" x14ac:dyDescent="0.25">
      <c r="A296" s="38">
        <v>51</v>
      </c>
    </row>
    <row r="297" spans="1:1" x14ac:dyDescent="0.25">
      <c r="A297" s="38">
        <v>72</v>
      </c>
    </row>
    <row r="298" spans="1:1" x14ac:dyDescent="0.25">
      <c r="A298" s="38">
        <v>391</v>
      </c>
    </row>
    <row r="299" spans="1:1" x14ac:dyDescent="0.25">
      <c r="A299" s="38">
        <v>27</v>
      </c>
    </row>
    <row r="300" spans="1:1" x14ac:dyDescent="0.25">
      <c r="A300" s="38">
        <v>63</v>
      </c>
    </row>
    <row r="301" spans="1:1" x14ac:dyDescent="0.25">
      <c r="A301" s="38">
        <v>143</v>
      </c>
    </row>
    <row r="302" spans="1:1" x14ac:dyDescent="0.25">
      <c r="A302" s="38">
        <v>67</v>
      </c>
    </row>
    <row r="303" spans="1:1" x14ac:dyDescent="0.25">
      <c r="A303" s="38">
        <v>72</v>
      </c>
    </row>
    <row r="304" spans="1:1" x14ac:dyDescent="0.25">
      <c r="A304" s="38">
        <v>135</v>
      </c>
    </row>
    <row r="305" spans="1:1" x14ac:dyDescent="0.25">
      <c r="A305" s="38">
        <v>9</v>
      </c>
    </row>
    <row r="306" spans="1:1" x14ac:dyDescent="0.25">
      <c r="A306" s="38">
        <v>76</v>
      </c>
    </row>
    <row r="307" spans="1:1" x14ac:dyDescent="0.25">
      <c r="A307" s="38">
        <v>166</v>
      </c>
    </row>
    <row r="308" spans="1:1" x14ac:dyDescent="0.25">
      <c r="A308" s="38">
        <v>333</v>
      </c>
    </row>
    <row r="309" spans="1:1" x14ac:dyDescent="0.25">
      <c r="A309" s="38">
        <v>80</v>
      </c>
    </row>
    <row r="310" spans="1:1" x14ac:dyDescent="0.25">
      <c r="A310" s="38">
        <v>114</v>
      </c>
    </row>
    <row r="311" spans="1:1" x14ac:dyDescent="0.25">
      <c r="A311" s="38">
        <v>79</v>
      </c>
    </row>
    <row r="312" spans="1:1" x14ac:dyDescent="0.25">
      <c r="A312" s="38">
        <v>392</v>
      </c>
    </row>
    <row r="313" spans="1:1" x14ac:dyDescent="0.25">
      <c r="A313" s="38">
        <v>429</v>
      </c>
    </row>
    <row r="314" spans="1:1" x14ac:dyDescent="0.25">
      <c r="A314" s="38">
        <v>109</v>
      </c>
    </row>
    <row r="315" spans="1:1" x14ac:dyDescent="0.25">
      <c r="A315" s="38">
        <v>66</v>
      </c>
    </row>
    <row r="316" spans="1:1" x14ac:dyDescent="0.25">
      <c r="A316" s="38">
        <v>67</v>
      </c>
    </row>
    <row r="317" spans="1:1" x14ac:dyDescent="0.25">
      <c r="A317" s="38">
        <v>174</v>
      </c>
    </row>
    <row r="318" spans="1:1" x14ac:dyDescent="0.25">
      <c r="A318" s="38">
        <v>112</v>
      </c>
    </row>
    <row r="319" spans="1:1" x14ac:dyDescent="0.25">
      <c r="A319" s="38">
        <v>118</v>
      </c>
    </row>
    <row r="320" spans="1:1" x14ac:dyDescent="0.25">
      <c r="A320" s="38">
        <v>83</v>
      </c>
    </row>
    <row r="321" spans="1:1" x14ac:dyDescent="0.25">
      <c r="A321" s="38">
        <v>203</v>
      </c>
    </row>
    <row r="322" spans="1:1" x14ac:dyDescent="0.25">
      <c r="A322" s="38">
        <v>147</v>
      </c>
    </row>
    <row r="323" spans="1:1" x14ac:dyDescent="0.25">
      <c r="A323" s="38">
        <v>614</v>
      </c>
    </row>
    <row r="324" spans="1:1" x14ac:dyDescent="0.25">
      <c r="A324" s="38">
        <v>128</v>
      </c>
    </row>
    <row r="325" spans="1:1" x14ac:dyDescent="0.25">
      <c r="A325" s="38">
        <v>88</v>
      </c>
    </row>
    <row r="326" spans="1:1" x14ac:dyDescent="0.25">
      <c r="A326" s="38">
        <v>122</v>
      </c>
    </row>
    <row r="327" spans="1:1" x14ac:dyDescent="0.25">
      <c r="A327" s="38">
        <v>200</v>
      </c>
    </row>
    <row r="328" spans="1:1" x14ac:dyDescent="0.25">
      <c r="A328" s="38">
        <v>30</v>
      </c>
    </row>
    <row r="329" spans="1:1" x14ac:dyDescent="0.25">
      <c r="A329" s="38">
        <v>376</v>
      </c>
    </row>
    <row r="330" spans="1:1" x14ac:dyDescent="0.25">
      <c r="A330" s="38">
        <v>153</v>
      </c>
    </row>
    <row r="331" spans="1:1" x14ac:dyDescent="0.25">
      <c r="A331" s="38">
        <v>227</v>
      </c>
    </row>
    <row r="332" spans="1:1" x14ac:dyDescent="0.25">
      <c r="A332" s="38">
        <v>233</v>
      </c>
    </row>
    <row r="333" spans="1:1" x14ac:dyDescent="0.25">
      <c r="A333" s="38">
        <v>106</v>
      </c>
    </row>
    <row r="334" spans="1:1" x14ac:dyDescent="0.25">
      <c r="A334" s="38">
        <v>129</v>
      </c>
    </row>
    <row r="335" spans="1:1" x14ac:dyDescent="0.25">
      <c r="A335" s="38">
        <v>461</v>
      </c>
    </row>
    <row r="336" spans="1:1" x14ac:dyDescent="0.25">
      <c r="A336" s="38">
        <v>315</v>
      </c>
    </row>
    <row r="337" spans="1:1" x14ac:dyDescent="0.25">
      <c r="A337" s="38">
        <v>164</v>
      </c>
    </row>
    <row r="338" spans="1:1" x14ac:dyDescent="0.25">
      <c r="A338" s="38">
        <v>142</v>
      </c>
    </row>
    <row r="339" spans="1:1" x14ac:dyDescent="0.25">
      <c r="A339" s="38">
        <v>73</v>
      </c>
    </row>
    <row r="340" spans="1:1" x14ac:dyDescent="0.25">
      <c r="A340" s="38">
        <v>96</v>
      </c>
    </row>
    <row r="341" spans="1:1" x14ac:dyDescent="0.25">
      <c r="A341" s="38">
        <v>25</v>
      </c>
    </row>
    <row r="342" spans="1:1" x14ac:dyDescent="0.25">
      <c r="A342" s="38">
        <v>87</v>
      </c>
    </row>
    <row r="343" spans="1:1" x14ac:dyDescent="0.25">
      <c r="A343" s="38">
        <v>305</v>
      </c>
    </row>
    <row r="344" spans="1:1" x14ac:dyDescent="0.25">
      <c r="A344" s="38">
        <v>53</v>
      </c>
    </row>
    <row r="345" spans="1:1" x14ac:dyDescent="0.25">
      <c r="A345" s="38">
        <v>60</v>
      </c>
    </row>
    <row r="346" spans="1:1" x14ac:dyDescent="0.25">
      <c r="A346" s="38">
        <v>62</v>
      </c>
    </row>
    <row r="347" spans="1:1" x14ac:dyDescent="0.25">
      <c r="A347" s="38">
        <v>74</v>
      </c>
    </row>
    <row r="348" spans="1:1" x14ac:dyDescent="0.25">
      <c r="A348" s="38">
        <v>82</v>
      </c>
    </row>
    <row r="349" spans="1:1" x14ac:dyDescent="0.25">
      <c r="A349" s="38">
        <v>83</v>
      </c>
    </row>
    <row r="350" spans="1:1" x14ac:dyDescent="0.25">
      <c r="A350" s="38">
        <v>206</v>
      </c>
    </row>
    <row r="351" spans="1:1" x14ac:dyDescent="0.25">
      <c r="A351" s="38">
        <v>220</v>
      </c>
    </row>
    <row r="352" spans="1:1" x14ac:dyDescent="0.25">
      <c r="A352" s="38">
        <v>174</v>
      </c>
    </row>
    <row r="353" spans="1:1" x14ac:dyDescent="0.25">
      <c r="A353" s="38">
        <v>280</v>
      </c>
    </row>
    <row r="354" spans="1:1" x14ac:dyDescent="0.25">
      <c r="A354" s="38">
        <v>118</v>
      </c>
    </row>
    <row r="355" spans="1:1" x14ac:dyDescent="0.25">
      <c r="A355" s="38">
        <v>16</v>
      </c>
    </row>
    <row r="356" spans="1:1" x14ac:dyDescent="0.25">
      <c r="A356" s="38">
        <v>138</v>
      </c>
    </row>
    <row r="357" spans="1:1" x14ac:dyDescent="0.25">
      <c r="A357" s="38">
        <v>61</v>
      </c>
    </row>
    <row r="358" spans="1:1" x14ac:dyDescent="0.25">
      <c r="A358" s="38">
        <v>89</v>
      </c>
    </row>
    <row r="359" spans="1:1" x14ac:dyDescent="0.25">
      <c r="A359" s="38">
        <v>23</v>
      </c>
    </row>
    <row r="360" spans="1:1" x14ac:dyDescent="0.25">
      <c r="A360" s="38">
        <v>78</v>
      </c>
    </row>
    <row r="361" spans="1:1" x14ac:dyDescent="0.25">
      <c r="A361" s="38">
        <v>61</v>
      </c>
    </row>
    <row r="362" spans="1:1" x14ac:dyDescent="0.25">
      <c r="A362" s="38">
        <v>53</v>
      </c>
    </row>
    <row r="363" spans="1:1" x14ac:dyDescent="0.25">
      <c r="A363" s="38">
        <v>234</v>
      </c>
    </row>
    <row r="364" spans="1:1" x14ac:dyDescent="0.25">
      <c r="A364" s="38">
        <v>111</v>
      </c>
    </row>
    <row r="365" spans="1:1" x14ac:dyDescent="0.25">
      <c r="A365" s="38">
        <v>37</v>
      </c>
    </row>
    <row r="366" spans="1:1" x14ac:dyDescent="0.25">
      <c r="A366" s="38">
        <v>38</v>
      </c>
    </row>
    <row r="367" spans="1:1" x14ac:dyDescent="0.25">
      <c r="A367" s="38">
        <v>70</v>
      </c>
    </row>
    <row r="368" spans="1:1" x14ac:dyDescent="0.25">
      <c r="A368" s="38">
        <v>112</v>
      </c>
    </row>
    <row r="369" spans="1:1" x14ac:dyDescent="0.25">
      <c r="A369" s="38">
        <v>52</v>
      </c>
    </row>
    <row r="370" spans="1:1" x14ac:dyDescent="0.25">
      <c r="A370" s="38">
        <v>350</v>
      </c>
    </row>
    <row r="371" spans="1:1" x14ac:dyDescent="0.25">
      <c r="A371" s="38">
        <v>295</v>
      </c>
    </row>
    <row r="372" spans="1:1" x14ac:dyDescent="0.25">
      <c r="A372" s="38">
        <v>78</v>
      </c>
    </row>
    <row r="373" spans="1:1" x14ac:dyDescent="0.25">
      <c r="A373" s="38">
        <v>69</v>
      </c>
    </row>
    <row r="374" spans="1:1" x14ac:dyDescent="0.25">
      <c r="A374" s="38">
        <v>21</v>
      </c>
    </row>
    <row r="375" spans="1:1" x14ac:dyDescent="0.25">
      <c r="A375" s="38">
        <v>84</v>
      </c>
    </row>
    <row r="376" spans="1:1" x14ac:dyDescent="0.25">
      <c r="A376" s="38">
        <v>116</v>
      </c>
    </row>
    <row r="377" spans="1:1" x14ac:dyDescent="0.25">
      <c r="A377" s="38">
        <v>134</v>
      </c>
    </row>
    <row r="378" spans="1:1" x14ac:dyDescent="0.25">
      <c r="A378" s="38">
        <v>54</v>
      </c>
    </row>
    <row r="379" spans="1:1" x14ac:dyDescent="0.25">
      <c r="A379" s="38">
        <v>82</v>
      </c>
    </row>
    <row r="380" spans="1:1" x14ac:dyDescent="0.25">
      <c r="A380" s="38">
        <v>70</v>
      </c>
    </row>
    <row r="381" spans="1:1" x14ac:dyDescent="0.25">
      <c r="A381" s="38">
        <v>57</v>
      </c>
    </row>
    <row r="382" spans="1:1" x14ac:dyDescent="0.25">
      <c r="A382" s="38">
        <v>211</v>
      </c>
    </row>
    <row r="383" spans="1:1" x14ac:dyDescent="0.25">
      <c r="A383" s="38">
        <v>124</v>
      </c>
    </row>
    <row r="384" spans="1:1" x14ac:dyDescent="0.25">
      <c r="A384" s="38">
        <v>44</v>
      </c>
    </row>
    <row r="385" spans="1:1" x14ac:dyDescent="0.25">
      <c r="A385" s="38">
        <v>88</v>
      </c>
    </row>
    <row r="386" spans="1:1" x14ac:dyDescent="0.25">
      <c r="A386" s="38">
        <v>117</v>
      </c>
    </row>
    <row r="387" spans="1:1" x14ac:dyDescent="0.25">
      <c r="A387" s="38">
        <v>250</v>
      </c>
    </row>
    <row r="388" spans="1:1" x14ac:dyDescent="0.25">
      <c r="A388" s="38">
        <v>89</v>
      </c>
    </row>
    <row r="389" spans="1:1" x14ac:dyDescent="0.25">
      <c r="A389" s="38">
        <v>57</v>
      </c>
    </row>
    <row r="390" spans="1:1" x14ac:dyDescent="0.25">
      <c r="A390" s="38">
        <v>98</v>
      </c>
    </row>
    <row r="391" spans="1:1" x14ac:dyDescent="0.25">
      <c r="A391" s="38">
        <v>182</v>
      </c>
    </row>
    <row r="392" spans="1:1" x14ac:dyDescent="0.25">
      <c r="A392" s="38">
        <v>125</v>
      </c>
    </row>
    <row r="393" spans="1:1" x14ac:dyDescent="0.25">
      <c r="A393" s="38">
        <v>128</v>
      </c>
    </row>
    <row r="394" spans="1:1" x14ac:dyDescent="0.25">
      <c r="A394" s="38">
        <v>295</v>
      </c>
    </row>
    <row r="395" spans="1:1" x14ac:dyDescent="0.25">
      <c r="A395" s="38">
        <v>88</v>
      </c>
    </row>
    <row r="396" spans="1:1" x14ac:dyDescent="0.25">
      <c r="A396" s="38">
        <v>60</v>
      </c>
    </row>
    <row r="397" spans="1:1" x14ac:dyDescent="0.25">
      <c r="A397" s="38">
        <v>84</v>
      </c>
    </row>
    <row r="398" spans="1:1" x14ac:dyDescent="0.25">
      <c r="A398" s="38">
        <v>209</v>
      </c>
    </row>
    <row r="399" spans="1:1" x14ac:dyDescent="0.25">
      <c r="A399" s="38">
        <v>43</v>
      </c>
    </row>
    <row r="400" spans="1:1" x14ac:dyDescent="0.25">
      <c r="A400" s="38">
        <v>31</v>
      </c>
    </row>
    <row r="401" spans="1:1" x14ac:dyDescent="0.25">
      <c r="A401" s="38">
        <v>108</v>
      </c>
    </row>
    <row r="402" spans="1:1" x14ac:dyDescent="0.25">
      <c r="A402" s="38">
        <v>65</v>
      </c>
    </row>
    <row r="403" spans="1:1" x14ac:dyDescent="0.25">
      <c r="A403" s="38">
        <v>667</v>
      </c>
    </row>
    <row r="404" spans="1:1" x14ac:dyDescent="0.25">
      <c r="A404" s="38">
        <v>28</v>
      </c>
    </row>
    <row r="405" spans="1:1" x14ac:dyDescent="0.25">
      <c r="A405" s="38">
        <v>23</v>
      </c>
    </row>
    <row r="406" spans="1:1" x14ac:dyDescent="0.25">
      <c r="A406" s="38">
        <v>52</v>
      </c>
    </row>
    <row r="407" spans="1:1" x14ac:dyDescent="0.25">
      <c r="A407" s="38">
        <v>69</v>
      </c>
    </row>
    <row r="408" spans="1:1" x14ac:dyDescent="0.25">
      <c r="A408" s="38">
        <v>406</v>
      </c>
    </row>
    <row r="409" spans="1:1" x14ac:dyDescent="0.25">
      <c r="A409" s="38">
        <v>23</v>
      </c>
    </row>
    <row r="410" spans="1:1" x14ac:dyDescent="0.25">
      <c r="A410" s="38">
        <v>77</v>
      </c>
    </row>
    <row r="411" spans="1:1" x14ac:dyDescent="0.25">
      <c r="A411" s="38">
        <v>81</v>
      </c>
    </row>
    <row r="412" spans="1:1" x14ac:dyDescent="0.25">
      <c r="A412" s="38">
        <v>62</v>
      </c>
    </row>
    <row r="413" spans="1:1" x14ac:dyDescent="0.25">
      <c r="A413" s="38">
        <v>93</v>
      </c>
    </row>
    <row r="414" spans="1:1" x14ac:dyDescent="0.25">
      <c r="A414" s="38">
        <v>201</v>
      </c>
    </row>
    <row r="415" spans="1:1" x14ac:dyDescent="0.25">
      <c r="A415" s="38">
        <v>39</v>
      </c>
    </row>
    <row r="416" spans="1:1" x14ac:dyDescent="0.25">
      <c r="A416" s="38">
        <v>134</v>
      </c>
    </row>
    <row r="417" spans="1:1" x14ac:dyDescent="0.25">
      <c r="A417" s="38">
        <v>69</v>
      </c>
    </row>
    <row r="418" spans="1:1" x14ac:dyDescent="0.25">
      <c r="A418" s="38">
        <v>201</v>
      </c>
    </row>
    <row r="419" spans="1:1" x14ac:dyDescent="0.25">
      <c r="A419" s="38">
        <v>316</v>
      </c>
    </row>
    <row r="420" spans="1:1" x14ac:dyDescent="0.25">
      <c r="A420" s="38">
        <v>18</v>
      </c>
    </row>
    <row r="421" spans="1:1" x14ac:dyDescent="0.25">
      <c r="A421" s="38">
        <v>46</v>
      </c>
    </row>
    <row r="422" spans="1:1" x14ac:dyDescent="0.25">
      <c r="A422" s="38">
        <v>71</v>
      </c>
    </row>
    <row r="423" spans="1:1" x14ac:dyDescent="0.25">
      <c r="A423" s="38">
        <v>51</v>
      </c>
    </row>
    <row r="424" spans="1:1" x14ac:dyDescent="0.25">
      <c r="A424" s="38">
        <v>33</v>
      </c>
    </row>
    <row r="425" spans="1:1" x14ac:dyDescent="0.25">
      <c r="A425" s="38">
        <v>144</v>
      </c>
    </row>
    <row r="426" spans="1:1" x14ac:dyDescent="0.25">
      <c r="A426" s="38">
        <v>139</v>
      </c>
    </row>
    <row r="427" spans="1:1" x14ac:dyDescent="0.25">
      <c r="A427" s="38">
        <v>54</v>
      </c>
    </row>
    <row r="428" spans="1:1" x14ac:dyDescent="0.25">
      <c r="A428" s="38">
        <v>83</v>
      </c>
    </row>
    <row r="429" spans="1:1" x14ac:dyDescent="0.25">
      <c r="A429" s="38">
        <v>70</v>
      </c>
    </row>
    <row r="430" spans="1:1" x14ac:dyDescent="0.25">
      <c r="A430" s="38">
        <v>48</v>
      </c>
    </row>
    <row r="431" spans="1:1" x14ac:dyDescent="0.25">
      <c r="A431" s="38">
        <v>158</v>
      </c>
    </row>
    <row r="432" spans="1:1" x14ac:dyDescent="0.25">
      <c r="A432" s="38">
        <v>77</v>
      </c>
    </row>
    <row r="433" spans="1:1" x14ac:dyDescent="0.25">
      <c r="A433" s="38">
        <v>33</v>
      </c>
    </row>
    <row r="434" spans="1:1" x14ac:dyDescent="0.25">
      <c r="A434" s="38">
        <v>260</v>
      </c>
    </row>
    <row r="435" spans="1:1" x14ac:dyDescent="0.25">
      <c r="A435" s="38">
        <v>45</v>
      </c>
    </row>
    <row r="436" spans="1:1" x14ac:dyDescent="0.25">
      <c r="A436" s="38">
        <v>237</v>
      </c>
    </row>
    <row r="437" spans="1:1" x14ac:dyDescent="0.25">
      <c r="A437" s="38">
        <v>87</v>
      </c>
    </row>
    <row r="438" spans="1:1" x14ac:dyDescent="0.25">
      <c r="A438" s="38">
        <v>72</v>
      </c>
    </row>
    <row r="439" spans="1:1" x14ac:dyDescent="0.25">
      <c r="A439" s="38">
        <v>40</v>
      </c>
    </row>
    <row r="440" spans="1:1" x14ac:dyDescent="0.25">
      <c r="A440" s="38">
        <v>24</v>
      </c>
    </row>
    <row r="441" spans="1:1" x14ac:dyDescent="0.25">
      <c r="A441" s="38">
        <v>195</v>
      </c>
    </row>
    <row r="442" spans="1:1" x14ac:dyDescent="0.25">
      <c r="A442" s="38">
        <v>191</v>
      </c>
    </row>
    <row r="443" spans="1:1" x14ac:dyDescent="0.25">
      <c r="A443" s="38">
        <v>99</v>
      </c>
    </row>
    <row r="444" spans="1:1" x14ac:dyDescent="0.25">
      <c r="A444" s="38">
        <v>118</v>
      </c>
    </row>
    <row r="445" spans="1:1" x14ac:dyDescent="0.25">
      <c r="A445" s="38">
        <v>80</v>
      </c>
    </row>
    <row r="446" spans="1:1" x14ac:dyDescent="0.25">
      <c r="A446" s="38">
        <v>236</v>
      </c>
    </row>
    <row r="447" spans="1:1" x14ac:dyDescent="0.25">
      <c r="A447" s="38">
        <v>106</v>
      </c>
    </row>
    <row r="448" spans="1:1" x14ac:dyDescent="0.25">
      <c r="A448" s="38">
        <v>48</v>
      </c>
    </row>
    <row r="449" spans="1:1" x14ac:dyDescent="0.25">
      <c r="A449" s="38">
        <v>209</v>
      </c>
    </row>
    <row r="450" spans="1:1" x14ac:dyDescent="0.25">
      <c r="A450" s="38">
        <v>320</v>
      </c>
    </row>
    <row r="451" spans="1:1" x14ac:dyDescent="0.25">
      <c r="A451" s="38">
        <v>99</v>
      </c>
    </row>
    <row r="452" spans="1:1" x14ac:dyDescent="0.25">
      <c r="A452" s="38">
        <v>35</v>
      </c>
    </row>
    <row r="453" spans="1:1" x14ac:dyDescent="0.25">
      <c r="A453" s="38">
        <v>216</v>
      </c>
    </row>
    <row r="454" spans="1:1" x14ac:dyDescent="0.25">
      <c r="A454" s="38">
        <v>68</v>
      </c>
    </row>
    <row r="455" spans="1:1" x14ac:dyDescent="0.25">
      <c r="A455" s="38">
        <v>40</v>
      </c>
    </row>
    <row r="456" spans="1:1" x14ac:dyDescent="0.25">
      <c r="A456" s="38">
        <v>70</v>
      </c>
    </row>
    <row r="457" spans="1:1" x14ac:dyDescent="0.25">
      <c r="A457" s="38">
        <v>128</v>
      </c>
    </row>
    <row r="458" spans="1:1" x14ac:dyDescent="0.25">
      <c r="A458" s="38">
        <v>138</v>
      </c>
    </row>
    <row r="459" spans="1:1" x14ac:dyDescent="0.25">
      <c r="A459" s="38">
        <v>44</v>
      </c>
    </row>
    <row r="460" spans="1:1" x14ac:dyDescent="0.25">
      <c r="A460" s="38">
        <v>89</v>
      </c>
    </row>
    <row r="461" spans="1:1" x14ac:dyDescent="0.25">
      <c r="A461" s="38">
        <v>118</v>
      </c>
    </row>
    <row r="462" spans="1:1" x14ac:dyDescent="0.25">
      <c r="A462" s="38">
        <v>292</v>
      </c>
    </row>
    <row r="463" spans="1:1" x14ac:dyDescent="0.25">
      <c r="A463" s="38">
        <v>475</v>
      </c>
    </row>
    <row r="464" spans="1:1" x14ac:dyDescent="0.25">
      <c r="A464" s="38">
        <v>215</v>
      </c>
    </row>
    <row r="465" spans="1:1" x14ac:dyDescent="0.25">
      <c r="A465" s="38">
        <v>149</v>
      </c>
    </row>
    <row r="466" spans="1:1" x14ac:dyDescent="0.25">
      <c r="A466" s="38">
        <v>224</v>
      </c>
    </row>
    <row r="467" spans="1:1" x14ac:dyDescent="0.25">
      <c r="A467" s="38">
        <v>61</v>
      </c>
    </row>
    <row r="468" spans="1:1" x14ac:dyDescent="0.25">
      <c r="A468" s="38">
        <v>62</v>
      </c>
    </row>
    <row r="469" spans="1:1" x14ac:dyDescent="0.25">
      <c r="A469" s="38">
        <v>65</v>
      </c>
    </row>
    <row r="470" spans="1:1" x14ac:dyDescent="0.25">
      <c r="A470" s="38">
        <v>62</v>
      </c>
    </row>
    <row r="471" spans="1:1" x14ac:dyDescent="0.25">
      <c r="A471" s="38">
        <v>108</v>
      </c>
    </row>
    <row r="472" spans="1:1" x14ac:dyDescent="0.25">
      <c r="A472" s="38">
        <v>289</v>
      </c>
    </row>
    <row r="473" spans="1:1" x14ac:dyDescent="0.25">
      <c r="A473" s="38">
        <v>35</v>
      </c>
    </row>
    <row r="474" spans="1:1" x14ac:dyDescent="0.25">
      <c r="A474" s="38">
        <v>72</v>
      </c>
    </row>
    <row r="475" spans="1:1" x14ac:dyDescent="0.25">
      <c r="A475" s="38">
        <v>86</v>
      </c>
    </row>
    <row r="476" spans="1:1" x14ac:dyDescent="0.25">
      <c r="A476" s="38">
        <v>94</v>
      </c>
    </row>
    <row r="477" spans="1:1" x14ac:dyDescent="0.25">
      <c r="A477" s="38">
        <v>134</v>
      </c>
    </row>
    <row r="478" spans="1:1" x14ac:dyDescent="0.25">
      <c r="A478" s="38">
        <v>45</v>
      </c>
    </row>
    <row r="479" spans="1:1" x14ac:dyDescent="0.25">
      <c r="A479" s="38">
        <v>55</v>
      </c>
    </row>
    <row r="480" spans="1:1" x14ac:dyDescent="0.25">
      <c r="A480" s="38">
        <v>29</v>
      </c>
    </row>
    <row r="481" spans="1:1" x14ac:dyDescent="0.25">
      <c r="A481" s="38">
        <v>268</v>
      </c>
    </row>
    <row r="482" spans="1:1" x14ac:dyDescent="0.25">
      <c r="A482" s="38">
        <v>31</v>
      </c>
    </row>
    <row r="483" spans="1:1" x14ac:dyDescent="0.25">
      <c r="A483" s="38">
        <v>232</v>
      </c>
    </row>
    <row r="484" spans="1:1" x14ac:dyDescent="0.25">
      <c r="A484" s="38">
        <v>64</v>
      </c>
    </row>
    <row r="485" spans="1:1" x14ac:dyDescent="0.25">
      <c r="A485" s="38">
        <v>205</v>
      </c>
    </row>
    <row r="486" spans="1:1" x14ac:dyDescent="0.25">
      <c r="A486" s="38">
        <v>137</v>
      </c>
    </row>
    <row r="487" spans="1:1" x14ac:dyDescent="0.25">
      <c r="A487" s="38">
        <v>16</v>
      </c>
    </row>
    <row r="488" spans="1:1" x14ac:dyDescent="0.25">
      <c r="A488" s="38">
        <v>425</v>
      </c>
    </row>
    <row r="489" spans="1:1" x14ac:dyDescent="0.25">
      <c r="A489" s="38">
        <v>158</v>
      </c>
    </row>
    <row r="490" spans="1:1" x14ac:dyDescent="0.25">
      <c r="A490" s="38">
        <v>159</v>
      </c>
    </row>
    <row r="491" spans="1:1" x14ac:dyDescent="0.25">
      <c r="A491" s="38">
        <v>74</v>
      </c>
    </row>
    <row r="492" spans="1:1" x14ac:dyDescent="0.25">
      <c r="A492" s="38">
        <v>61</v>
      </c>
    </row>
    <row r="493" spans="1:1" x14ac:dyDescent="0.25">
      <c r="A493" s="38">
        <v>379</v>
      </c>
    </row>
    <row r="494" spans="1:1" x14ac:dyDescent="0.25">
      <c r="A494" s="38">
        <v>147</v>
      </c>
    </row>
    <row r="495" spans="1:1" x14ac:dyDescent="0.25">
      <c r="A495" s="38">
        <v>60</v>
      </c>
    </row>
    <row r="496" spans="1:1" x14ac:dyDescent="0.25">
      <c r="A496" s="38">
        <v>62</v>
      </c>
    </row>
    <row r="497" spans="1:1" x14ac:dyDescent="0.25">
      <c r="A497" s="38">
        <v>40</v>
      </c>
    </row>
    <row r="498" spans="1:1" x14ac:dyDescent="0.25">
      <c r="A498" s="38">
        <v>248</v>
      </c>
    </row>
    <row r="499" spans="1:1" x14ac:dyDescent="0.25">
      <c r="A499" s="38">
        <v>145</v>
      </c>
    </row>
    <row r="500" spans="1:1" x14ac:dyDescent="0.25">
      <c r="A500" s="38">
        <v>176</v>
      </c>
    </row>
    <row r="501" spans="1:1" x14ac:dyDescent="0.25">
      <c r="A501" s="38">
        <v>141</v>
      </c>
    </row>
    <row r="502" spans="1:1" x14ac:dyDescent="0.25">
      <c r="A502" s="38">
        <v>112</v>
      </c>
    </row>
    <row r="503" spans="1:1" x14ac:dyDescent="0.25">
      <c r="A503" s="38">
        <v>370</v>
      </c>
    </row>
    <row r="504" spans="1:1" x14ac:dyDescent="0.25">
      <c r="A504" s="38">
        <v>64</v>
      </c>
    </row>
    <row r="505" spans="1:1" x14ac:dyDescent="0.25">
      <c r="A505" s="38">
        <v>137</v>
      </c>
    </row>
    <row r="506" spans="1:1" x14ac:dyDescent="0.25">
      <c r="A506" s="38">
        <v>282</v>
      </c>
    </row>
    <row r="507" spans="1:1" x14ac:dyDescent="0.25">
      <c r="A507" s="38">
        <v>116</v>
      </c>
    </row>
    <row r="508" spans="1:1" x14ac:dyDescent="0.25">
      <c r="A508" s="38">
        <v>86</v>
      </c>
    </row>
    <row r="509" spans="1:1" x14ac:dyDescent="0.25">
      <c r="A509" s="38">
        <v>28</v>
      </c>
    </row>
    <row r="510" spans="1:1" x14ac:dyDescent="0.25">
      <c r="A510" s="38">
        <v>69</v>
      </c>
    </row>
    <row r="511" spans="1:1" x14ac:dyDescent="0.25">
      <c r="A511" s="38">
        <v>75</v>
      </c>
    </row>
    <row r="512" spans="1:1" x14ac:dyDescent="0.25">
      <c r="A512" s="38">
        <v>71</v>
      </c>
    </row>
    <row r="513" spans="1:1" x14ac:dyDescent="0.25">
      <c r="A513" s="38">
        <v>93</v>
      </c>
    </row>
    <row r="514" spans="1:1" x14ac:dyDescent="0.25">
      <c r="A514" s="38">
        <v>42</v>
      </c>
    </row>
    <row r="515" spans="1:1" x14ac:dyDescent="0.25">
      <c r="A515" s="38">
        <v>142</v>
      </c>
    </row>
    <row r="516" spans="1:1" x14ac:dyDescent="0.25">
      <c r="A516" s="38">
        <v>185</v>
      </c>
    </row>
    <row r="517" spans="1:1" x14ac:dyDescent="0.25">
      <c r="A517" s="38">
        <v>51</v>
      </c>
    </row>
    <row r="518" spans="1:1" x14ac:dyDescent="0.25">
      <c r="A518" s="38">
        <v>146</v>
      </c>
    </row>
    <row r="519" spans="1:1" x14ac:dyDescent="0.25">
      <c r="A519" s="38">
        <v>253</v>
      </c>
    </row>
    <row r="520" spans="1:1" x14ac:dyDescent="0.25">
      <c r="A520" s="38">
        <v>66</v>
      </c>
    </row>
    <row r="521" spans="1:1" x14ac:dyDescent="0.25">
      <c r="A521" s="38">
        <v>329</v>
      </c>
    </row>
    <row r="522" spans="1:1" x14ac:dyDescent="0.25">
      <c r="A522" s="38">
        <v>85</v>
      </c>
    </row>
    <row r="523" spans="1:1" x14ac:dyDescent="0.25">
      <c r="A523" s="38">
        <v>231</v>
      </c>
    </row>
    <row r="524" spans="1:1" x14ac:dyDescent="0.25">
      <c r="A524" s="38">
        <v>62</v>
      </c>
    </row>
    <row r="525" spans="1:1" x14ac:dyDescent="0.25">
      <c r="A525" s="38">
        <v>145</v>
      </c>
    </row>
    <row r="526" spans="1:1" x14ac:dyDescent="0.25">
      <c r="A526" s="38">
        <v>21</v>
      </c>
    </row>
    <row r="527" spans="1:1" x14ac:dyDescent="0.25">
      <c r="A527" s="38">
        <v>63</v>
      </c>
    </row>
    <row r="528" spans="1:1" x14ac:dyDescent="0.25">
      <c r="A528" s="38">
        <v>88</v>
      </c>
    </row>
    <row r="529" spans="1:1" x14ac:dyDescent="0.25">
      <c r="A529" s="38">
        <v>81</v>
      </c>
    </row>
    <row r="530" spans="1:1" x14ac:dyDescent="0.25">
      <c r="A530" s="38">
        <v>103</v>
      </c>
    </row>
    <row r="531" spans="1:1" x14ac:dyDescent="0.25">
      <c r="A531" s="38">
        <v>74</v>
      </c>
    </row>
    <row r="532" spans="1:1" x14ac:dyDescent="0.25">
      <c r="A532" s="38">
        <v>73</v>
      </c>
    </row>
    <row r="533" spans="1:1" x14ac:dyDescent="0.25">
      <c r="A533" s="38">
        <v>79</v>
      </c>
    </row>
    <row r="534" spans="1:1" x14ac:dyDescent="0.25">
      <c r="A534" s="38">
        <v>200</v>
      </c>
    </row>
    <row r="535" spans="1:1" x14ac:dyDescent="0.25">
      <c r="A535" s="38">
        <v>36</v>
      </c>
    </row>
    <row r="536" spans="1:1" x14ac:dyDescent="0.25">
      <c r="A536" s="38">
        <v>83</v>
      </c>
    </row>
    <row r="537" spans="1:1" x14ac:dyDescent="0.25">
      <c r="A537" s="38">
        <v>212</v>
      </c>
    </row>
    <row r="538" spans="1:1" x14ac:dyDescent="0.25">
      <c r="A538" s="38">
        <v>197</v>
      </c>
    </row>
    <row r="539" spans="1:1" x14ac:dyDescent="0.25">
      <c r="A539" s="38">
        <v>70</v>
      </c>
    </row>
    <row r="540" spans="1:1" x14ac:dyDescent="0.25">
      <c r="A540" s="38">
        <v>264</v>
      </c>
    </row>
    <row r="541" spans="1:1" x14ac:dyDescent="0.25">
      <c r="A541" s="38">
        <v>103</v>
      </c>
    </row>
    <row r="542" spans="1:1" x14ac:dyDescent="0.25">
      <c r="A542" s="38">
        <v>85</v>
      </c>
    </row>
    <row r="543" spans="1:1" x14ac:dyDescent="0.25">
      <c r="A543" s="38">
        <v>215</v>
      </c>
    </row>
    <row r="544" spans="1:1" x14ac:dyDescent="0.25">
      <c r="A544" s="38">
        <v>175</v>
      </c>
    </row>
    <row r="545" spans="1:1" x14ac:dyDescent="0.25">
      <c r="A545" s="38">
        <v>29</v>
      </c>
    </row>
    <row r="546" spans="1:1" x14ac:dyDescent="0.25">
      <c r="A546" s="38">
        <v>199</v>
      </c>
    </row>
    <row r="547" spans="1:1" x14ac:dyDescent="0.25">
      <c r="A547" s="38">
        <v>116</v>
      </c>
    </row>
    <row r="548" spans="1:1" x14ac:dyDescent="0.25">
      <c r="A548" s="38">
        <v>68</v>
      </c>
    </row>
    <row r="549" spans="1:1" x14ac:dyDescent="0.25">
      <c r="A549" s="38">
        <v>176</v>
      </c>
    </row>
    <row r="550" spans="1:1" x14ac:dyDescent="0.25">
      <c r="A550" s="38">
        <v>95</v>
      </c>
    </row>
    <row r="551" spans="1:1" x14ac:dyDescent="0.25">
      <c r="A551" s="38">
        <v>165</v>
      </c>
    </row>
    <row r="552" spans="1:1" x14ac:dyDescent="0.25">
      <c r="A552" s="38">
        <v>70</v>
      </c>
    </row>
    <row r="553" spans="1:1" x14ac:dyDescent="0.25">
      <c r="A553" s="38">
        <v>65</v>
      </c>
    </row>
    <row r="554" spans="1:1" x14ac:dyDescent="0.25">
      <c r="A554" s="38">
        <v>132</v>
      </c>
    </row>
    <row r="555" spans="1:1" x14ac:dyDescent="0.25">
      <c r="A555" s="38">
        <v>60</v>
      </c>
    </row>
    <row r="556" spans="1:1" x14ac:dyDescent="0.25">
      <c r="A556" s="38">
        <v>62</v>
      </c>
    </row>
    <row r="557" spans="1:1" x14ac:dyDescent="0.25">
      <c r="A557" s="38">
        <v>212</v>
      </c>
    </row>
    <row r="558" spans="1:1" x14ac:dyDescent="0.25">
      <c r="A558" s="38">
        <v>89</v>
      </c>
    </row>
    <row r="559" spans="1:1" x14ac:dyDescent="0.25">
      <c r="A559" s="38">
        <v>150</v>
      </c>
    </row>
    <row r="560" spans="1:1" x14ac:dyDescent="0.25">
      <c r="A560" s="38">
        <v>20</v>
      </c>
    </row>
    <row r="561" spans="1:1" x14ac:dyDescent="0.25">
      <c r="A561" s="38">
        <v>69</v>
      </c>
    </row>
    <row r="562" spans="1:1" x14ac:dyDescent="0.25">
      <c r="A562" s="38">
        <v>140</v>
      </c>
    </row>
    <row r="563" spans="1:1" x14ac:dyDescent="0.25">
      <c r="A563" s="38">
        <v>31</v>
      </c>
    </row>
    <row r="564" spans="1:1" x14ac:dyDescent="0.25">
      <c r="A564" s="38">
        <v>56</v>
      </c>
    </row>
    <row r="565" spans="1:1" x14ac:dyDescent="0.25">
      <c r="A565" s="38">
        <v>26</v>
      </c>
    </row>
    <row r="566" spans="1:1" x14ac:dyDescent="0.25">
      <c r="A566" s="38">
        <v>82</v>
      </c>
    </row>
    <row r="567" spans="1:1" x14ac:dyDescent="0.25">
      <c r="A567" s="38">
        <v>19</v>
      </c>
    </row>
    <row r="568" spans="1:1" x14ac:dyDescent="0.25">
      <c r="A568" s="38">
        <v>68</v>
      </c>
    </row>
    <row r="569" spans="1:1" x14ac:dyDescent="0.25">
      <c r="A569" s="38">
        <v>116</v>
      </c>
    </row>
    <row r="570" spans="1:1" x14ac:dyDescent="0.25">
      <c r="A570" s="38">
        <v>76</v>
      </c>
    </row>
    <row r="571" spans="1:1" x14ac:dyDescent="0.25">
      <c r="A571" s="38">
        <v>77</v>
      </c>
    </row>
    <row r="572" spans="1:1" x14ac:dyDescent="0.25">
      <c r="A572" s="38">
        <v>58</v>
      </c>
    </row>
    <row r="573" spans="1:1" x14ac:dyDescent="0.25">
      <c r="A573" s="38">
        <v>82</v>
      </c>
    </row>
    <row r="574" spans="1:1" x14ac:dyDescent="0.25">
      <c r="A574" s="38">
        <v>123</v>
      </c>
    </row>
    <row r="575" spans="1:1" x14ac:dyDescent="0.25">
      <c r="A575" s="38">
        <v>40</v>
      </c>
    </row>
    <row r="576" spans="1:1" x14ac:dyDescent="0.25">
      <c r="A576" s="38">
        <v>38</v>
      </c>
    </row>
    <row r="577" spans="1:1" x14ac:dyDescent="0.25">
      <c r="A577" s="38">
        <v>84</v>
      </c>
    </row>
    <row r="578" spans="1:1" x14ac:dyDescent="0.25">
      <c r="A578" s="38">
        <v>703</v>
      </c>
    </row>
    <row r="579" spans="1:1" x14ac:dyDescent="0.25">
      <c r="A579" s="38">
        <v>264</v>
      </c>
    </row>
    <row r="580" spans="1:1" x14ac:dyDescent="0.25">
      <c r="A580" s="38">
        <v>181</v>
      </c>
    </row>
    <row r="581" spans="1:1" x14ac:dyDescent="0.25">
      <c r="A581" s="38">
        <v>273</v>
      </c>
    </row>
    <row r="582" spans="1:1" x14ac:dyDescent="0.25">
      <c r="A582" s="38">
        <v>23</v>
      </c>
    </row>
    <row r="583" spans="1:1" x14ac:dyDescent="0.25">
      <c r="A583" s="38">
        <v>63</v>
      </c>
    </row>
    <row r="584" spans="1:1" x14ac:dyDescent="0.25">
      <c r="A584" s="38">
        <v>83</v>
      </c>
    </row>
    <row r="585" spans="1:1" x14ac:dyDescent="0.25">
      <c r="A585" s="38">
        <v>96</v>
      </c>
    </row>
    <row r="586" spans="1:1" x14ac:dyDescent="0.25">
      <c r="A586" s="38">
        <v>83</v>
      </c>
    </row>
    <row r="587" spans="1:1" x14ac:dyDescent="0.25">
      <c r="A587" s="38">
        <v>88</v>
      </c>
    </row>
    <row r="588" spans="1:1" x14ac:dyDescent="0.25">
      <c r="A588" s="38">
        <v>190</v>
      </c>
    </row>
    <row r="589" spans="1:1" x14ac:dyDescent="0.25">
      <c r="A589" s="38">
        <v>15</v>
      </c>
    </row>
    <row r="590" spans="1:1" x14ac:dyDescent="0.25">
      <c r="A590" s="38">
        <v>76</v>
      </c>
    </row>
    <row r="591" spans="1:1" x14ac:dyDescent="0.25">
      <c r="A591" s="38">
        <v>148</v>
      </c>
    </row>
    <row r="592" spans="1:1" x14ac:dyDescent="0.25">
      <c r="A592" s="38">
        <v>133</v>
      </c>
    </row>
    <row r="593" spans="1:1" x14ac:dyDescent="0.25">
      <c r="A593" s="38">
        <v>148</v>
      </c>
    </row>
    <row r="594" spans="1:1" x14ac:dyDescent="0.25">
      <c r="A594" s="38">
        <v>33</v>
      </c>
    </row>
    <row r="595" spans="1:1" x14ac:dyDescent="0.25">
      <c r="A595" s="38">
        <v>145</v>
      </c>
    </row>
    <row r="596" spans="1:1" x14ac:dyDescent="0.25">
      <c r="A596" s="38">
        <v>66</v>
      </c>
    </row>
    <row r="597" spans="1:1" x14ac:dyDescent="0.25">
      <c r="A597" s="38">
        <v>72</v>
      </c>
    </row>
    <row r="598" spans="1:1" x14ac:dyDescent="0.25">
      <c r="A598" s="38">
        <v>67</v>
      </c>
    </row>
    <row r="599" spans="1:1" x14ac:dyDescent="0.25">
      <c r="A599" s="38">
        <v>65</v>
      </c>
    </row>
    <row r="600" spans="1:1" x14ac:dyDescent="0.25">
      <c r="A600" s="38">
        <v>63</v>
      </c>
    </row>
    <row r="601" spans="1:1" x14ac:dyDescent="0.25">
      <c r="A601" s="38">
        <v>199</v>
      </c>
    </row>
    <row r="602" spans="1:1" x14ac:dyDescent="0.25">
      <c r="A602" s="38">
        <v>80</v>
      </c>
    </row>
    <row r="603" spans="1:1" x14ac:dyDescent="0.25">
      <c r="A603" s="38">
        <v>162</v>
      </c>
    </row>
    <row r="604" spans="1:1" x14ac:dyDescent="0.25">
      <c r="A604" s="38">
        <v>124</v>
      </c>
    </row>
    <row r="605" spans="1:1" x14ac:dyDescent="0.25">
      <c r="A605" s="38">
        <v>84</v>
      </c>
    </row>
    <row r="606" spans="1:1" x14ac:dyDescent="0.25">
      <c r="A606" s="38">
        <v>138</v>
      </c>
    </row>
    <row r="607" spans="1:1" x14ac:dyDescent="0.25">
      <c r="A607" s="38">
        <v>152</v>
      </c>
    </row>
    <row r="608" spans="1:1" x14ac:dyDescent="0.25">
      <c r="A608" s="38">
        <v>193</v>
      </c>
    </row>
    <row r="609" spans="1:1" x14ac:dyDescent="0.25">
      <c r="A609" s="38">
        <v>134</v>
      </c>
    </row>
    <row r="610" spans="1:1" x14ac:dyDescent="0.25">
      <c r="A610" s="38">
        <v>138</v>
      </c>
    </row>
    <row r="611" spans="1:1" x14ac:dyDescent="0.25">
      <c r="A611" s="38">
        <v>35</v>
      </c>
    </row>
    <row r="612" spans="1:1" x14ac:dyDescent="0.25">
      <c r="A612" s="38">
        <v>100</v>
      </c>
    </row>
    <row r="613" spans="1:1" x14ac:dyDescent="0.25">
      <c r="A613" s="38">
        <v>609</v>
      </c>
    </row>
    <row r="614" spans="1:1" x14ac:dyDescent="0.25">
      <c r="A614" s="38">
        <v>65</v>
      </c>
    </row>
    <row r="615" spans="1:1" x14ac:dyDescent="0.25">
      <c r="A615" s="38">
        <v>121</v>
      </c>
    </row>
    <row r="616" spans="1:1" x14ac:dyDescent="0.25">
      <c r="A616" s="38">
        <v>75</v>
      </c>
    </row>
    <row r="617" spans="1:1" x14ac:dyDescent="0.25">
      <c r="A617" s="38">
        <v>23</v>
      </c>
    </row>
    <row r="618" spans="1:1" x14ac:dyDescent="0.25">
      <c r="A618" s="38">
        <v>95</v>
      </c>
    </row>
    <row r="619" spans="1:1" x14ac:dyDescent="0.25">
      <c r="A619" s="38">
        <v>128</v>
      </c>
    </row>
    <row r="620" spans="1:1" x14ac:dyDescent="0.25">
      <c r="A620" s="38">
        <v>24</v>
      </c>
    </row>
    <row r="621" spans="1:1" x14ac:dyDescent="0.25">
      <c r="A621" s="38">
        <v>112</v>
      </c>
    </row>
    <row r="622" spans="1:1" x14ac:dyDescent="0.25">
      <c r="A622" s="38">
        <v>44</v>
      </c>
    </row>
    <row r="623" spans="1:1" x14ac:dyDescent="0.25">
      <c r="A623" s="38">
        <v>29</v>
      </c>
    </row>
    <row r="624" spans="1:1" x14ac:dyDescent="0.25">
      <c r="A624" s="38">
        <v>63</v>
      </c>
    </row>
    <row r="625" spans="1:1" x14ac:dyDescent="0.25">
      <c r="A625" s="38">
        <v>68</v>
      </c>
    </row>
    <row r="626" spans="1:1" x14ac:dyDescent="0.25">
      <c r="A626" s="38">
        <v>137</v>
      </c>
    </row>
    <row r="627" spans="1:1" x14ac:dyDescent="0.25">
      <c r="A627" s="38">
        <v>302</v>
      </c>
    </row>
    <row r="628" spans="1:1" x14ac:dyDescent="0.25">
      <c r="A628" s="38">
        <v>61</v>
      </c>
    </row>
    <row r="629" spans="1:1" x14ac:dyDescent="0.25">
      <c r="A629" s="38">
        <v>55</v>
      </c>
    </row>
    <row r="630" spans="1:1" x14ac:dyDescent="0.25">
      <c r="A630" s="38">
        <v>15</v>
      </c>
    </row>
    <row r="631" spans="1:1" x14ac:dyDescent="0.25">
      <c r="A631" s="38">
        <v>124</v>
      </c>
    </row>
    <row r="632" spans="1:1" x14ac:dyDescent="0.25">
      <c r="A632" s="38">
        <v>81</v>
      </c>
    </row>
    <row r="633" spans="1:1" x14ac:dyDescent="0.25">
      <c r="A633" s="38">
        <v>28</v>
      </c>
    </row>
    <row r="634" spans="1:1" x14ac:dyDescent="0.25">
      <c r="A634" s="38">
        <v>75</v>
      </c>
    </row>
    <row r="635" spans="1:1" x14ac:dyDescent="0.25">
      <c r="A635" s="38">
        <v>296</v>
      </c>
    </row>
    <row r="636" spans="1:1" x14ac:dyDescent="0.25">
      <c r="A636" s="38">
        <v>165</v>
      </c>
    </row>
    <row r="637" spans="1:1" x14ac:dyDescent="0.25">
      <c r="A637" s="38">
        <v>261</v>
      </c>
    </row>
    <row r="638" spans="1:1" x14ac:dyDescent="0.25">
      <c r="A638" s="38">
        <v>86</v>
      </c>
    </row>
    <row r="639" spans="1:1" x14ac:dyDescent="0.25">
      <c r="A639" s="38">
        <v>104</v>
      </c>
    </row>
    <row r="640" spans="1:1" x14ac:dyDescent="0.25">
      <c r="A640" s="38">
        <v>153</v>
      </c>
    </row>
    <row r="641" spans="1:1" x14ac:dyDescent="0.25">
      <c r="A641" s="38">
        <v>44</v>
      </c>
    </row>
    <row r="642" spans="1:1" x14ac:dyDescent="0.25">
      <c r="A642" s="38">
        <v>16</v>
      </c>
    </row>
    <row r="643" spans="1:1" x14ac:dyDescent="0.25">
      <c r="A643" s="38">
        <v>139</v>
      </c>
    </row>
    <row r="644" spans="1:1" x14ac:dyDescent="0.25">
      <c r="A644" s="38">
        <v>175</v>
      </c>
    </row>
    <row r="645" spans="1:1" x14ac:dyDescent="0.25">
      <c r="A645" s="38">
        <v>48</v>
      </c>
    </row>
    <row r="646" spans="1:1" x14ac:dyDescent="0.25">
      <c r="A646" s="38">
        <v>19</v>
      </c>
    </row>
    <row r="647" spans="1:1" x14ac:dyDescent="0.25">
      <c r="A647" s="38">
        <v>70</v>
      </c>
    </row>
    <row r="648" spans="1:1" x14ac:dyDescent="0.25">
      <c r="A648" s="38">
        <v>81</v>
      </c>
    </row>
    <row r="649" spans="1:1" x14ac:dyDescent="0.25">
      <c r="A649" s="38">
        <v>99</v>
      </c>
    </row>
    <row r="650" spans="1:1" x14ac:dyDescent="0.25">
      <c r="A650" s="38">
        <v>317</v>
      </c>
    </row>
    <row r="651" spans="1:1" x14ac:dyDescent="0.25">
      <c r="A651" s="38">
        <v>110</v>
      </c>
    </row>
    <row r="652" spans="1:1" x14ac:dyDescent="0.25">
      <c r="A652" s="38">
        <v>61</v>
      </c>
    </row>
    <row r="653" spans="1:1" x14ac:dyDescent="0.25">
      <c r="A653" s="38">
        <v>74</v>
      </c>
    </row>
    <row r="654" spans="1:1" x14ac:dyDescent="0.25">
      <c r="A654" s="38">
        <v>51</v>
      </c>
    </row>
    <row r="655" spans="1:1" x14ac:dyDescent="0.25">
      <c r="A655" s="38">
        <v>380</v>
      </c>
    </row>
    <row r="656" spans="1:1" x14ac:dyDescent="0.25">
      <c r="A656" s="38">
        <v>44</v>
      </c>
    </row>
    <row r="657" spans="1:1" x14ac:dyDescent="0.25">
      <c r="A657" s="38">
        <v>56</v>
      </c>
    </row>
    <row r="658" spans="1:1" x14ac:dyDescent="0.25">
      <c r="A658" s="38">
        <v>82</v>
      </c>
    </row>
    <row r="659" spans="1:1" x14ac:dyDescent="0.25">
      <c r="A659" s="38">
        <v>93</v>
      </c>
    </row>
    <row r="660" spans="1:1" x14ac:dyDescent="0.25">
      <c r="A660" s="38">
        <v>145</v>
      </c>
    </row>
    <row r="661" spans="1:1" x14ac:dyDescent="0.25">
      <c r="A661" s="38">
        <v>19</v>
      </c>
    </row>
    <row r="662" spans="1:1" x14ac:dyDescent="0.25">
      <c r="A662" s="38">
        <v>76</v>
      </c>
    </row>
    <row r="663" spans="1:1" x14ac:dyDescent="0.25">
      <c r="A663" s="38">
        <v>206</v>
      </c>
    </row>
    <row r="664" spans="1:1" x14ac:dyDescent="0.25">
      <c r="A664" s="38">
        <v>53</v>
      </c>
    </row>
    <row r="665" spans="1:1" x14ac:dyDescent="0.25">
      <c r="A665" s="38">
        <v>106</v>
      </c>
    </row>
    <row r="666" spans="1:1" x14ac:dyDescent="0.25">
      <c r="A666" s="38">
        <v>68</v>
      </c>
    </row>
    <row r="667" spans="1:1" x14ac:dyDescent="0.25">
      <c r="A667" s="38">
        <v>50</v>
      </c>
    </row>
    <row r="668" spans="1:1" x14ac:dyDescent="0.25">
      <c r="A668" s="38">
        <v>29</v>
      </c>
    </row>
    <row r="669" spans="1:1" x14ac:dyDescent="0.25">
      <c r="A669" s="38">
        <v>183</v>
      </c>
    </row>
    <row r="670" spans="1:1" x14ac:dyDescent="0.25">
      <c r="A670" s="38">
        <v>66</v>
      </c>
    </row>
    <row r="671" spans="1:1" x14ac:dyDescent="0.25">
      <c r="A671" s="38">
        <v>218</v>
      </c>
    </row>
    <row r="672" spans="1:1" x14ac:dyDescent="0.25">
      <c r="A672" s="38">
        <v>88</v>
      </c>
    </row>
    <row r="673" spans="1:1" x14ac:dyDescent="0.25">
      <c r="A673" s="38">
        <v>243</v>
      </c>
    </row>
    <row r="674" spans="1:1" x14ac:dyDescent="0.25">
      <c r="A674" s="38">
        <v>315</v>
      </c>
    </row>
    <row r="675" spans="1:1" x14ac:dyDescent="0.25">
      <c r="A675" s="38">
        <v>70</v>
      </c>
    </row>
    <row r="676" spans="1:1" x14ac:dyDescent="0.25">
      <c r="A676" s="38">
        <v>52</v>
      </c>
    </row>
    <row r="677" spans="1:1" x14ac:dyDescent="0.25">
      <c r="A677" s="38">
        <v>86</v>
      </c>
    </row>
    <row r="678" spans="1:1" x14ac:dyDescent="0.25">
      <c r="A678" s="38">
        <v>238</v>
      </c>
    </row>
    <row r="679" spans="1:1" x14ac:dyDescent="0.25">
      <c r="A679" s="38">
        <v>68</v>
      </c>
    </row>
    <row r="680" spans="1:1" x14ac:dyDescent="0.25">
      <c r="A680" s="38">
        <v>84</v>
      </c>
    </row>
    <row r="681" spans="1:1" x14ac:dyDescent="0.25">
      <c r="A681" s="38">
        <v>47</v>
      </c>
    </row>
    <row r="682" spans="1:1" x14ac:dyDescent="0.25">
      <c r="A682" s="38">
        <v>197</v>
      </c>
    </row>
    <row r="683" spans="1:1" x14ac:dyDescent="0.25">
      <c r="A683" s="38">
        <v>89</v>
      </c>
    </row>
    <row r="684" spans="1:1" x14ac:dyDescent="0.25">
      <c r="A684" s="38">
        <v>167</v>
      </c>
    </row>
    <row r="685" spans="1:1" x14ac:dyDescent="0.25">
      <c r="A685" s="38">
        <v>119</v>
      </c>
    </row>
    <row r="686" spans="1:1" x14ac:dyDescent="0.25">
      <c r="A686" s="38">
        <v>65</v>
      </c>
    </row>
    <row r="687" spans="1:1" x14ac:dyDescent="0.25">
      <c r="A687" s="38">
        <v>120</v>
      </c>
    </row>
    <row r="688" spans="1:1" x14ac:dyDescent="0.25">
      <c r="A688" s="38">
        <v>42</v>
      </c>
    </row>
    <row r="689" spans="1:1" x14ac:dyDescent="0.25">
      <c r="A689" s="38">
        <v>60</v>
      </c>
    </row>
    <row r="690" spans="1:1" x14ac:dyDescent="0.25">
      <c r="A690" s="38">
        <v>104</v>
      </c>
    </row>
    <row r="691" spans="1:1" x14ac:dyDescent="0.25">
      <c r="A691" s="38">
        <v>84</v>
      </c>
    </row>
    <row r="692" spans="1:1" x14ac:dyDescent="0.25">
      <c r="A692" s="38">
        <v>84</v>
      </c>
    </row>
    <row r="693" spans="1:1" x14ac:dyDescent="0.25">
      <c r="A693" s="38">
        <v>115</v>
      </c>
    </row>
    <row r="694" spans="1:1" x14ac:dyDescent="0.25">
      <c r="A694" s="38">
        <v>85</v>
      </c>
    </row>
    <row r="695" spans="1:1" x14ac:dyDescent="0.25">
      <c r="A695" s="38">
        <v>288</v>
      </c>
    </row>
    <row r="696" spans="1:1" x14ac:dyDescent="0.25">
      <c r="A696" s="38">
        <v>83</v>
      </c>
    </row>
    <row r="697" spans="1:1" x14ac:dyDescent="0.25">
      <c r="A697" s="38">
        <v>83</v>
      </c>
    </row>
    <row r="698" spans="1:1" x14ac:dyDescent="0.25">
      <c r="A698" s="38">
        <v>108</v>
      </c>
    </row>
    <row r="699" spans="1:1" x14ac:dyDescent="0.25">
      <c r="A699" s="38">
        <v>63</v>
      </c>
    </row>
    <row r="700" spans="1:1" x14ac:dyDescent="0.25">
      <c r="A700" s="38">
        <v>89</v>
      </c>
    </row>
    <row r="701" spans="1:1" x14ac:dyDescent="0.25">
      <c r="A701" s="38">
        <v>81</v>
      </c>
    </row>
    <row r="702" spans="1:1" x14ac:dyDescent="0.25">
      <c r="A702" s="38">
        <v>197</v>
      </c>
    </row>
    <row r="703" spans="1:1" x14ac:dyDescent="0.25">
      <c r="A703" s="38">
        <v>71</v>
      </c>
    </row>
    <row r="704" spans="1:1" x14ac:dyDescent="0.25">
      <c r="A704" s="38">
        <v>267</v>
      </c>
    </row>
    <row r="705" spans="1:1" x14ac:dyDescent="0.25">
      <c r="A705" s="38">
        <v>155</v>
      </c>
    </row>
    <row r="706" spans="1:1" x14ac:dyDescent="0.25">
      <c r="A706" s="38">
        <v>20</v>
      </c>
    </row>
    <row r="707" spans="1:1" x14ac:dyDescent="0.25">
      <c r="A707" s="38">
        <v>123</v>
      </c>
    </row>
    <row r="708" spans="1:1" x14ac:dyDescent="0.25">
      <c r="A708" s="38">
        <v>43</v>
      </c>
    </row>
    <row r="709" spans="1:1" x14ac:dyDescent="0.25">
      <c r="A709" s="38">
        <v>314</v>
      </c>
    </row>
    <row r="710" spans="1:1" x14ac:dyDescent="0.25">
      <c r="A710" s="38">
        <v>41</v>
      </c>
    </row>
    <row r="711" spans="1:1" x14ac:dyDescent="0.25">
      <c r="A711" s="38">
        <v>182</v>
      </c>
    </row>
    <row r="712" spans="1:1" x14ac:dyDescent="0.25">
      <c r="A712" s="38">
        <v>37</v>
      </c>
    </row>
    <row r="713" spans="1:1" x14ac:dyDescent="0.25">
      <c r="A713" s="38">
        <v>78</v>
      </c>
    </row>
    <row r="714" spans="1:1" x14ac:dyDescent="0.25">
      <c r="A714" s="38">
        <v>22</v>
      </c>
    </row>
    <row r="715" spans="1:1" x14ac:dyDescent="0.25">
      <c r="A715" s="38">
        <v>91</v>
      </c>
    </row>
    <row r="716" spans="1:1" x14ac:dyDescent="0.25">
      <c r="A716" s="38">
        <v>192</v>
      </c>
    </row>
    <row r="717" spans="1:1" x14ac:dyDescent="0.25">
      <c r="A717" s="38">
        <v>132</v>
      </c>
    </row>
    <row r="718" spans="1:1" x14ac:dyDescent="0.25">
      <c r="A718" s="38">
        <v>23</v>
      </c>
    </row>
    <row r="719" spans="1:1" x14ac:dyDescent="0.25">
      <c r="A719" s="38">
        <v>384</v>
      </c>
    </row>
    <row r="720" spans="1:1" x14ac:dyDescent="0.25">
      <c r="A720" s="38">
        <v>275</v>
      </c>
    </row>
    <row r="721" spans="1:1" x14ac:dyDescent="0.25">
      <c r="A721" s="38">
        <v>10</v>
      </c>
    </row>
    <row r="722" spans="1:1" x14ac:dyDescent="0.25">
      <c r="A722" s="38">
        <v>83</v>
      </c>
    </row>
    <row r="723" spans="1:1" x14ac:dyDescent="0.25">
      <c r="A723" s="38">
        <v>123</v>
      </c>
    </row>
    <row r="724" spans="1:1" x14ac:dyDescent="0.25">
      <c r="A724" s="38">
        <v>96</v>
      </c>
    </row>
    <row r="725" spans="1:1" x14ac:dyDescent="0.25">
      <c r="A725" s="38">
        <v>83</v>
      </c>
    </row>
    <row r="726" spans="1:1" x14ac:dyDescent="0.25">
      <c r="A726" s="38">
        <v>178</v>
      </c>
    </row>
    <row r="727" spans="1:1" x14ac:dyDescent="0.25">
      <c r="A727" s="38">
        <v>63</v>
      </c>
    </row>
    <row r="728" spans="1:1" x14ac:dyDescent="0.25">
      <c r="A728" s="38">
        <v>65</v>
      </c>
    </row>
    <row r="729" spans="1:1" x14ac:dyDescent="0.25">
      <c r="A729" s="38">
        <v>19</v>
      </c>
    </row>
    <row r="730" spans="1:1" x14ac:dyDescent="0.25">
      <c r="A730" s="38">
        <v>69</v>
      </c>
    </row>
    <row r="731" spans="1:1" x14ac:dyDescent="0.25">
      <c r="A731" s="38">
        <v>144</v>
      </c>
    </row>
    <row r="732" spans="1:1" x14ac:dyDescent="0.25">
      <c r="A732" s="38">
        <v>74</v>
      </c>
    </row>
    <row r="733" spans="1:1" x14ac:dyDescent="0.25">
      <c r="A733" s="38">
        <v>39</v>
      </c>
    </row>
    <row r="734" spans="1:1" x14ac:dyDescent="0.25">
      <c r="A734" s="38">
        <v>60</v>
      </c>
    </row>
    <row r="735" spans="1:1" x14ac:dyDescent="0.25">
      <c r="A735" s="38">
        <v>115</v>
      </c>
    </row>
    <row r="736" spans="1:1" x14ac:dyDescent="0.25">
      <c r="A736" s="38">
        <v>99</v>
      </c>
    </row>
    <row r="737" spans="1:1" x14ac:dyDescent="0.25">
      <c r="A737" s="38">
        <v>55</v>
      </c>
    </row>
    <row r="738" spans="1:1" x14ac:dyDescent="0.25">
      <c r="A738" s="38">
        <v>87</v>
      </c>
    </row>
    <row r="739" spans="1:1" x14ac:dyDescent="0.25">
      <c r="A739" s="38">
        <v>88</v>
      </c>
    </row>
    <row r="740" spans="1:1" x14ac:dyDescent="0.25">
      <c r="A740" s="38">
        <v>22</v>
      </c>
    </row>
    <row r="741" spans="1:1" x14ac:dyDescent="0.25">
      <c r="A741" s="38">
        <v>62</v>
      </c>
    </row>
    <row r="742" spans="1:1" x14ac:dyDescent="0.25">
      <c r="A742" s="38">
        <v>89</v>
      </c>
    </row>
    <row r="743" spans="1:1" x14ac:dyDescent="0.25">
      <c r="A743" s="38">
        <v>88</v>
      </c>
    </row>
    <row r="744" spans="1:1" x14ac:dyDescent="0.25">
      <c r="A744" s="38">
        <v>236</v>
      </c>
    </row>
    <row r="745" spans="1:1" x14ac:dyDescent="0.25">
      <c r="A745" s="38">
        <v>128</v>
      </c>
    </row>
    <row r="746" spans="1:1" x14ac:dyDescent="0.25">
      <c r="A746" s="38">
        <v>144</v>
      </c>
    </row>
    <row r="747" spans="1:1" x14ac:dyDescent="0.25">
      <c r="A747" s="38">
        <v>116</v>
      </c>
    </row>
    <row r="748" spans="1:1" x14ac:dyDescent="0.25">
      <c r="A748" s="38">
        <v>84</v>
      </c>
    </row>
    <row r="749" spans="1:1" x14ac:dyDescent="0.25">
      <c r="A749" s="38">
        <v>250</v>
      </c>
    </row>
    <row r="750" spans="1:1" x14ac:dyDescent="0.25">
      <c r="A750" s="38">
        <v>82</v>
      </c>
    </row>
    <row r="751" spans="1:1" x14ac:dyDescent="0.25">
      <c r="A751" s="38">
        <v>38</v>
      </c>
    </row>
    <row r="752" spans="1:1" x14ac:dyDescent="0.25">
      <c r="A752" s="38">
        <v>80</v>
      </c>
    </row>
    <row r="753" spans="1:1" x14ac:dyDescent="0.25">
      <c r="A753" s="38">
        <v>81</v>
      </c>
    </row>
    <row r="754" spans="1:1" x14ac:dyDescent="0.25">
      <c r="A754" s="38">
        <v>85</v>
      </c>
    </row>
    <row r="755" spans="1:1" x14ac:dyDescent="0.25">
      <c r="A755" s="38">
        <v>60</v>
      </c>
    </row>
    <row r="756" spans="1:1" x14ac:dyDescent="0.25">
      <c r="A756" s="38">
        <v>191</v>
      </c>
    </row>
    <row r="757" spans="1:1" x14ac:dyDescent="0.25">
      <c r="A757" s="38">
        <v>115</v>
      </c>
    </row>
    <row r="758" spans="1:1" x14ac:dyDescent="0.25">
      <c r="A758" s="38">
        <v>127</v>
      </c>
    </row>
    <row r="759" spans="1:1" x14ac:dyDescent="0.25">
      <c r="A759" s="38">
        <v>82</v>
      </c>
    </row>
    <row r="760" spans="1:1" x14ac:dyDescent="0.25">
      <c r="A760" s="38">
        <v>47</v>
      </c>
    </row>
    <row r="761" spans="1:1" x14ac:dyDescent="0.25">
      <c r="A761" s="38">
        <v>15</v>
      </c>
    </row>
    <row r="762" spans="1:1" x14ac:dyDescent="0.25">
      <c r="A762" s="38">
        <v>65</v>
      </c>
    </row>
    <row r="763" spans="1:1" x14ac:dyDescent="0.25">
      <c r="A763" s="38">
        <v>179</v>
      </c>
    </row>
    <row r="764" spans="1:1" x14ac:dyDescent="0.25">
      <c r="A764" s="38">
        <v>75</v>
      </c>
    </row>
    <row r="765" spans="1:1" x14ac:dyDescent="0.25">
      <c r="A765" s="38">
        <v>81</v>
      </c>
    </row>
    <row r="766" spans="1:1" x14ac:dyDescent="0.25">
      <c r="A766" s="38">
        <v>121</v>
      </c>
    </row>
    <row r="767" spans="1:1" x14ac:dyDescent="0.25">
      <c r="A767" s="38">
        <v>305</v>
      </c>
    </row>
    <row r="768" spans="1:1" x14ac:dyDescent="0.25">
      <c r="A768" s="38">
        <v>70</v>
      </c>
    </row>
    <row r="769" spans="1:1" x14ac:dyDescent="0.25">
      <c r="A769" s="38">
        <v>123</v>
      </c>
    </row>
    <row r="770" spans="1:1" x14ac:dyDescent="0.25">
      <c r="A770" s="38">
        <v>110</v>
      </c>
    </row>
    <row r="771" spans="1:1" x14ac:dyDescent="0.25">
      <c r="A771" s="38">
        <v>243</v>
      </c>
    </row>
    <row r="772" spans="1:1" x14ac:dyDescent="0.25">
      <c r="A772" s="38">
        <v>124</v>
      </c>
    </row>
    <row r="773" spans="1:1" x14ac:dyDescent="0.25">
      <c r="A773" s="38">
        <v>69</v>
      </c>
    </row>
    <row r="774" spans="1:1" x14ac:dyDescent="0.25">
      <c r="A774" s="38">
        <v>58</v>
      </c>
    </row>
    <row r="775" spans="1:1" x14ac:dyDescent="0.25">
      <c r="A775" s="38">
        <v>207</v>
      </c>
    </row>
    <row r="776" spans="1:1" x14ac:dyDescent="0.25">
      <c r="A776" s="38">
        <v>137</v>
      </c>
    </row>
    <row r="777" spans="1:1" x14ac:dyDescent="0.25">
      <c r="A777" s="38">
        <v>376</v>
      </c>
    </row>
    <row r="778" spans="1:1" x14ac:dyDescent="0.25">
      <c r="A778" s="38">
        <v>84</v>
      </c>
    </row>
    <row r="779" spans="1:1" x14ac:dyDescent="0.25">
      <c r="A779" s="38">
        <v>32</v>
      </c>
    </row>
    <row r="780" spans="1:1" x14ac:dyDescent="0.25">
      <c r="A780" s="38">
        <v>28</v>
      </c>
    </row>
    <row r="781" spans="1:1" x14ac:dyDescent="0.25">
      <c r="A781" s="38">
        <v>278</v>
      </c>
    </row>
    <row r="782" spans="1:1" x14ac:dyDescent="0.25">
      <c r="A782" s="38">
        <v>133</v>
      </c>
    </row>
    <row r="783" spans="1:1" x14ac:dyDescent="0.25">
      <c r="A783" s="38">
        <v>81</v>
      </c>
    </row>
    <row r="784" spans="1:1" x14ac:dyDescent="0.25">
      <c r="A784" s="38">
        <v>165</v>
      </c>
    </row>
    <row r="785" spans="1:1" x14ac:dyDescent="0.25">
      <c r="A785" s="38">
        <v>298</v>
      </c>
    </row>
    <row r="786" spans="1:1" x14ac:dyDescent="0.25">
      <c r="A786" s="38">
        <v>493</v>
      </c>
    </row>
    <row r="787" spans="1:1" x14ac:dyDescent="0.25">
      <c r="A787" s="38">
        <v>145</v>
      </c>
    </row>
    <row r="788" spans="1:1" x14ac:dyDescent="0.25">
      <c r="A788" s="38">
        <v>299</v>
      </c>
    </row>
    <row r="789" spans="1:1" x14ac:dyDescent="0.25">
      <c r="A789" s="38">
        <v>123</v>
      </c>
    </row>
    <row r="790" spans="1:1" x14ac:dyDescent="0.25">
      <c r="A790" s="38">
        <v>83</v>
      </c>
    </row>
    <row r="791" spans="1:1" x14ac:dyDescent="0.25">
      <c r="A791" s="38">
        <v>61</v>
      </c>
    </row>
    <row r="792" spans="1:1" x14ac:dyDescent="0.25">
      <c r="A792" s="38">
        <v>219</v>
      </c>
    </row>
    <row r="793" spans="1:1" x14ac:dyDescent="0.25">
      <c r="A793" s="38">
        <v>11</v>
      </c>
    </row>
    <row r="794" spans="1:1" x14ac:dyDescent="0.25">
      <c r="A794" s="38">
        <v>82</v>
      </c>
    </row>
    <row r="795" spans="1:1" x14ac:dyDescent="0.25">
      <c r="A795" s="38">
        <v>111</v>
      </c>
    </row>
    <row r="796" spans="1:1" x14ac:dyDescent="0.25">
      <c r="A796" s="38">
        <v>87</v>
      </c>
    </row>
    <row r="797" spans="1:1" x14ac:dyDescent="0.25">
      <c r="A797" s="38">
        <v>72</v>
      </c>
    </row>
    <row r="798" spans="1:1" x14ac:dyDescent="0.25">
      <c r="A798" s="38">
        <v>140</v>
      </c>
    </row>
    <row r="799" spans="1:1" x14ac:dyDescent="0.25">
      <c r="A799" s="38">
        <v>272</v>
      </c>
    </row>
    <row r="800" spans="1:1" x14ac:dyDescent="0.25">
      <c r="A800" s="38">
        <v>62</v>
      </c>
    </row>
    <row r="801" spans="1:1" x14ac:dyDescent="0.25">
      <c r="A801" s="38">
        <v>251</v>
      </c>
    </row>
    <row r="802" spans="1:1" x14ac:dyDescent="0.25">
      <c r="A802" s="38">
        <v>166</v>
      </c>
    </row>
    <row r="803" spans="1:1" x14ac:dyDescent="0.25">
      <c r="A803" s="38">
        <v>85</v>
      </c>
    </row>
    <row r="804" spans="1:1" x14ac:dyDescent="0.25">
      <c r="A804" s="38">
        <v>124</v>
      </c>
    </row>
    <row r="805" spans="1:1" x14ac:dyDescent="0.25">
      <c r="A805" s="38">
        <v>91</v>
      </c>
    </row>
    <row r="806" spans="1:1" x14ac:dyDescent="0.25">
      <c r="A806" s="38">
        <v>9</v>
      </c>
    </row>
    <row r="807" spans="1:1" x14ac:dyDescent="0.25">
      <c r="A807" s="38">
        <v>72</v>
      </c>
    </row>
    <row r="808" spans="1:1" x14ac:dyDescent="0.25">
      <c r="A808" s="38">
        <v>73</v>
      </c>
    </row>
    <row r="809" spans="1:1" x14ac:dyDescent="0.25">
      <c r="A809" s="38">
        <v>104</v>
      </c>
    </row>
    <row r="810" spans="1:1" x14ac:dyDescent="0.25">
      <c r="A810" s="38">
        <v>220</v>
      </c>
    </row>
    <row r="811" spans="1:1" x14ac:dyDescent="0.25">
      <c r="A811" s="38">
        <v>46</v>
      </c>
    </row>
    <row r="812" spans="1:1" x14ac:dyDescent="0.25">
      <c r="A812" s="38">
        <v>35</v>
      </c>
    </row>
    <row r="813" spans="1:1" x14ac:dyDescent="0.25">
      <c r="A813" s="38">
        <v>69</v>
      </c>
    </row>
  </sheetData>
  <mergeCells count="1">
    <mergeCell ref="C11:C12"/>
  </mergeCells>
  <phoneticPr fontId="21" type="noConversion"/>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CC36-19A6-4020-8AF8-48D667F54E8C}">
  <dimension ref="A14:M126"/>
  <sheetViews>
    <sheetView zoomScale="115" zoomScaleNormal="115" workbookViewId="0">
      <pane ySplit="17" topLeftCell="A18" activePane="bottomLeft" state="frozen"/>
      <selection activeCell="G41" sqref="G41"/>
      <selection pane="bottomLeft" activeCell="G41" sqref="G41"/>
    </sheetView>
  </sheetViews>
  <sheetFormatPr defaultRowHeight="15" x14ac:dyDescent="0.25"/>
  <cols>
    <col min="1" max="1" width="9.140625" style="2"/>
    <col min="2" max="2" width="11" style="2" customWidth="1"/>
    <col min="3" max="5" width="9.140625" style="2"/>
    <col min="6" max="6" width="9.5703125" style="2" bestFit="1" customWidth="1"/>
    <col min="7" max="7" width="9.7109375" style="2" bestFit="1" customWidth="1"/>
    <col min="8" max="9" width="9.140625" style="2"/>
    <col min="10" max="10" width="1" style="68" customWidth="1"/>
    <col min="11" max="11" width="30.140625" style="2" bestFit="1" customWidth="1"/>
    <col min="12" max="12" width="9.140625" style="2"/>
    <col min="13" max="13" width="11.28515625" style="2" customWidth="1"/>
    <col min="14" max="14" width="12.140625" style="2" customWidth="1"/>
    <col min="15" max="16" width="9.140625" style="2"/>
    <col min="17" max="17" width="9.140625" style="2" customWidth="1"/>
    <col min="18" max="16384" width="9.140625" style="2"/>
  </cols>
  <sheetData>
    <row r="14" spans="1:8" ht="15.75" thickBot="1" x14ac:dyDescent="0.3"/>
    <row r="15" spans="1:8" ht="15.75" x14ac:dyDescent="0.25">
      <c r="A15" s="153" t="s">
        <v>0</v>
      </c>
      <c r="B15" s="156" t="s">
        <v>1</v>
      </c>
      <c r="C15" s="159" t="s">
        <v>14</v>
      </c>
      <c r="D15" s="160"/>
      <c r="E15" s="161"/>
      <c r="F15" s="162" t="s">
        <v>18</v>
      </c>
      <c r="G15" s="163"/>
      <c r="H15" s="164"/>
    </row>
    <row r="16" spans="1:8" ht="15" customHeight="1" x14ac:dyDescent="0.25">
      <c r="A16" s="154"/>
      <c r="B16" s="157"/>
      <c r="C16" s="165" t="s">
        <v>15</v>
      </c>
      <c r="D16" s="167" t="s">
        <v>16</v>
      </c>
      <c r="E16" s="169" t="s">
        <v>17</v>
      </c>
      <c r="F16" s="165" t="s">
        <v>20</v>
      </c>
      <c r="G16" s="167" t="s">
        <v>19</v>
      </c>
      <c r="H16" s="169" t="s">
        <v>21</v>
      </c>
    </row>
    <row r="17" spans="1:11" ht="15.75" customHeight="1" thickBot="1" x14ac:dyDescent="0.3">
      <c r="A17" s="155"/>
      <c r="B17" s="158"/>
      <c r="C17" s="166"/>
      <c r="D17" s="168"/>
      <c r="E17" s="170"/>
      <c r="F17" s="166"/>
      <c r="G17" s="168"/>
      <c r="H17" s="170"/>
    </row>
    <row r="18" spans="1:11" ht="15.75" thickTop="1" x14ac:dyDescent="0.25">
      <c r="A18" s="31">
        <v>1</v>
      </c>
      <c r="B18" s="32">
        <v>120</v>
      </c>
      <c r="C18" s="10"/>
      <c r="D18" s="9"/>
      <c r="E18" s="10"/>
      <c r="F18" t="e">
        <v>#N/A</v>
      </c>
      <c r="G18" s="63" t="e">
        <v>#N/A</v>
      </c>
      <c r="H18" s="63" t="e">
        <v>#N/A</v>
      </c>
      <c r="I18" s="70"/>
    </row>
    <row r="19" spans="1:11" x14ac:dyDescent="0.25">
      <c r="A19" s="33">
        <v>2</v>
      </c>
      <c r="B19" s="32">
        <v>151</v>
      </c>
      <c r="C19" s="64" t="e">
        <v>#N/A</v>
      </c>
      <c r="D19" s="65" t="e">
        <v>#N/A</v>
      </c>
      <c r="E19" s="64" t="e">
        <v>#N/A</v>
      </c>
      <c r="F19" s="63">
        <f>B18</f>
        <v>120</v>
      </c>
      <c r="G19" s="63">
        <f>B18</f>
        <v>120</v>
      </c>
      <c r="H19" s="63">
        <f>B18</f>
        <v>120</v>
      </c>
      <c r="I19" s="75"/>
      <c r="J19" s="77"/>
      <c r="K19" s="75"/>
    </row>
    <row r="20" spans="1:11" x14ac:dyDescent="0.25">
      <c r="A20" s="33">
        <v>3</v>
      </c>
      <c r="B20" s="32">
        <v>126</v>
      </c>
      <c r="C20" s="64">
        <f t="shared" ref="C20:C51" si="0">AVERAGE(B18:B19)</f>
        <v>135.5</v>
      </c>
      <c r="D20" s="65" t="e">
        <v>#N/A</v>
      </c>
      <c r="E20" s="64" t="e">
        <v>#N/A</v>
      </c>
      <c r="F20" s="63">
        <f t="shared" ref="F20:F51" si="1">0.25*B19+0.75*F19</f>
        <v>127.75</v>
      </c>
      <c r="G20" s="63">
        <f t="shared" ref="G20:G51" si="2">0.5*B19+0.5*G19</f>
        <v>135.5</v>
      </c>
      <c r="H20" s="63">
        <f t="shared" ref="H20:H51" si="3">0.75*B19+0.25*H19</f>
        <v>143.25</v>
      </c>
      <c r="I20" s="75"/>
      <c r="J20" s="77"/>
    </row>
    <row r="21" spans="1:11" x14ac:dyDescent="0.25">
      <c r="A21" s="33">
        <v>4</v>
      </c>
      <c r="B21" s="32">
        <v>159</v>
      </c>
      <c r="C21" s="64">
        <f t="shared" si="0"/>
        <v>138.5</v>
      </c>
      <c r="D21" s="65">
        <f t="shared" ref="D21:D52" si="4">AVERAGE(B18:B20)</f>
        <v>132.33333333333334</v>
      </c>
      <c r="E21" s="64" t="e">
        <v>#N/A</v>
      </c>
      <c r="F21" s="63">
        <f t="shared" si="1"/>
        <v>127.3125</v>
      </c>
      <c r="G21" s="63">
        <f t="shared" si="2"/>
        <v>130.75</v>
      </c>
      <c r="H21" s="63">
        <f t="shared" si="3"/>
        <v>130.3125</v>
      </c>
      <c r="I21" s="75"/>
      <c r="J21" s="77"/>
    </row>
    <row r="22" spans="1:11" x14ac:dyDescent="0.25">
      <c r="A22" s="33">
        <v>5</v>
      </c>
      <c r="B22" s="32">
        <v>139</v>
      </c>
      <c r="C22" s="64">
        <f t="shared" si="0"/>
        <v>142.5</v>
      </c>
      <c r="D22" s="65">
        <f t="shared" si="4"/>
        <v>145.33333333333334</v>
      </c>
      <c r="E22" s="64">
        <f t="shared" ref="E22:E53" si="5">AVERAGE(B18:B21)</f>
        <v>139</v>
      </c>
      <c r="F22" s="63">
        <f t="shared" si="1"/>
        <v>135.234375</v>
      </c>
      <c r="G22" s="63">
        <f t="shared" si="2"/>
        <v>144.875</v>
      </c>
      <c r="H22" s="63">
        <f t="shared" si="3"/>
        <v>151.828125</v>
      </c>
      <c r="I22" s="75"/>
      <c r="J22" s="77"/>
    </row>
    <row r="23" spans="1:11" x14ac:dyDescent="0.25">
      <c r="A23" s="33">
        <v>6</v>
      </c>
      <c r="B23" s="32">
        <v>128</v>
      </c>
      <c r="C23" s="64">
        <f t="shared" si="0"/>
        <v>149</v>
      </c>
      <c r="D23" s="65">
        <f t="shared" si="4"/>
        <v>141.33333333333334</v>
      </c>
      <c r="E23" s="64">
        <f t="shared" si="5"/>
        <v>143.75</v>
      </c>
      <c r="F23" s="63">
        <f t="shared" si="1"/>
        <v>136.17578125</v>
      </c>
      <c r="G23" s="63">
        <f t="shared" si="2"/>
        <v>141.9375</v>
      </c>
      <c r="H23" s="63">
        <f t="shared" si="3"/>
        <v>142.20703125</v>
      </c>
      <c r="I23" s="75"/>
      <c r="J23" s="77"/>
    </row>
    <row r="24" spans="1:11" x14ac:dyDescent="0.25">
      <c r="A24" s="33">
        <v>7</v>
      </c>
      <c r="B24" s="32">
        <v>145</v>
      </c>
      <c r="C24" s="64">
        <f t="shared" si="0"/>
        <v>133.5</v>
      </c>
      <c r="D24" s="65">
        <f t="shared" si="4"/>
        <v>142</v>
      </c>
      <c r="E24" s="64">
        <f t="shared" si="5"/>
        <v>138</v>
      </c>
      <c r="F24" s="63">
        <f t="shared" si="1"/>
        <v>134.1318359375</v>
      </c>
      <c r="G24" s="63">
        <f t="shared" si="2"/>
        <v>134.96875</v>
      </c>
      <c r="H24" s="63">
        <f t="shared" si="3"/>
        <v>131.5517578125</v>
      </c>
      <c r="I24" s="75"/>
      <c r="J24" s="77"/>
    </row>
    <row r="25" spans="1:11" x14ac:dyDescent="0.25">
      <c r="A25" s="33">
        <v>8</v>
      </c>
      <c r="B25" s="32">
        <v>153</v>
      </c>
      <c r="C25" s="64">
        <f t="shared" si="0"/>
        <v>136.5</v>
      </c>
      <c r="D25" s="65">
        <f t="shared" si="4"/>
        <v>137.33333333333334</v>
      </c>
      <c r="E25" s="64">
        <f t="shared" si="5"/>
        <v>142.75</v>
      </c>
      <c r="F25" s="63">
        <f t="shared" si="1"/>
        <v>136.848876953125</v>
      </c>
      <c r="G25" s="63">
        <f t="shared" si="2"/>
        <v>139.984375</v>
      </c>
      <c r="H25" s="63">
        <f t="shared" si="3"/>
        <v>141.637939453125</v>
      </c>
      <c r="I25" s="75"/>
      <c r="J25" s="77"/>
    </row>
    <row r="26" spans="1:11" x14ac:dyDescent="0.25">
      <c r="A26" s="33">
        <v>9</v>
      </c>
      <c r="B26" s="32">
        <v>135</v>
      </c>
      <c r="C26" s="64">
        <f t="shared" si="0"/>
        <v>149</v>
      </c>
      <c r="D26" s="65">
        <f t="shared" si="4"/>
        <v>142</v>
      </c>
      <c r="E26" s="64">
        <f t="shared" si="5"/>
        <v>141.25</v>
      </c>
      <c r="F26" s="63">
        <f t="shared" si="1"/>
        <v>140.88665771484375</v>
      </c>
      <c r="G26" s="63">
        <f t="shared" si="2"/>
        <v>146.4921875</v>
      </c>
      <c r="H26" s="63">
        <f t="shared" si="3"/>
        <v>150.15948486328125</v>
      </c>
      <c r="I26" s="75"/>
      <c r="J26" s="77"/>
    </row>
    <row r="27" spans="1:11" x14ac:dyDescent="0.25">
      <c r="A27" s="33">
        <v>10</v>
      </c>
      <c r="B27" s="32">
        <v>156</v>
      </c>
      <c r="C27" s="64">
        <f t="shared" si="0"/>
        <v>144</v>
      </c>
      <c r="D27" s="65">
        <f t="shared" si="4"/>
        <v>144.33333333333334</v>
      </c>
      <c r="E27" s="64">
        <f t="shared" si="5"/>
        <v>140.25</v>
      </c>
      <c r="F27" s="63">
        <f t="shared" si="1"/>
        <v>139.41499328613281</v>
      </c>
      <c r="G27" s="63">
        <f t="shared" si="2"/>
        <v>140.74609375</v>
      </c>
      <c r="H27" s="63">
        <f t="shared" si="3"/>
        <v>138.78987121582031</v>
      </c>
      <c r="I27" s="75"/>
      <c r="J27" s="77"/>
    </row>
    <row r="28" spans="1:11" x14ac:dyDescent="0.25">
      <c r="A28" s="33">
        <v>11</v>
      </c>
      <c r="B28" s="32">
        <v>123</v>
      </c>
      <c r="C28" s="64">
        <f t="shared" si="0"/>
        <v>145.5</v>
      </c>
      <c r="D28" s="65">
        <f t="shared" si="4"/>
        <v>148</v>
      </c>
      <c r="E28" s="64">
        <f t="shared" si="5"/>
        <v>147.25</v>
      </c>
      <c r="F28" s="63">
        <f t="shared" si="1"/>
        <v>143.56124496459961</v>
      </c>
      <c r="G28" s="63">
        <f t="shared" si="2"/>
        <v>148.373046875</v>
      </c>
      <c r="H28" s="63">
        <f t="shared" si="3"/>
        <v>151.69746780395508</v>
      </c>
      <c r="I28" s="75"/>
      <c r="J28" s="77"/>
    </row>
    <row r="29" spans="1:11" x14ac:dyDescent="0.25">
      <c r="A29" s="33">
        <v>12</v>
      </c>
      <c r="B29" s="32">
        <v>147</v>
      </c>
      <c r="C29" s="64">
        <f t="shared" si="0"/>
        <v>139.5</v>
      </c>
      <c r="D29" s="65">
        <f t="shared" si="4"/>
        <v>138</v>
      </c>
      <c r="E29" s="64">
        <f t="shared" si="5"/>
        <v>141.75</v>
      </c>
      <c r="F29" s="63">
        <f t="shared" si="1"/>
        <v>138.42093372344971</v>
      </c>
      <c r="G29" s="63">
        <f t="shared" si="2"/>
        <v>135.6865234375</v>
      </c>
      <c r="H29" s="63">
        <f t="shared" si="3"/>
        <v>130.17436695098877</v>
      </c>
      <c r="I29" s="75"/>
      <c r="J29" s="77"/>
    </row>
    <row r="30" spans="1:11" x14ac:dyDescent="0.25">
      <c r="A30" s="33">
        <v>13</v>
      </c>
      <c r="B30" s="32">
        <v>155</v>
      </c>
      <c r="C30" s="64">
        <f t="shared" si="0"/>
        <v>135</v>
      </c>
      <c r="D30" s="65">
        <f t="shared" si="4"/>
        <v>142</v>
      </c>
      <c r="E30" s="64">
        <f t="shared" si="5"/>
        <v>140.25</v>
      </c>
      <c r="F30" s="63">
        <f t="shared" si="1"/>
        <v>140.56570029258728</v>
      </c>
      <c r="G30" s="63">
        <f t="shared" si="2"/>
        <v>141.34326171875</v>
      </c>
      <c r="H30" s="63">
        <f t="shared" si="3"/>
        <v>142.79359173774719</v>
      </c>
      <c r="I30" s="75"/>
      <c r="J30" s="77"/>
    </row>
    <row r="31" spans="1:11" x14ac:dyDescent="0.25">
      <c r="A31" s="33">
        <v>14</v>
      </c>
      <c r="B31" s="32">
        <v>147</v>
      </c>
      <c r="C31" s="64">
        <f t="shared" si="0"/>
        <v>151</v>
      </c>
      <c r="D31" s="65">
        <f t="shared" si="4"/>
        <v>141.66666666666666</v>
      </c>
      <c r="E31" s="64">
        <f t="shared" si="5"/>
        <v>145.25</v>
      </c>
      <c r="F31" s="63">
        <f t="shared" si="1"/>
        <v>144.17427521944046</v>
      </c>
      <c r="G31" s="63">
        <f t="shared" si="2"/>
        <v>148.171630859375</v>
      </c>
      <c r="H31" s="63">
        <f t="shared" si="3"/>
        <v>151.9483979344368</v>
      </c>
      <c r="I31" s="75"/>
      <c r="J31" s="77"/>
    </row>
    <row r="32" spans="1:11" x14ac:dyDescent="0.25">
      <c r="A32" s="33">
        <v>15</v>
      </c>
      <c r="B32" s="32">
        <v>145</v>
      </c>
      <c r="C32" s="64">
        <f t="shared" si="0"/>
        <v>151</v>
      </c>
      <c r="D32" s="65">
        <f t="shared" si="4"/>
        <v>149.66666666666666</v>
      </c>
      <c r="E32" s="64">
        <f t="shared" si="5"/>
        <v>143</v>
      </c>
      <c r="F32" s="63">
        <f t="shared" si="1"/>
        <v>144.88070641458035</v>
      </c>
      <c r="G32" s="63">
        <f t="shared" si="2"/>
        <v>147.5858154296875</v>
      </c>
      <c r="H32" s="63">
        <f t="shared" si="3"/>
        <v>148.2370994836092</v>
      </c>
      <c r="I32" s="75"/>
      <c r="J32" s="77"/>
    </row>
    <row r="33" spans="1:11" x14ac:dyDescent="0.25">
      <c r="A33" s="33">
        <v>16</v>
      </c>
      <c r="B33" s="32">
        <v>160</v>
      </c>
      <c r="C33" s="64">
        <f t="shared" si="0"/>
        <v>146</v>
      </c>
      <c r="D33" s="65">
        <f t="shared" si="4"/>
        <v>149</v>
      </c>
      <c r="E33" s="64">
        <f t="shared" si="5"/>
        <v>148.5</v>
      </c>
      <c r="F33" s="63">
        <f t="shared" si="1"/>
        <v>144.91052981093526</v>
      </c>
      <c r="G33" s="63">
        <f t="shared" si="2"/>
        <v>146.29290771484375</v>
      </c>
      <c r="H33" s="63">
        <f t="shared" si="3"/>
        <v>145.8092748709023</v>
      </c>
      <c r="I33" s="75"/>
      <c r="J33" s="77"/>
    </row>
    <row r="34" spans="1:11" x14ac:dyDescent="0.25">
      <c r="A34" s="33">
        <v>17</v>
      </c>
      <c r="B34" s="32">
        <v>140</v>
      </c>
      <c r="C34" s="64">
        <f t="shared" si="0"/>
        <v>152.5</v>
      </c>
      <c r="D34" s="65">
        <f t="shared" si="4"/>
        <v>150.66666666666666</v>
      </c>
      <c r="E34" s="64">
        <f t="shared" si="5"/>
        <v>151.75</v>
      </c>
      <c r="F34" s="63">
        <f t="shared" si="1"/>
        <v>148.68289735820144</v>
      </c>
      <c r="G34" s="63">
        <f t="shared" si="2"/>
        <v>153.14645385742188</v>
      </c>
      <c r="H34" s="63">
        <f t="shared" si="3"/>
        <v>156.45231871772557</v>
      </c>
      <c r="I34" s="75"/>
      <c r="J34" s="77"/>
    </row>
    <row r="35" spans="1:11" x14ac:dyDescent="0.25">
      <c r="A35" s="33">
        <v>18</v>
      </c>
      <c r="B35" s="32">
        <v>123</v>
      </c>
      <c r="C35" s="64">
        <f t="shared" si="0"/>
        <v>150</v>
      </c>
      <c r="D35" s="65">
        <f t="shared" si="4"/>
        <v>148.33333333333334</v>
      </c>
      <c r="E35" s="64">
        <f t="shared" si="5"/>
        <v>148</v>
      </c>
      <c r="F35" s="63">
        <f t="shared" si="1"/>
        <v>146.51217301865108</v>
      </c>
      <c r="G35" s="63">
        <f t="shared" si="2"/>
        <v>146.57322692871094</v>
      </c>
      <c r="H35" s="63">
        <f t="shared" si="3"/>
        <v>144.11307967943139</v>
      </c>
      <c r="I35" s="75"/>
      <c r="J35" s="77"/>
    </row>
    <row r="36" spans="1:11" x14ac:dyDescent="0.25">
      <c r="A36" s="33">
        <v>19</v>
      </c>
      <c r="B36" s="32">
        <v>154</v>
      </c>
      <c r="C36" s="64">
        <f t="shared" si="0"/>
        <v>131.5</v>
      </c>
      <c r="D36" s="65">
        <f t="shared" si="4"/>
        <v>141</v>
      </c>
      <c r="E36" s="64">
        <f t="shared" si="5"/>
        <v>142</v>
      </c>
      <c r="F36" s="63">
        <f t="shared" si="1"/>
        <v>140.63412976398831</v>
      </c>
      <c r="G36" s="63">
        <f t="shared" si="2"/>
        <v>134.78661346435547</v>
      </c>
      <c r="H36" s="63">
        <f t="shared" si="3"/>
        <v>128.27826991985785</v>
      </c>
      <c r="I36" s="75"/>
      <c r="J36" s="77"/>
    </row>
    <row r="37" spans="1:11" x14ac:dyDescent="0.25">
      <c r="A37" s="33">
        <v>20</v>
      </c>
      <c r="B37" s="32">
        <v>155</v>
      </c>
      <c r="C37" s="64">
        <f t="shared" si="0"/>
        <v>138.5</v>
      </c>
      <c r="D37" s="65">
        <f t="shared" si="4"/>
        <v>139</v>
      </c>
      <c r="E37" s="64">
        <f t="shared" si="5"/>
        <v>144.25</v>
      </c>
      <c r="F37" s="63">
        <f t="shared" si="1"/>
        <v>143.97559732299123</v>
      </c>
      <c r="G37" s="63">
        <f t="shared" si="2"/>
        <v>144.39330673217773</v>
      </c>
      <c r="H37" s="63">
        <f t="shared" si="3"/>
        <v>147.56956747996446</v>
      </c>
      <c r="I37" s="75"/>
      <c r="J37" s="77"/>
      <c r="K37" s="62" t="s">
        <v>122</v>
      </c>
    </row>
    <row r="38" spans="1:11" x14ac:dyDescent="0.25">
      <c r="A38" s="33">
        <v>21</v>
      </c>
      <c r="B38" s="32">
        <v>137</v>
      </c>
      <c r="C38" s="64">
        <f t="shared" si="0"/>
        <v>154.5</v>
      </c>
      <c r="D38" s="65">
        <f t="shared" si="4"/>
        <v>144</v>
      </c>
      <c r="E38" s="64">
        <f t="shared" si="5"/>
        <v>143</v>
      </c>
      <c r="F38" s="63">
        <f t="shared" si="1"/>
        <v>146.73169799224343</v>
      </c>
      <c r="G38" s="63">
        <f t="shared" si="2"/>
        <v>149.69665336608887</v>
      </c>
      <c r="H38" s="63">
        <f t="shared" si="3"/>
        <v>153.14239186999112</v>
      </c>
      <c r="I38" s="75"/>
      <c r="J38" s="77"/>
    </row>
    <row r="39" spans="1:11" x14ac:dyDescent="0.25">
      <c r="A39" s="33">
        <v>22</v>
      </c>
      <c r="B39" s="32">
        <v>123</v>
      </c>
      <c r="C39" s="64">
        <f t="shared" si="0"/>
        <v>146</v>
      </c>
      <c r="D39" s="65">
        <f t="shared" si="4"/>
        <v>148.66666666666666</v>
      </c>
      <c r="E39" s="64">
        <f t="shared" si="5"/>
        <v>142.25</v>
      </c>
      <c r="F39" s="63">
        <f t="shared" si="1"/>
        <v>144.29877349418257</v>
      </c>
      <c r="G39" s="63">
        <f t="shared" si="2"/>
        <v>143.34832668304443</v>
      </c>
      <c r="H39" s="63">
        <f t="shared" si="3"/>
        <v>141.03559796749778</v>
      </c>
      <c r="I39" s="75"/>
      <c r="J39" s="77"/>
    </row>
    <row r="40" spans="1:11" x14ac:dyDescent="0.25">
      <c r="A40" s="33">
        <v>23</v>
      </c>
      <c r="B40" s="32">
        <v>143</v>
      </c>
      <c r="C40" s="64">
        <f t="shared" si="0"/>
        <v>130</v>
      </c>
      <c r="D40" s="65">
        <f t="shared" si="4"/>
        <v>138.33333333333334</v>
      </c>
      <c r="E40" s="64">
        <f t="shared" si="5"/>
        <v>142.25</v>
      </c>
      <c r="F40" s="63">
        <f t="shared" si="1"/>
        <v>138.97408012063693</v>
      </c>
      <c r="G40" s="63">
        <f t="shared" si="2"/>
        <v>133.17416334152222</v>
      </c>
      <c r="H40" s="63">
        <f t="shared" si="3"/>
        <v>127.50889949187444</v>
      </c>
      <c r="I40" s="75"/>
      <c r="J40" s="77"/>
    </row>
    <row r="41" spans="1:11" x14ac:dyDescent="0.25">
      <c r="A41" s="33">
        <v>24</v>
      </c>
      <c r="B41" s="32">
        <v>140</v>
      </c>
      <c r="C41" s="64">
        <f t="shared" si="0"/>
        <v>133</v>
      </c>
      <c r="D41" s="65">
        <f t="shared" si="4"/>
        <v>134.33333333333334</v>
      </c>
      <c r="E41" s="64">
        <f t="shared" si="5"/>
        <v>139.5</v>
      </c>
      <c r="F41" s="63">
        <f t="shared" si="1"/>
        <v>139.9805600904777</v>
      </c>
      <c r="G41" s="63">
        <f t="shared" si="2"/>
        <v>138.08708167076111</v>
      </c>
      <c r="H41" s="63">
        <f t="shared" si="3"/>
        <v>139.12722487296861</v>
      </c>
      <c r="I41" s="75"/>
      <c r="J41" s="77"/>
    </row>
    <row r="42" spans="1:11" x14ac:dyDescent="0.25">
      <c r="A42" s="33">
        <v>25</v>
      </c>
      <c r="B42" s="32">
        <v>125</v>
      </c>
      <c r="C42" s="64">
        <f t="shared" si="0"/>
        <v>141.5</v>
      </c>
      <c r="D42" s="65">
        <f t="shared" si="4"/>
        <v>135.33333333333334</v>
      </c>
      <c r="E42" s="64">
        <f t="shared" si="5"/>
        <v>135.75</v>
      </c>
      <c r="F42" s="63">
        <f t="shared" si="1"/>
        <v>139.98542006785829</v>
      </c>
      <c r="G42" s="63">
        <f t="shared" si="2"/>
        <v>139.04354083538055</v>
      </c>
      <c r="H42" s="63">
        <f t="shared" si="3"/>
        <v>139.78180621824214</v>
      </c>
      <c r="I42" s="75"/>
      <c r="J42" s="77"/>
    </row>
    <row r="43" spans="1:11" x14ac:dyDescent="0.25">
      <c r="A43" s="33">
        <v>26</v>
      </c>
      <c r="B43" s="32">
        <v>120</v>
      </c>
      <c r="C43" s="64">
        <f t="shared" si="0"/>
        <v>132.5</v>
      </c>
      <c r="D43" s="65">
        <f t="shared" si="4"/>
        <v>136</v>
      </c>
      <c r="E43" s="64">
        <f t="shared" si="5"/>
        <v>132.75</v>
      </c>
      <c r="F43" s="63">
        <f t="shared" si="1"/>
        <v>136.23906505089371</v>
      </c>
      <c r="G43" s="63">
        <f t="shared" si="2"/>
        <v>132.02177041769028</v>
      </c>
      <c r="H43" s="63">
        <f t="shared" si="3"/>
        <v>128.69545155456052</v>
      </c>
      <c r="I43" s="75"/>
      <c r="J43" s="77"/>
    </row>
    <row r="44" spans="1:11" x14ac:dyDescent="0.25">
      <c r="A44" s="33">
        <v>27</v>
      </c>
      <c r="B44" s="32">
        <v>145</v>
      </c>
      <c r="C44" s="64">
        <f t="shared" si="0"/>
        <v>122.5</v>
      </c>
      <c r="D44" s="65">
        <f t="shared" si="4"/>
        <v>128.33333333333334</v>
      </c>
      <c r="E44" s="64">
        <f t="shared" si="5"/>
        <v>132</v>
      </c>
      <c r="F44" s="63">
        <f t="shared" si="1"/>
        <v>132.17929878817029</v>
      </c>
      <c r="G44" s="63">
        <f t="shared" si="2"/>
        <v>126.01088520884514</v>
      </c>
      <c r="H44" s="63">
        <f t="shared" si="3"/>
        <v>122.17386288864013</v>
      </c>
      <c r="I44" s="75"/>
      <c r="J44" s="77"/>
    </row>
    <row r="45" spans="1:11" x14ac:dyDescent="0.25">
      <c r="A45" s="33">
        <v>28</v>
      </c>
      <c r="B45" s="32">
        <v>151</v>
      </c>
      <c r="C45" s="64">
        <f t="shared" si="0"/>
        <v>132.5</v>
      </c>
      <c r="D45" s="65">
        <f t="shared" si="4"/>
        <v>130</v>
      </c>
      <c r="E45" s="64">
        <f t="shared" si="5"/>
        <v>132.5</v>
      </c>
      <c r="F45" s="63">
        <f t="shared" si="1"/>
        <v>135.38447409112771</v>
      </c>
      <c r="G45" s="63">
        <f t="shared" si="2"/>
        <v>135.50544260442257</v>
      </c>
      <c r="H45" s="63">
        <f t="shared" si="3"/>
        <v>139.29346572216002</v>
      </c>
      <c r="I45" s="75"/>
      <c r="J45" s="77"/>
    </row>
    <row r="46" spans="1:11" x14ac:dyDescent="0.25">
      <c r="A46" s="33">
        <v>29</v>
      </c>
      <c r="B46" s="32">
        <v>151</v>
      </c>
      <c r="C46" s="64">
        <f t="shared" si="0"/>
        <v>148</v>
      </c>
      <c r="D46" s="65">
        <f t="shared" si="4"/>
        <v>138.66666666666666</v>
      </c>
      <c r="E46" s="64">
        <f t="shared" si="5"/>
        <v>135.25</v>
      </c>
      <c r="F46" s="63">
        <f t="shared" si="1"/>
        <v>139.28835556834579</v>
      </c>
      <c r="G46" s="63">
        <f t="shared" si="2"/>
        <v>143.25272130221128</v>
      </c>
      <c r="H46" s="63">
        <f t="shared" si="3"/>
        <v>148.07336643054001</v>
      </c>
      <c r="I46" s="75"/>
      <c r="J46" s="77"/>
    </row>
    <row r="47" spans="1:11" x14ac:dyDescent="0.25">
      <c r="A47" s="33">
        <v>30</v>
      </c>
      <c r="B47" s="32">
        <v>125</v>
      </c>
      <c r="C47" s="64">
        <f t="shared" si="0"/>
        <v>151</v>
      </c>
      <c r="D47" s="65">
        <f t="shared" si="4"/>
        <v>149</v>
      </c>
      <c r="E47" s="64">
        <f t="shared" si="5"/>
        <v>141.75</v>
      </c>
      <c r="F47" s="63">
        <f t="shared" si="1"/>
        <v>142.21626667625935</v>
      </c>
      <c r="G47" s="63">
        <f t="shared" si="2"/>
        <v>147.12636065110564</v>
      </c>
      <c r="H47" s="63">
        <f t="shared" si="3"/>
        <v>150.26834160763499</v>
      </c>
      <c r="I47" s="75"/>
      <c r="J47" s="77"/>
    </row>
    <row r="48" spans="1:11" x14ac:dyDescent="0.25">
      <c r="A48" s="33">
        <v>31</v>
      </c>
      <c r="B48" s="32">
        <v>149</v>
      </c>
      <c r="C48" s="64">
        <f t="shared" si="0"/>
        <v>138</v>
      </c>
      <c r="D48" s="65">
        <f t="shared" si="4"/>
        <v>142.33333333333334</v>
      </c>
      <c r="E48" s="64">
        <f t="shared" si="5"/>
        <v>143</v>
      </c>
      <c r="F48" s="63">
        <f t="shared" si="1"/>
        <v>137.91220000719451</v>
      </c>
      <c r="G48" s="63">
        <f t="shared" si="2"/>
        <v>136.06318032555282</v>
      </c>
      <c r="H48" s="63">
        <f t="shared" si="3"/>
        <v>131.31708540190874</v>
      </c>
      <c r="I48" s="75"/>
      <c r="J48" s="77"/>
    </row>
    <row r="49" spans="1:13" x14ac:dyDescent="0.25">
      <c r="A49" s="33">
        <v>32</v>
      </c>
      <c r="B49" s="32">
        <v>126</v>
      </c>
      <c r="C49" s="64">
        <f t="shared" si="0"/>
        <v>137</v>
      </c>
      <c r="D49" s="65">
        <f t="shared" si="4"/>
        <v>141.66666666666666</v>
      </c>
      <c r="E49" s="64">
        <f t="shared" si="5"/>
        <v>144</v>
      </c>
      <c r="F49" s="63">
        <f t="shared" si="1"/>
        <v>140.68415000539588</v>
      </c>
      <c r="G49" s="63">
        <f t="shared" si="2"/>
        <v>142.53159016277641</v>
      </c>
      <c r="H49" s="63">
        <f t="shared" si="3"/>
        <v>144.5792713504772</v>
      </c>
      <c r="I49" s="75"/>
      <c r="J49" s="77"/>
    </row>
    <row r="50" spans="1:13" x14ac:dyDescent="0.25">
      <c r="A50" s="33">
        <v>33</v>
      </c>
      <c r="B50" s="32">
        <v>145</v>
      </c>
      <c r="C50" s="64">
        <f t="shared" si="0"/>
        <v>137.5</v>
      </c>
      <c r="D50" s="65">
        <f t="shared" si="4"/>
        <v>133.33333333333334</v>
      </c>
      <c r="E50" s="64">
        <f t="shared" si="5"/>
        <v>137.75</v>
      </c>
      <c r="F50" s="63">
        <f t="shared" si="1"/>
        <v>137.01311250404692</v>
      </c>
      <c r="G50" s="63">
        <f t="shared" si="2"/>
        <v>134.26579508138821</v>
      </c>
      <c r="H50" s="63">
        <f t="shared" si="3"/>
        <v>130.64481783761931</v>
      </c>
      <c r="I50" s="75"/>
      <c r="J50" s="77"/>
    </row>
    <row r="51" spans="1:13" x14ac:dyDescent="0.25">
      <c r="A51" s="33">
        <v>34</v>
      </c>
      <c r="B51" s="32">
        <v>130</v>
      </c>
      <c r="C51" s="64">
        <f t="shared" si="0"/>
        <v>135.5</v>
      </c>
      <c r="D51" s="65">
        <f t="shared" si="4"/>
        <v>140</v>
      </c>
      <c r="E51" s="64">
        <f t="shared" si="5"/>
        <v>136.25</v>
      </c>
      <c r="F51" s="63">
        <f t="shared" si="1"/>
        <v>139.00983437803518</v>
      </c>
      <c r="G51" s="63">
        <f t="shared" si="2"/>
        <v>139.6328975406941</v>
      </c>
      <c r="H51" s="63">
        <f t="shared" si="3"/>
        <v>141.41120445940481</v>
      </c>
      <c r="I51" s="75"/>
      <c r="J51" s="77"/>
    </row>
    <row r="52" spans="1:13" x14ac:dyDescent="0.25">
      <c r="A52" s="33">
        <v>35</v>
      </c>
      <c r="B52" s="32">
        <v>145</v>
      </c>
      <c r="C52" s="64">
        <f t="shared" ref="C52:C83" si="6">AVERAGE(B50:B51)</f>
        <v>137.5</v>
      </c>
      <c r="D52" s="65">
        <f t="shared" si="4"/>
        <v>133.66666666666666</v>
      </c>
      <c r="E52" s="64">
        <f t="shared" si="5"/>
        <v>137.5</v>
      </c>
      <c r="F52" s="63">
        <f t="shared" ref="F52:F83" si="7">0.25*B51+0.75*F51</f>
        <v>136.75737578352638</v>
      </c>
      <c r="G52" s="63">
        <f t="shared" ref="G52:G83" si="8">0.5*B51+0.5*G51</f>
        <v>134.81644877034705</v>
      </c>
      <c r="H52" s="63">
        <f t="shared" ref="H52:H83" si="9">0.75*B51+0.25*H51</f>
        <v>132.85280111485122</v>
      </c>
      <c r="I52" s="75"/>
      <c r="J52" s="77"/>
    </row>
    <row r="53" spans="1:13" x14ac:dyDescent="0.25">
      <c r="A53" s="33">
        <v>36</v>
      </c>
      <c r="B53" s="32">
        <v>157</v>
      </c>
      <c r="C53" s="64">
        <f t="shared" si="6"/>
        <v>137.5</v>
      </c>
      <c r="D53" s="65">
        <f t="shared" ref="D53:D84" si="10">AVERAGE(B50:B52)</f>
        <v>140</v>
      </c>
      <c r="E53" s="64">
        <f t="shared" si="5"/>
        <v>136.5</v>
      </c>
      <c r="F53" s="63">
        <f t="shared" si="7"/>
        <v>138.81803183764478</v>
      </c>
      <c r="G53" s="63">
        <f t="shared" si="8"/>
        <v>139.90822438517353</v>
      </c>
      <c r="H53" s="63">
        <f t="shared" si="9"/>
        <v>141.9632002787128</v>
      </c>
      <c r="I53" s="75"/>
      <c r="J53" s="77"/>
    </row>
    <row r="54" spans="1:13" x14ac:dyDescent="0.25">
      <c r="A54" s="33">
        <v>37</v>
      </c>
      <c r="B54" s="32">
        <v>152</v>
      </c>
      <c r="C54" s="64">
        <f t="shared" si="6"/>
        <v>151</v>
      </c>
      <c r="D54" s="65">
        <f t="shared" si="10"/>
        <v>144</v>
      </c>
      <c r="E54" s="64">
        <f t="shared" ref="E54:E85" si="11">AVERAGE(B50:B53)</f>
        <v>144.25</v>
      </c>
      <c r="F54" s="63">
        <f t="shared" si="7"/>
        <v>143.36352387823359</v>
      </c>
      <c r="G54" s="63">
        <f t="shared" si="8"/>
        <v>148.45411219258676</v>
      </c>
      <c r="H54" s="63">
        <f t="shared" si="9"/>
        <v>153.24080006967819</v>
      </c>
      <c r="I54" s="75"/>
      <c r="J54" s="77"/>
    </row>
    <row r="55" spans="1:13" x14ac:dyDescent="0.25">
      <c r="A55" s="33">
        <v>38</v>
      </c>
      <c r="B55" s="32">
        <v>120</v>
      </c>
      <c r="C55" s="64">
        <f t="shared" si="6"/>
        <v>154.5</v>
      </c>
      <c r="D55" s="65">
        <f t="shared" si="10"/>
        <v>151.33333333333334</v>
      </c>
      <c r="E55" s="64">
        <f t="shared" si="11"/>
        <v>146</v>
      </c>
      <c r="F55" s="63">
        <f t="shared" si="7"/>
        <v>145.52264290867521</v>
      </c>
      <c r="G55" s="63">
        <f t="shared" si="8"/>
        <v>150.22705609629338</v>
      </c>
      <c r="H55" s="63">
        <f t="shared" si="9"/>
        <v>152.31020001741956</v>
      </c>
      <c r="I55" s="75"/>
      <c r="J55" s="77"/>
    </row>
    <row r="56" spans="1:13" x14ac:dyDescent="0.25">
      <c r="A56" s="33">
        <v>39</v>
      </c>
      <c r="B56" s="32">
        <v>138</v>
      </c>
      <c r="C56" s="64">
        <f t="shared" si="6"/>
        <v>136</v>
      </c>
      <c r="D56" s="65">
        <f t="shared" si="10"/>
        <v>143</v>
      </c>
      <c r="E56" s="64">
        <f t="shared" si="11"/>
        <v>143.5</v>
      </c>
      <c r="F56" s="63">
        <f t="shared" si="7"/>
        <v>139.14198218150642</v>
      </c>
      <c r="G56" s="63">
        <f t="shared" si="8"/>
        <v>135.11352804814669</v>
      </c>
      <c r="H56" s="63">
        <f t="shared" si="9"/>
        <v>128.07755000435489</v>
      </c>
      <c r="I56" s="75"/>
      <c r="J56" s="77"/>
    </row>
    <row r="57" spans="1:13" x14ac:dyDescent="0.25">
      <c r="A57" s="33">
        <v>40</v>
      </c>
      <c r="B57" s="32">
        <v>132</v>
      </c>
      <c r="C57" s="64">
        <f t="shared" si="6"/>
        <v>129</v>
      </c>
      <c r="D57" s="65">
        <f t="shared" si="10"/>
        <v>136.66666666666666</v>
      </c>
      <c r="E57" s="64">
        <f t="shared" si="11"/>
        <v>141.75</v>
      </c>
      <c r="F57" s="63">
        <f t="shared" si="7"/>
        <v>138.85648663612983</v>
      </c>
      <c r="G57" s="63">
        <f t="shared" si="8"/>
        <v>136.55676402407335</v>
      </c>
      <c r="H57" s="63">
        <f t="shared" si="9"/>
        <v>135.51938750108872</v>
      </c>
      <c r="I57" s="75"/>
      <c r="J57" s="77"/>
    </row>
    <row r="58" spans="1:13" x14ac:dyDescent="0.25">
      <c r="A58" s="33">
        <v>41</v>
      </c>
      <c r="B58" s="32">
        <v>147</v>
      </c>
      <c r="C58" s="64">
        <f t="shared" si="6"/>
        <v>135</v>
      </c>
      <c r="D58" s="65">
        <f t="shared" si="10"/>
        <v>130</v>
      </c>
      <c r="E58" s="64">
        <f t="shared" si="11"/>
        <v>135.5</v>
      </c>
      <c r="F58" s="63">
        <f t="shared" si="7"/>
        <v>137.14236497709737</v>
      </c>
      <c r="G58" s="63">
        <f t="shared" si="8"/>
        <v>134.27838201203667</v>
      </c>
      <c r="H58" s="63">
        <f t="shared" si="9"/>
        <v>132.87984687527216</v>
      </c>
      <c r="I58" s="75"/>
      <c r="J58" s="77"/>
    </row>
    <row r="59" spans="1:13" x14ac:dyDescent="0.25">
      <c r="A59" s="33">
        <v>42</v>
      </c>
      <c r="B59" s="32">
        <v>123</v>
      </c>
      <c r="C59" s="64">
        <f t="shared" si="6"/>
        <v>139.5</v>
      </c>
      <c r="D59" s="65">
        <f t="shared" si="10"/>
        <v>139</v>
      </c>
      <c r="E59" s="64">
        <f t="shared" si="11"/>
        <v>134.25</v>
      </c>
      <c r="F59" s="63">
        <f t="shared" si="7"/>
        <v>139.60677373282303</v>
      </c>
      <c r="G59" s="63">
        <f t="shared" si="8"/>
        <v>140.63919100601834</v>
      </c>
      <c r="H59" s="63">
        <f t="shared" si="9"/>
        <v>143.46996171881804</v>
      </c>
      <c r="I59" s="75"/>
      <c r="J59" s="77"/>
      <c r="K59" s="62" t="s">
        <v>123</v>
      </c>
    </row>
    <row r="60" spans="1:13" x14ac:dyDescent="0.25">
      <c r="A60" s="33">
        <v>43</v>
      </c>
      <c r="B60" s="32">
        <v>153</v>
      </c>
      <c r="C60" s="64">
        <f t="shared" si="6"/>
        <v>135</v>
      </c>
      <c r="D60" s="65">
        <f t="shared" si="10"/>
        <v>134</v>
      </c>
      <c r="E60" s="64">
        <f t="shared" si="11"/>
        <v>135</v>
      </c>
      <c r="F60" s="63">
        <f t="shared" si="7"/>
        <v>135.45508029961726</v>
      </c>
      <c r="G60" s="63">
        <f t="shared" si="8"/>
        <v>131.81959550300917</v>
      </c>
      <c r="H60" s="63">
        <f t="shared" si="9"/>
        <v>128.1174904297045</v>
      </c>
      <c r="I60" s="75"/>
      <c r="J60" s="77"/>
      <c r="L60" s="67" t="s">
        <v>124</v>
      </c>
      <c r="M60" s="67" t="s">
        <v>125</v>
      </c>
    </row>
    <row r="61" spans="1:13" x14ac:dyDescent="0.25">
      <c r="A61" s="33">
        <v>44</v>
      </c>
      <c r="B61" s="32">
        <v>126</v>
      </c>
      <c r="C61" s="64">
        <f t="shared" si="6"/>
        <v>138</v>
      </c>
      <c r="D61" s="65">
        <f t="shared" si="10"/>
        <v>141</v>
      </c>
      <c r="E61" s="64">
        <f t="shared" si="11"/>
        <v>138.75</v>
      </c>
      <c r="F61" s="63">
        <f t="shared" si="7"/>
        <v>139.84131022471294</v>
      </c>
      <c r="G61" s="63">
        <f t="shared" si="8"/>
        <v>142.40979775150458</v>
      </c>
      <c r="H61" s="63">
        <f t="shared" si="9"/>
        <v>146.77937260742613</v>
      </c>
      <c r="I61" s="75"/>
      <c r="J61" s="77"/>
      <c r="L61" s="68">
        <v>0.25</v>
      </c>
      <c r="M61" s="69">
        <f>1-L61</f>
        <v>0.75</v>
      </c>
    </row>
    <row r="62" spans="1:13" x14ac:dyDescent="0.25">
      <c r="A62" s="33">
        <v>45</v>
      </c>
      <c r="B62" s="32">
        <v>136</v>
      </c>
      <c r="C62" s="64">
        <f t="shared" si="6"/>
        <v>139.5</v>
      </c>
      <c r="D62" s="65">
        <f t="shared" si="10"/>
        <v>134</v>
      </c>
      <c r="E62" s="64">
        <f t="shared" si="11"/>
        <v>137.25</v>
      </c>
      <c r="F62" s="63">
        <f t="shared" si="7"/>
        <v>136.3809826685347</v>
      </c>
      <c r="G62" s="63">
        <f t="shared" si="8"/>
        <v>134.20489887575229</v>
      </c>
      <c r="H62" s="63">
        <f t="shared" si="9"/>
        <v>131.19484315185653</v>
      </c>
      <c r="I62" s="75"/>
      <c r="J62" s="77"/>
      <c r="L62" s="68">
        <v>0.5</v>
      </c>
      <c r="M62" s="69">
        <f t="shared" ref="M62:M63" si="12">1-L62</f>
        <v>0.5</v>
      </c>
    </row>
    <row r="63" spans="1:13" x14ac:dyDescent="0.25">
      <c r="A63" s="33">
        <v>46</v>
      </c>
      <c r="B63" s="32">
        <v>151</v>
      </c>
      <c r="C63" s="64">
        <f t="shared" si="6"/>
        <v>131</v>
      </c>
      <c r="D63" s="65">
        <f t="shared" si="10"/>
        <v>138.33333333333334</v>
      </c>
      <c r="E63" s="64">
        <f t="shared" si="11"/>
        <v>134.5</v>
      </c>
      <c r="F63" s="63">
        <f t="shared" si="7"/>
        <v>136.28573700140103</v>
      </c>
      <c r="G63" s="63">
        <f t="shared" si="8"/>
        <v>135.10244943787615</v>
      </c>
      <c r="H63" s="63">
        <f t="shared" si="9"/>
        <v>134.79871078796413</v>
      </c>
      <c r="I63" s="75"/>
      <c r="J63" s="77"/>
      <c r="L63" s="68">
        <v>0.75</v>
      </c>
      <c r="M63" s="69">
        <f t="shared" si="12"/>
        <v>0.25</v>
      </c>
    </row>
    <row r="64" spans="1:13" x14ac:dyDescent="0.25">
      <c r="A64" s="33">
        <v>47</v>
      </c>
      <c r="B64" s="32">
        <v>128</v>
      </c>
      <c r="C64" s="64">
        <f t="shared" si="6"/>
        <v>143.5</v>
      </c>
      <c r="D64" s="65">
        <f t="shared" si="10"/>
        <v>137.66666666666666</v>
      </c>
      <c r="E64" s="64">
        <f t="shared" si="11"/>
        <v>141.5</v>
      </c>
      <c r="F64" s="63">
        <f t="shared" si="7"/>
        <v>139.96430275105078</v>
      </c>
      <c r="G64" s="63">
        <f t="shared" si="8"/>
        <v>143.05122471893807</v>
      </c>
      <c r="H64" s="63">
        <f t="shared" si="9"/>
        <v>146.94967769699105</v>
      </c>
      <c r="I64" s="75"/>
      <c r="J64" s="77"/>
    </row>
    <row r="65" spans="1:10" x14ac:dyDescent="0.25">
      <c r="A65" s="33">
        <v>48</v>
      </c>
      <c r="B65" s="32">
        <v>123</v>
      </c>
      <c r="C65" s="64">
        <f t="shared" si="6"/>
        <v>139.5</v>
      </c>
      <c r="D65" s="65">
        <f t="shared" si="10"/>
        <v>138.33333333333334</v>
      </c>
      <c r="E65" s="64">
        <f t="shared" si="11"/>
        <v>135.25</v>
      </c>
      <c r="F65" s="63">
        <f t="shared" si="7"/>
        <v>136.97322706328808</v>
      </c>
      <c r="G65" s="63">
        <f t="shared" si="8"/>
        <v>135.52561235946905</v>
      </c>
      <c r="H65" s="63">
        <f t="shared" si="9"/>
        <v>132.73741942424778</v>
      </c>
      <c r="I65" s="75"/>
      <c r="J65" s="77"/>
    </row>
    <row r="66" spans="1:10" x14ac:dyDescent="0.25">
      <c r="A66" s="33">
        <v>49</v>
      </c>
      <c r="B66" s="32">
        <v>128</v>
      </c>
      <c r="C66" s="64">
        <f t="shared" si="6"/>
        <v>125.5</v>
      </c>
      <c r="D66" s="65">
        <f t="shared" si="10"/>
        <v>134</v>
      </c>
      <c r="E66" s="64">
        <f t="shared" si="11"/>
        <v>134.5</v>
      </c>
      <c r="F66" s="63">
        <f t="shared" si="7"/>
        <v>133.47992029746607</v>
      </c>
      <c r="G66" s="63">
        <f t="shared" si="8"/>
        <v>129.26280617973453</v>
      </c>
      <c r="H66" s="63">
        <f t="shared" si="9"/>
        <v>125.43435485606194</v>
      </c>
      <c r="I66" s="75"/>
      <c r="J66" s="77"/>
    </row>
    <row r="67" spans="1:10" x14ac:dyDescent="0.25">
      <c r="A67" s="33">
        <v>50</v>
      </c>
      <c r="B67" s="32">
        <v>148</v>
      </c>
      <c r="C67" s="64">
        <f t="shared" si="6"/>
        <v>125.5</v>
      </c>
      <c r="D67" s="65">
        <f t="shared" si="10"/>
        <v>126.33333333333333</v>
      </c>
      <c r="E67" s="64">
        <f t="shared" si="11"/>
        <v>132.5</v>
      </c>
      <c r="F67" s="63">
        <f t="shared" si="7"/>
        <v>132.10994022309956</v>
      </c>
      <c r="G67" s="63">
        <f t="shared" si="8"/>
        <v>128.63140308986726</v>
      </c>
      <c r="H67" s="63">
        <f t="shared" si="9"/>
        <v>127.35858871401548</v>
      </c>
      <c r="I67" s="75"/>
      <c r="J67" s="77"/>
    </row>
    <row r="68" spans="1:10" x14ac:dyDescent="0.25">
      <c r="A68" s="33">
        <v>51</v>
      </c>
      <c r="B68" s="32">
        <v>126</v>
      </c>
      <c r="C68" s="64">
        <f t="shared" si="6"/>
        <v>138</v>
      </c>
      <c r="D68" s="65">
        <f t="shared" si="10"/>
        <v>133</v>
      </c>
      <c r="E68" s="64">
        <f t="shared" si="11"/>
        <v>131.75</v>
      </c>
      <c r="F68" s="63">
        <f t="shared" si="7"/>
        <v>136.08245516732467</v>
      </c>
      <c r="G68" s="63">
        <f t="shared" si="8"/>
        <v>138.31570154493363</v>
      </c>
      <c r="H68" s="63">
        <f t="shared" si="9"/>
        <v>142.83964717850387</v>
      </c>
      <c r="I68" s="75"/>
      <c r="J68" s="77"/>
    </row>
    <row r="69" spans="1:10" x14ac:dyDescent="0.25">
      <c r="A69" s="33">
        <v>52</v>
      </c>
      <c r="B69" s="32">
        <v>148</v>
      </c>
      <c r="C69" s="64">
        <f t="shared" si="6"/>
        <v>137</v>
      </c>
      <c r="D69" s="65">
        <f t="shared" si="10"/>
        <v>134</v>
      </c>
      <c r="E69" s="64">
        <f t="shared" si="11"/>
        <v>131.25</v>
      </c>
      <c r="F69" s="63">
        <f t="shared" si="7"/>
        <v>133.56184137549349</v>
      </c>
      <c r="G69" s="63">
        <f t="shared" si="8"/>
        <v>132.15785077246682</v>
      </c>
      <c r="H69" s="63">
        <f t="shared" si="9"/>
        <v>130.20991179462595</v>
      </c>
      <c r="I69" s="75"/>
      <c r="J69" s="77"/>
    </row>
    <row r="70" spans="1:10" x14ac:dyDescent="0.25">
      <c r="A70" s="33">
        <v>53</v>
      </c>
      <c r="B70" s="32">
        <v>155</v>
      </c>
      <c r="C70" s="64">
        <f t="shared" si="6"/>
        <v>137</v>
      </c>
      <c r="D70" s="65">
        <f t="shared" si="10"/>
        <v>140.66666666666666</v>
      </c>
      <c r="E70" s="64">
        <f t="shared" si="11"/>
        <v>137.5</v>
      </c>
      <c r="F70" s="63">
        <f t="shared" si="7"/>
        <v>137.17138103162011</v>
      </c>
      <c r="G70" s="63">
        <f t="shared" si="8"/>
        <v>140.07892538623341</v>
      </c>
      <c r="H70" s="63">
        <f t="shared" si="9"/>
        <v>143.55247794865647</v>
      </c>
      <c r="I70" s="75"/>
      <c r="J70" s="77"/>
    </row>
    <row r="71" spans="1:10" x14ac:dyDescent="0.25">
      <c r="A71" s="33">
        <v>54</v>
      </c>
      <c r="B71" s="32">
        <v>155</v>
      </c>
      <c r="C71" s="64">
        <f t="shared" si="6"/>
        <v>151.5</v>
      </c>
      <c r="D71" s="65">
        <f t="shared" si="10"/>
        <v>143</v>
      </c>
      <c r="E71" s="64">
        <f t="shared" si="11"/>
        <v>144.25</v>
      </c>
      <c r="F71" s="63">
        <f t="shared" si="7"/>
        <v>141.6285357737151</v>
      </c>
      <c r="G71" s="63">
        <f t="shared" si="8"/>
        <v>147.53946269311672</v>
      </c>
      <c r="H71" s="63">
        <f t="shared" si="9"/>
        <v>152.13811948716412</v>
      </c>
      <c r="I71" s="75"/>
      <c r="J71" s="77"/>
    </row>
    <row r="72" spans="1:10" x14ac:dyDescent="0.25">
      <c r="A72" s="33">
        <v>55</v>
      </c>
      <c r="B72" s="32">
        <v>151</v>
      </c>
      <c r="C72" s="64">
        <f t="shared" si="6"/>
        <v>155</v>
      </c>
      <c r="D72" s="65">
        <f t="shared" si="10"/>
        <v>152.66666666666666</v>
      </c>
      <c r="E72" s="64">
        <f t="shared" si="11"/>
        <v>146</v>
      </c>
      <c r="F72" s="63">
        <f t="shared" si="7"/>
        <v>144.97140183028631</v>
      </c>
      <c r="G72" s="63">
        <f t="shared" si="8"/>
        <v>151.26973134655836</v>
      </c>
      <c r="H72" s="63">
        <f t="shared" si="9"/>
        <v>154.28452987179102</v>
      </c>
      <c r="I72" s="75"/>
      <c r="J72" s="77"/>
    </row>
    <row r="73" spans="1:10" x14ac:dyDescent="0.25">
      <c r="A73" s="33">
        <v>56</v>
      </c>
      <c r="B73" s="32">
        <v>140</v>
      </c>
      <c r="C73" s="64">
        <f t="shared" si="6"/>
        <v>153</v>
      </c>
      <c r="D73" s="65">
        <f t="shared" si="10"/>
        <v>153.66666666666666</v>
      </c>
      <c r="E73" s="64">
        <f t="shared" si="11"/>
        <v>152.25</v>
      </c>
      <c r="F73" s="63">
        <f t="shared" si="7"/>
        <v>146.47855137271472</v>
      </c>
      <c r="G73" s="63">
        <f t="shared" si="8"/>
        <v>151.13486567327919</v>
      </c>
      <c r="H73" s="63">
        <f t="shared" si="9"/>
        <v>151.82113246794776</v>
      </c>
      <c r="I73" s="75"/>
      <c r="J73" s="77"/>
    </row>
    <row r="74" spans="1:10" x14ac:dyDescent="0.25">
      <c r="A74" s="33">
        <v>57</v>
      </c>
      <c r="B74" s="32">
        <v>135</v>
      </c>
      <c r="C74" s="64">
        <f t="shared" si="6"/>
        <v>145.5</v>
      </c>
      <c r="D74" s="65">
        <f t="shared" si="10"/>
        <v>148.66666666666666</v>
      </c>
      <c r="E74" s="64">
        <f t="shared" si="11"/>
        <v>150.25</v>
      </c>
      <c r="F74" s="63">
        <f t="shared" si="7"/>
        <v>144.85891352953604</v>
      </c>
      <c r="G74" s="63">
        <f t="shared" si="8"/>
        <v>145.5674328366396</v>
      </c>
      <c r="H74" s="63">
        <f t="shared" si="9"/>
        <v>142.95528311698695</v>
      </c>
      <c r="I74" s="75"/>
      <c r="J74" s="77"/>
    </row>
    <row r="75" spans="1:10" x14ac:dyDescent="0.25">
      <c r="A75" s="33">
        <v>58</v>
      </c>
      <c r="B75" s="32">
        <v>149</v>
      </c>
      <c r="C75" s="64">
        <f t="shared" si="6"/>
        <v>137.5</v>
      </c>
      <c r="D75" s="65">
        <f t="shared" si="10"/>
        <v>142</v>
      </c>
      <c r="E75" s="64">
        <f t="shared" si="11"/>
        <v>145.25</v>
      </c>
      <c r="F75" s="63">
        <f t="shared" si="7"/>
        <v>142.39418514715203</v>
      </c>
      <c r="G75" s="63">
        <f t="shared" si="8"/>
        <v>140.28371641831978</v>
      </c>
      <c r="H75" s="63">
        <f t="shared" si="9"/>
        <v>136.98882077924674</v>
      </c>
      <c r="I75" s="75"/>
      <c r="J75" s="77"/>
    </row>
    <row r="76" spans="1:10" x14ac:dyDescent="0.25">
      <c r="A76" s="33">
        <v>59</v>
      </c>
      <c r="B76" s="32">
        <v>140</v>
      </c>
      <c r="C76" s="64">
        <f t="shared" si="6"/>
        <v>142</v>
      </c>
      <c r="D76" s="65">
        <f t="shared" si="10"/>
        <v>141.33333333333334</v>
      </c>
      <c r="E76" s="64">
        <f t="shared" si="11"/>
        <v>143.75</v>
      </c>
      <c r="F76" s="63">
        <f t="shared" si="7"/>
        <v>144.04563886036402</v>
      </c>
      <c r="G76" s="63">
        <f t="shared" si="8"/>
        <v>144.64185820915989</v>
      </c>
      <c r="H76" s="63">
        <f t="shared" si="9"/>
        <v>145.99720519481167</v>
      </c>
      <c r="I76" s="75"/>
      <c r="J76" s="77"/>
    </row>
    <row r="77" spans="1:10" x14ac:dyDescent="0.25">
      <c r="A77" s="33">
        <v>60</v>
      </c>
      <c r="B77" s="32">
        <v>148</v>
      </c>
      <c r="C77" s="64">
        <f t="shared" si="6"/>
        <v>144.5</v>
      </c>
      <c r="D77" s="65">
        <f t="shared" si="10"/>
        <v>141.33333333333334</v>
      </c>
      <c r="E77" s="64">
        <f t="shared" si="11"/>
        <v>141</v>
      </c>
      <c r="F77" s="63">
        <f t="shared" si="7"/>
        <v>143.034229145273</v>
      </c>
      <c r="G77" s="63">
        <f t="shared" si="8"/>
        <v>142.32092910457993</v>
      </c>
      <c r="H77" s="63">
        <f t="shared" si="9"/>
        <v>141.4993012987029</v>
      </c>
      <c r="I77" s="75"/>
      <c r="J77" s="77"/>
    </row>
    <row r="78" spans="1:10" x14ac:dyDescent="0.25">
      <c r="A78" s="33">
        <v>61</v>
      </c>
      <c r="B78" s="32">
        <v>125</v>
      </c>
      <c r="C78" s="64">
        <f t="shared" si="6"/>
        <v>144</v>
      </c>
      <c r="D78" s="65">
        <f t="shared" si="10"/>
        <v>145.66666666666666</v>
      </c>
      <c r="E78" s="64">
        <f t="shared" si="11"/>
        <v>143</v>
      </c>
      <c r="F78" s="63">
        <f t="shared" si="7"/>
        <v>144.27567185895475</v>
      </c>
      <c r="G78" s="63">
        <f t="shared" si="8"/>
        <v>145.16046455228997</v>
      </c>
      <c r="H78" s="63">
        <f t="shared" si="9"/>
        <v>146.37482532467573</v>
      </c>
      <c r="I78" s="75"/>
      <c r="J78" s="77"/>
    </row>
    <row r="79" spans="1:10" x14ac:dyDescent="0.25">
      <c r="A79" s="33">
        <v>62</v>
      </c>
      <c r="B79" s="32">
        <v>140</v>
      </c>
      <c r="C79" s="64">
        <f t="shared" si="6"/>
        <v>136.5</v>
      </c>
      <c r="D79" s="65">
        <f t="shared" si="10"/>
        <v>137.66666666666666</v>
      </c>
      <c r="E79" s="64">
        <f t="shared" si="11"/>
        <v>140.5</v>
      </c>
      <c r="F79" s="63">
        <f t="shared" si="7"/>
        <v>139.45675389421606</v>
      </c>
      <c r="G79" s="63">
        <f t="shared" si="8"/>
        <v>135.08023227614498</v>
      </c>
      <c r="H79" s="63">
        <f t="shared" si="9"/>
        <v>130.34370633116893</v>
      </c>
      <c r="I79" s="75"/>
      <c r="J79" s="77"/>
    </row>
    <row r="80" spans="1:10" x14ac:dyDescent="0.25">
      <c r="A80" s="33">
        <v>63</v>
      </c>
      <c r="B80" s="32">
        <v>145</v>
      </c>
      <c r="C80" s="64">
        <f t="shared" si="6"/>
        <v>132.5</v>
      </c>
      <c r="D80" s="65">
        <f t="shared" si="10"/>
        <v>137.66666666666666</v>
      </c>
      <c r="E80" s="64">
        <f t="shared" si="11"/>
        <v>138.25</v>
      </c>
      <c r="F80" s="63">
        <f t="shared" si="7"/>
        <v>139.59256542066205</v>
      </c>
      <c r="G80" s="63">
        <f t="shared" si="8"/>
        <v>137.54011613807251</v>
      </c>
      <c r="H80" s="63">
        <f t="shared" si="9"/>
        <v>137.58592658279224</v>
      </c>
      <c r="I80" s="75"/>
      <c r="J80" s="77"/>
    </row>
    <row r="81" spans="1:10" x14ac:dyDescent="0.25">
      <c r="A81" s="33">
        <v>64</v>
      </c>
      <c r="B81" s="32">
        <v>130</v>
      </c>
      <c r="C81" s="64">
        <f t="shared" si="6"/>
        <v>142.5</v>
      </c>
      <c r="D81" s="65">
        <f t="shared" si="10"/>
        <v>136.66666666666666</v>
      </c>
      <c r="E81" s="64">
        <f t="shared" si="11"/>
        <v>139.5</v>
      </c>
      <c r="F81" s="63">
        <f t="shared" si="7"/>
        <v>140.94442406549655</v>
      </c>
      <c r="G81" s="63">
        <f t="shared" si="8"/>
        <v>141.27005806903625</v>
      </c>
      <c r="H81" s="63">
        <f t="shared" si="9"/>
        <v>143.14648164569806</v>
      </c>
      <c r="I81" s="75"/>
      <c r="J81" s="77"/>
    </row>
    <row r="82" spans="1:10" x14ac:dyDescent="0.25">
      <c r="A82" s="33">
        <v>65</v>
      </c>
      <c r="B82" s="32">
        <v>125</v>
      </c>
      <c r="C82" s="64">
        <f t="shared" si="6"/>
        <v>137.5</v>
      </c>
      <c r="D82" s="65">
        <f t="shared" si="10"/>
        <v>138.33333333333334</v>
      </c>
      <c r="E82" s="64">
        <f t="shared" si="11"/>
        <v>135</v>
      </c>
      <c r="F82" s="63">
        <f t="shared" si="7"/>
        <v>138.2083180491224</v>
      </c>
      <c r="G82" s="63">
        <f t="shared" si="8"/>
        <v>135.63502903451814</v>
      </c>
      <c r="H82" s="63">
        <f t="shared" si="9"/>
        <v>133.28662041142451</v>
      </c>
      <c r="I82" s="75"/>
      <c r="J82" s="77"/>
    </row>
    <row r="83" spans="1:10" x14ac:dyDescent="0.25">
      <c r="A83" s="33">
        <v>66</v>
      </c>
      <c r="B83" s="32">
        <v>157</v>
      </c>
      <c r="C83" s="64">
        <f t="shared" si="6"/>
        <v>127.5</v>
      </c>
      <c r="D83" s="65">
        <f t="shared" si="10"/>
        <v>133.33333333333334</v>
      </c>
      <c r="E83" s="64">
        <f t="shared" si="11"/>
        <v>135</v>
      </c>
      <c r="F83" s="63">
        <f t="shared" si="7"/>
        <v>134.90623853684178</v>
      </c>
      <c r="G83" s="63">
        <f t="shared" si="8"/>
        <v>130.31751451725907</v>
      </c>
      <c r="H83" s="63">
        <f t="shared" si="9"/>
        <v>127.07165510285613</v>
      </c>
      <c r="I83" s="75"/>
      <c r="J83" s="77"/>
    </row>
    <row r="84" spans="1:10" x14ac:dyDescent="0.25">
      <c r="A84" s="33">
        <v>67</v>
      </c>
      <c r="B84" s="32">
        <v>155</v>
      </c>
      <c r="C84" s="64">
        <f t="shared" ref="C84:C115" si="13">AVERAGE(B82:B83)</f>
        <v>141</v>
      </c>
      <c r="D84" s="65">
        <f t="shared" si="10"/>
        <v>137.33333333333334</v>
      </c>
      <c r="E84" s="64">
        <f t="shared" si="11"/>
        <v>139.25</v>
      </c>
      <c r="F84" s="63">
        <f t="shared" ref="F84:F115" si="14">0.25*B83+0.75*F83</f>
        <v>140.42967890263134</v>
      </c>
      <c r="G84" s="63">
        <f t="shared" ref="G84:G115" si="15">0.5*B83+0.5*G83</f>
        <v>143.65875725862952</v>
      </c>
      <c r="H84" s="63">
        <f t="shared" ref="H84:H115" si="16">0.75*B83+0.25*H83</f>
        <v>149.51791377571402</v>
      </c>
      <c r="I84" s="75"/>
      <c r="J84" s="77"/>
    </row>
    <row r="85" spans="1:10" x14ac:dyDescent="0.25">
      <c r="A85" s="33">
        <v>68</v>
      </c>
      <c r="B85" s="32">
        <v>133</v>
      </c>
      <c r="C85" s="64">
        <f t="shared" si="13"/>
        <v>156</v>
      </c>
      <c r="D85" s="65">
        <f t="shared" ref="D85:D116" si="17">AVERAGE(B82:B84)</f>
        <v>145.66666666666666</v>
      </c>
      <c r="E85" s="64">
        <f t="shared" si="11"/>
        <v>141.75</v>
      </c>
      <c r="F85" s="63">
        <f t="shared" si="14"/>
        <v>144.07225917697349</v>
      </c>
      <c r="G85" s="63">
        <f t="shared" si="15"/>
        <v>149.32937862931476</v>
      </c>
      <c r="H85" s="63">
        <f t="shared" si="16"/>
        <v>153.62947844392852</v>
      </c>
      <c r="I85" s="75"/>
      <c r="J85" s="77"/>
    </row>
    <row r="86" spans="1:10" x14ac:dyDescent="0.25">
      <c r="A86" s="33">
        <v>69</v>
      </c>
      <c r="B86" s="32">
        <v>133</v>
      </c>
      <c r="C86" s="64">
        <f t="shared" si="13"/>
        <v>144</v>
      </c>
      <c r="D86" s="65">
        <f t="shared" si="17"/>
        <v>148.33333333333334</v>
      </c>
      <c r="E86" s="64">
        <f t="shared" ref="E86:E117" si="18">AVERAGE(B82:B85)</f>
        <v>142.5</v>
      </c>
      <c r="F86" s="63">
        <f t="shared" si="14"/>
        <v>141.30419438273012</v>
      </c>
      <c r="G86" s="63">
        <f t="shared" si="15"/>
        <v>141.16468931465738</v>
      </c>
      <c r="H86" s="63">
        <f t="shared" si="16"/>
        <v>138.15736961098213</v>
      </c>
      <c r="I86" s="75"/>
      <c r="J86" s="77"/>
    </row>
    <row r="87" spans="1:10" x14ac:dyDescent="0.25">
      <c r="A87" s="33">
        <v>70</v>
      </c>
      <c r="B87" s="32">
        <v>122</v>
      </c>
      <c r="C87" s="64">
        <f t="shared" si="13"/>
        <v>133</v>
      </c>
      <c r="D87" s="65">
        <f t="shared" si="17"/>
        <v>140.33333333333334</v>
      </c>
      <c r="E87" s="64">
        <f t="shared" si="18"/>
        <v>144.5</v>
      </c>
      <c r="F87" s="63">
        <f t="shared" si="14"/>
        <v>139.22814578704759</v>
      </c>
      <c r="G87" s="63">
        <f t="shared" si="15"/>
        <v>137.08234465732869</v>
      </c>
      <c r="H87" s="63">
        <f t="shared" si="16"/>
        <v>134.28934240274555</v>
      </c>
      <c r="I87" s="75"/>
      <c r="J87" s="77"/>
    </row>
    <row r="88" spans="1:10" x14ac:dyDescent="0.25">
      <c r="A88" s="33">
        <v>71</v>
      </c>
      <c r="B88" s="32">
        <v>120</v>
      </c>
      <c r="C88" s="64">
        <f t="shared" si="13"/>
        <v>127.5</v>
      </c>
      <c r="D88" s="65">
        <f t="shared" si="17"/>
        <v>129.33333333333334</v>
      </c>
      <c r="E88" s="64">
        <f t="shared" si="18"/>
        <v>135.75</v>
      </c>
      <c r="F88" s="63">
        <f t="shared" si="14"/>
        <v>134.92110934028568</v>
      </c>
      <c r="G88" s="63">
        <f t="shared" si="15"/>
        <v>129.54117232866435</v>
      </c>
      <c r="H88" s="63">
        <f t="shared" si="16"/>
        <v>125.07233560068639</v>
      </c>
      <c r="I88" s="75"/>
      <c r="J88" s="77"/>
    </row>
    <row r="89" spans="1:10" x14ac:dyDescent="0.25">
      <c r="A89" s="33">
        <v>72</v>
      </c>
      <c r="B89" s="32">
        <v>122</v>
      </c>
      <c r="C89" s="64">
        <f t="shared" si="13"/>
        <v>121</v>
      </c>
      <c r="D89" s="65">
        <f t="shared" si="17"/>
        <v>125</v>
      </c>
      <c r="E89" s="64">
        <f t="shared" si="18"/>
        <v>127</v>
      </c>
      <c r="F89" s="63">
        <f t="shared" si="14"/>
        <v>131.19083200521425</v>
      </c>
      <c r="G89" s="63">
        <f t="shared" si="15"/>
        <v>124.77058616433217</v>
      </c>
      <c r="H89" s="63">
        <f t="shared" si="16"/>
        <v>121.2680839001716</v>
      </c>
      <c r="I89" s="75"/>
      <c r="J89" s="77"/>
    </row>
    <row r="90" spans="1:10" x14ac:dyDescent="0.25">
      <c r="A90" s="33">
        <v>73</v>
      </c>
      <c r="B90" s="32">
        <v>140</v>
      </c>
      <c r="C90" s="64">
        <f t="shared" si="13"/>
        <v>121</v>
      </c>
      <c r="D90" s="65">
        <f t="shared" si="17"/>
        <v>121.33333333333333</v>
      </c>
      <c r="E90" s="64">
        <f t="shared" si="18"/>
        <v>124.25</v>
      </c>
      <c r="F90" s="63">
        <f t="shared" si="14"/>
        <v>128.89312400391069</v>
      </c>
      <c r="G90" s="63">
        <f t="shared" si="15"/>
        <v>123.38529308216609</v>
      </c>
      <c r="H90" s="63">
        <f t="shared" si="16"/>
        <v>121.81702097504291</v>
      </c>
      <c r="I90" s="75"/>
      <c r="J90" s="77"/>
    </row>
    <row r="91" spans="1:10" x14ac:dyDescent="0.25">
      <c r="A91" s="33">
        <v>74</v>
      </c>
      <c r="B91" s="32">
        <v>148</v>
      </c>
      <c r="C91" s="64">
        <f t="shared" si="13"/>
        <v>131</v>
      </c>
      <c r="D91" s="65">
        <f t="shared" si="17"/>
        <v>127.33333333333333</v>
      </c>
      <c r="E91" s="64">
        <f t="shared" si="18"/>
        <v>126</v>
      </c>
      <c r="F91" s="63">
        <f t="shared" si="14"/>
        <v>131.66984300293302</v>
      </c>
      <c r="G91" s="63">
        <f t="shared" si="15"/>
        <v>131.69264654108304</v>
      </c>
      <c r="H91" s="63">
        <f t="shared" si="16"/>
        <v>135.45425524376071</v>
      </c>
      <c r="I91" s="75"/>
      <c r="J91" s="77"/>
    </row>
    <row r="92" spans="1:10" x14ac:dyDescent="0.25">
      <c r="A92" s="33">
        <v>75</v>
      </c>
      <c r="B92" s="32">
        <v>147</v>
      </c>
      <c r="C92" s="64">
        <f t="shared" si="13"/>
        <v>144</v>
      </c>
      <c r="D92" s="65">
        <f t="shared" si="17"/>
        <v>136.66666666666666</v>
      </c>
      <c r="E92" s="64">
        <f t="shared" si="18"/>
        <v>132.5</v>
      </c>
      <c r="F92" s="63">
        <f t="shared" si="14"/>
        <v>135.75238225219977</v>
      </c>
      <c r="G92" s="63">
        <f t="shared" si="15"/>
        <v>139.84632327054152</v>
      </c>
      <c r="H92" s="63">
        <f t="shared" si="16"/>
        <v>144.86356381094018</v>
      </c>
      <c r="I92" s="75"/>
      <c r="J92" s="77"/>
    </row>
    <row r="93" spans="1:10" x14ac:dyDescent="0.25">
      <c r="A93" s="33">
        <v>76</v>
      </c>
      <c r="B93" s="32">
        <v>160</v>
      </c>
      <c r="C93" s="64">
        <f t="shared" si="13"/>
        <v>147.5</v>
      </c>
      <c r="D93" s="65">
        <f t="shared" si="17"/>
        <v>145</v>
      </c>
      <c r="E93" s="64">
        <f t="shared" si="18"/>
        <v>139.25</v>
      </c>
      <c r="F93" s="63">
        <f t="shared" si="14"/>
        <v>138.56428668914981</v>
      </c>
      <c r="G93" s="63">
        <f t="shared" si="15"/>
        <v>143.42316163527076</v>
      </c>
      <c r="H93" s="63">
        <f t="shared" si="16"/>
        <v>146.46589095273504</v>
      </c>
      <c r="I93" s="75"/>
      <c r="J93" s="77"/>
    </row>
    <row r="94" spans="1:10" x14ac:dyDescent="0.25">
      <c r="A94" s="33">
        <v>77</v>
      </c>
      <c r="B94" s="32">
        <v>150</v>
      </c>
      <c r="C94" s="64">
        <f t="shared" si="13"/>
        <v>153.5</v>
      </c>
      <c r="D94" s="65">
        <f t="shared" si="17"/>
        <v>151.66666666666666</v>
      </c>
      <c r="E94" s="64">
        <f t="shared" si="18"/>
        <v>148.75</v>
      </c>
      <c r="F94" s="63">
        <f t="shared" si="14"/>
        <v>143.92321501686234</v>
      </c>
      <c r="G94" s="63">
        <f t="shared" si="15"/>
        <v>151.71158081763537</v>
      </c>
      <c r="H94" s="63">
        <f t="shared" si="16"/>
        <v>156.61647273818375</v>
      </c>
      <c r="I94" s="75"/>
      <c r="J94" s="77"/>
    </row>
    <row r="95" spans="1:10" x14ac:dyDescent="0.25">
      <c r="A95" s="33">
        <v>78</v>
      </c>
      <c r="B95" s="32">
        <v>144</v>
      </c>
      <c r="C95" s="64">
        <f t="shared" si="13"/>
        <v>155</v>
      </c>
      <c r="D95" s="65">
        <f t="shared" si="17"/>
        <v>152.33333333333334</v>
      </c>
      <c r="E95" s="64">
        <f t="shared" si="18"/>
        <v>151.25</v>
      </c>
      <c r="F95" s="63">
        <f t="shared" si="14"/>
        <v>145.44241126264677</v>
      </c>
      <c r="G95" s="63">
        <f t="shared" si="15"/>
        <v>150.85579040881768</v>
      </c>
      <c r="H95" s="63">
        <f t="shared" si="16"/>
        <v>151.65411818454595</v>
      </c>
      <c r="I95" s="75"/>
      <c r="J95" s="77"/>
    </row>
    <row r="96" spans="1:10" x14ac:dyDescent="0.25">
      <c r="A96" s="33">
        <v>79</v>
      </c>
      <c r="B96" s="32">
        <v>123</v>
      </c>
      <c r="C96" s="64">
        <f t="shared" si="13"/>
        <v>147</v>
      </c>
      <c r="D96" s="65">
        <f t="shared" si="17"/>
        <v>151.33333333333334</v>
      </c>
      <c r="E96" s="64">
        <f t="shared" si="18"/>
        <v>150.25</v>
      </c>
      <c r="F96" s="63">
        <f t="shared" si="14"/>
        <v>145.08180844698506</v>
      </c>
      <c r="G96" s="63">
        <f t="shared" si="15"/>
        <v>147.42789520440886</v>
      </c>
      <c r="H96" s="63">
        <f t="shared" si="16"/>
        <v>145.91352954613649</v>
      </c>
      <c r="I96" s="75"/>
      <c r="J96" s="77"/>
    </row>
    <row r="97" spans="1:10" x14ac:dyDescent="0.25">
      <c r="A97" s="33">
        <v>80</v>
      </c>
      <c r="B97" s="32">
        <v>132</v>
      </c>
      <c r="C97" s="64">
        <f t="shared" si="13"/>
        <v>133.5</v>
      </c>
      <c r="D97" s="65">
        <f t="shared" si="17"/>
        <v>139</v>
      </c>
      <c r="E97" s="64">
        <f t="shared" si="18"/>
        <v>144.25</v>
      </c>
      <c r="F97" s="63">
        <f t="shared" si="14"/>
        <v>139.5613563352388</v>
      </c>
      <c r="G97" s="63">
        <f t="shared" si="15"/>
        <v>135.21394760220443</v>
      </c>
      <c r="H97" s="63">
        <f t="shared" si="16"/>
        <v>128.72838238653412</v>
      </c>
      <c r="I97" s="75"/>
      <c r="J97" s="77"/>
    </row>
    <row r="98" spans="1:10" x14ac:dyDescent="0.25">
      <c r="A98" s="33">
        <v>81</v>
      </c>
      <c r="B98" s="32">
        <v>125</v>
      </c>
      <c r="C98" s="64">
        <f t="shared" si="13"/>
        <v>127.5</v>
      </c>
      <c r="D98" s="65">
        <f t="shared" si="17"/>
        <v>133</v>
      </c>
      <c r="E98" s="64">
        <f t="shared" si="18"/>
        <v>137.25</v>
      </c>
      <c r="F98" s="63">
        <f t="shared" si="14"/>
        <v>137.67101725142911</v>
      </c>
      <c r="G98" s="63">
        <f t="shared" si="15"/>
        <v>133.60697380110221</v>
      </c>
      <c r="H98" s="63">
        <f t="shared" si="16"/>
        <v>131.18209559663353</v>
      </c>
      <c r="I98" s="75"/>
      <c r="J98" s="77"/>
    </row>
    <row r="99" spans="1:10" x14ac:dyDescent="0.25">
      <c r="A99" s="33">
        <v>82</v>
      </c>
      <c r="B99" s="32">
        <v>153</v>
      </c>
      <c r="C99" s="64">
        <f t="shared" si="13"/>
        <v>128.5</v>
      </c>
      <c r="D99" s="65">
        <f t="shared" si="17"/>
        <v>126.66666666666667</v>
      </c>
      <c r="E99" s="64">
        <f t="shared" si="18"/>
        <v>131</v>
      </c>
      <c r="F99" s="63">
        <f t="shared" si="14"/>
        <v>134.50326293857182</v>
      </c>
      <c r="G99" s="63">
        <f t="shared" si="15"/>
        <v>129.30348690055109</v>
      </c>
      <c r="H99" s="63">
        <f t="shared" si="16"/>
        <v>126.54552389915838</v>
      </c>
      <c r="I99" s="75"/>
      <c r="J99" s="77"/>
    </row>
    <row r="100" spans="1:10" x14ac:dyDescent="0.25">
      <c r="A100" s="33">
        <v>83</v>
      </c>
      <c r="B100" s="32">
        <v>153</v>
      </c>
      <c r="C100" s="64">
        <f t="shared" si="13"/>
        <v>139</v>
      </c>
      <c r="D100" s="65">
        <f t="shared" si="17"/>
        <v>136.66666666666666</v>
      </c>
      <c r="E100" s="64">
        <f t="shared" si="18"/>
        <v>133.25</v>
      </c>
      <c r="F100" s="63">
        <f t="shared" si="14"/>
        <v>139.12744720392885</v>
      </c>
      <c r="G100" s="63">
        <f t="shared" si="15"/>
        <v>141.15174345027555</v>
      </c>
      <c r="H100" s="63">
        <f t="shared" si="16"/>
        <v>146.3863809747896</v>
      </c>
      <c r="I100" s="75"/>
      <c r="J100" s="77"/>
    </row>
    <row r="101" spans="1:10" x14ac:dyDescent="0.25">
      <c r="A101" s="33">
        <v>84</v>
      </c>
      <c r="B101" s="32">
        <v>135</v>
      </c>
      <c r="C101" s="64">
        <f t="shared" si="13"/>
        <v>153</v>
      </c>
      <c r="D101" s="65">
        <f t="shared" si="17"/>
        <v>143.66666666666666</v>
      </c>
      <c r="E101" s="64">
        <f t="shared" si="18"/>
        <v>140.75</v>
      </c>
      <c r="F101" s="63">
        <f t="shared" si="14"/>
        <v>142.59558540294665</v>
      </c>
      <c r="G101" s="63">
        <f t="shared" si="15"/>
        <v>147.07587172513777</v>
      </c>
      <c r="H101" s="63">
        <f t="shared" si="16"/>
        <v>151.34659524369741</v>
      </c>
      <c r="I101" s="75"/>
      <c r="J101" s="77"/>
    </row>
    <row r="102" spans="1:10" x14ac:dyDescent="0.25">
      <c r="A102" s="33">
        <v>85</v>
      </c>
      <c r="B102" s="32">
        <v>159</v>
      </c>
      <c r="C102" s="64">
        <f t="shared" si="13"/>
        <v>144</v>
      </c>
      <c r="D102" s="65">
        <f t="shared" si="17"/>
        <v>147</v>
      </c>
      <c r="E102" s="64">
        <f t="shared" si="18"/>
        <v>141.5</v>
      </c>
      <c r="F102" s="63">
        <f t="shared" si="14"/>
        <v>140.69668905220999</v>
      </c>
      <c r="G102" s="63">
        <f t="shared" si="15"/>
        <v>141.03793586256887</v>
      </c>
      <c r="H102" s="63">
        <f t="shared" si="16"/>
        <v>139.08664881092434</v>
      </c>
      <c r="I102" s="75"/>
      <c r="J102" s="77"/>
    </row>
    <row r="103" spans="1:10" x14ac:dyDescent="0.25">
      <c r="A103" s="33">
        <v>86</v>
      </c>
      <c r="B103" s="32">
        <v>149</v>
      </c>
      <c r="C103" s="64">
        <f t="shared" si="13"/>
        <v>147</v>
      </c>
      <c r="D103" s="65">
        <f t="shared" si="17"/>
        <v>149</v>
      </c>
      <c r="E103" s="64">
        <f t="shared" si="18"/>
        <v>150</v>
      </c>
      <c r="F103" s="63">
        <f t="shared" si="14"/>
        <v>145.27251678915749</v>
      </c>
      <c r="G103" s="63">
        <f t="shared" si="15"/>
        <v>150.01896793128444</v>
      </c>
      <c r="H103" s="63">
        <f t="shared" si="16"/>
        <v>154.02166220273108</v>
      </c>
      <c r="I103" s="75"/>
      <c r="J103" s="77"/>
    </row>
    <row r="104" spans="1:10" x14ac:dyDescent="0.25">
      <c r="A104" s="33">
        <v>87</v>
      </c>
      <c r="B104" s="32">
        <v>142</v>
      </c>
      <c r="C104" s="64">
        <f t="shared" si="13"/>
        <v>154</v>
      </c>
      <c r="D104" s="65">
        <f t="shared" si="17"/>
        <v>147.66666666666666</v>
      </c>
      <c r="E104" s="64">
        <f t="shared" si="18"/>
        <v>149</v>
      </c>
      <c r="F104" s="63">
        <f t="shared" si="14"/>
        <v>146.20438759186811</v>
      </c>
      <c r="G104" s="63">
        <f t="shared" si="15"/>
        <v>149.50948396564223</v>
      </c>
      <c r="H104" s="63">
        <f t="shared" si="16"/>
        <v>150.25541555068276</v>
      </c>
      <c r="I104" s="75"/>
      <c r="J104" s="77"/>
    </row>
    <row r="105" spans="1:10" x14ac:dyDescent="0.25">
      <c r="A105" s="33">
        <v>88</v>
      </c>
      <c r="B105" s="32">
        <v>141</v>
      </c>
      <c r="C105" s="64">
        <f t="shared" si="13"/>
        <v>145.5</v>
      </c>
      <c r="D105" s="65">
        <f t="shared" si="17"/>
        <v>150</v>
      </c>
      <c r="E105" s="64">
        <f t="shared" si="18"/>
        <v>146.25</v>
      </c>
      <c r="F105" s="63">
        <f t="shared" si="14"/>
        <v>145.15329069390108</v>
      </c>
      <c r="G105" s="63">
        <f t="shared" si="15"/>
        <v>145.75474198282112</v>
      </c>
      <c r="H105" s="63">
        <f t="shared" si="16"/>
        <v>144.06385388767069</v>
      </c>
      <c r="I105" s="75"/>
      <c r="J105" s="77"/>
    </row>
    <row r="106" spans="1:10" x14ac:dyDescent="0.25">
      <c r="A106" s="33">
        <v>89</v>
      </c>
      <c r="B106" s="32">
        <v>128</v>
      </c>
      <c r="C106" s="64">
        <f t="shared" si="13"/>
        <v>141.5</v>
      </c>
      <c r="D106" s="65">
        <f t="shared" si="17"/>
        <v>144</v>
      </c>
      <c r="E106" s="64">
        <f t="shared" si="18"/>
        <v>147.75</v>
      </c>
      <c r="F106" s="63">
        <f t="shared" si="14"/>
        <v>144.11496802042581</v>
      </c>
      <c r="G106" s="63">
        <f t="shared" si="15"/>
        <v>143.37737099141054</v>
      </c>
      <c r="H106" s="63">
        <f t="shared" si="16"/>
        <v>141.76596347191767</v>
      </c>
      <c r="I106" s="75"/>
      <c r="J106" s="77"/>
    </row>
    <row r="107" spans="1:10" x14ac:dyDescent="0.25">
      <c r="A107" s="33">
        <v>90</v>
      </c>
      <c r="B107" s="32">
        <v>131</v>
      </c>
      <c r="C107" s="64">
        <f t="shared" si="13"/>
        <v>134.5</v>
      </c>
      <c r="D107" s="65">
        <f t="shared" si="17"/>
        <v>137</v>
      </c>
      <c r="E107" s="64">
        <f t="shared" si="18"/>
        <v>140</v>
      </c>
      <c r="F107" s="63">
        <f t="shared" si="14"/>
        <v>140.08622601531937</v>
      </c>
      <c r="G107" s="63">
        <f t="shared" si="15"/>
        <v>135.68868549570527</v>
      </c>
      <c r="H107" s="63">
        <f t="shared" si="16"/>
        <v>131.44149086797941</v>
      </c>
      <c r="I107" s="75"/>
      <c r="J107" s="77"/>
    </row>
    <row r="108" spans="1:10" x14ac:dyDescent="0.25">
      <c r="A108" s="33">
        <v>91</v>
      </c>
      <c r="B108" s="32">
        <v>160</v>
      </c>
      <c r="C108" s="64">
        <f t="shared" si="13"/>
        <v>129.5</v>
      </c>
      <c r="D108" s="65">
        <f t="shared" si="17"/>
        <v>133.33333333333334</v>
      </c>
      <c r="E108" s="64">
        <f t="shared" si="18"/>
        <v>135.5</v>
      </c>
      <c r="F108" s="63">
        <f t="shared" si="14"/>
        <v>137.81466951148951</v>
      </c>
      <c r="G108" s="63">
        <f t="shared" si="15"/>
        <v>133.34434274785264</v>
      </c>
      <c r="H108" s="63">
        <f t="shared" si="16"/>
        <v>131.11037271699485</v>
      </c>
      <c r="I108" s="75"/>
      <c r="J108" s="77"/>
    </row>
    <row r="109" spans="1:10" x14ac:dyDescent="0.25">
      <c r="A109" s="33">
        <v>92</v>
      </c>
      <c r="B109" s="32">
        <v>123</v>
      </c>
      <c r="C109" s="64">
        <f t="shared" si="13"/>
        <v>145.5</v>
      </c>
      <c r="D109" s="65">
        <f t="shared" si="17"/>
        <v>139.66666666666666</v>
      </c>
      <c r="E109" s="64">
        <f t="shared" si="18"/>
        <v>140</v>
      </c>
      <c r="F109" s="63">
        <f t="shared" si="14"/>
        <v>143.36100213361715</v>
      </c>
      <c r="G109" s="63">
        <f t="shared" si="15"/>
        <v>146.67217137392632</v>
      </c>
      <c r="H109" s="63">
        <f t="shared" si="16"/>
        <v>152.7775931792487</v>
      </c>
      <c r="I109" s="75"/>
      <c r="J109" s="77"/>
    </row>
    <row r="110" spans="1:10" x14ac:dyDescent="0.25">
      <c r="A110" s="33">
        <v>93</v>
      </c>
      <c r="B110" s="32">
        <v>121</v>
      </c>
      <c r="C110" s="64">
        <f t="shared" si="13"/>
        <v>141.5</v>
      </c>
      <c r="D110" s="65">
        <f t="shared" si="17"/>
        <v>138</v>
      </c>
      <c r="E110" s="64">
        <f t="shared" si="18"/>
        <v>135.5</v>
      </c>
      <c r="F110" s="63">
        <f t="shared" si="14"/>
        <v>138.27075160021286</v>
      </c>
      <c r="G110" s="63">
        <f t="shared" si="15"/>
        <v>134.83608568696314</v>
      </c>
      <c r="H110" s="63">
        <f t="shared" si="16"/>
        <v>130.44439829481217</v>
      </c>
      <c r="I110" s="75"/>
      <c r="J110" s="77"/>
    </row>
    <row r="111" spans="1:10" x14ac:dyDescent="0.25">
      <c r="A111" s="33">
        <v>94</v>
      </c>
      <c r="B111" s="32">
        <v>157</v>
      </c>
      <c r="C111" s="64">
        <f t="shared" si="13"/>
        <v>122</v>
      </c>
      <c r="D111" s="65">
        <f t="shared" si="17"/>
        <v>134.66666666666666</v>
      </c>
      <c r="E111" s="64">
        <f t="shared" si="18"/>
        <v>133.75</v>
      </c>
      <c r="F111" s="63">
        <f t="shared" si="14"/>
        <v>133.95306370015965</v>
      </c>
      <c r="G111" s="63">
        <f t="shared" si="15"/>
        <v>127.91804284348157</v>
      </c>
      <c r="H111" s="63">
        <f t="shared" si="16"/>
        <v>123.36109957370304</v>
      </c>
      <c r="I111" s="75"/>
      <c r="J111" s="77"/>
    </row>
    <row r="112" spans="1:10" x14ac:dyDescent="0.25">
      <c r="A112" s="33">
        <v>95</v>
      </c>
      <c r="B112" s="32">
        <v>131</v>
      </c>
      <c r="C112" s="64">
        <f t="shared" si="13"/>
        <v>139</v>
      </c>
      <c r="D112" s="65">
        <f t="shared" si="17"/>
        <v>133.66666666666666</v>
      </c>
      <c r="E112" s="64">
        <f t="shared" si="18"/>
        <v>140.25</v>
      </c>
      <c r="F112" s="63">
        <f t="shared" si="14"/>
        <v>139.71479777511973</v>
      </c>
      <c r="G112" s="63">
        <f t="shared" si="15"/>
        <v>142.45902142174077</v>
      </c>
      <c r="H112" s="63">
        <f t="shared" si="16"/>
        <v>148.59027489342577</v>
      </c>
      <c r="I112" s="75"/>
      <c r="J112" s="77"/>
    </row>
    <row r="113" spans="1:10" x14ac:dyDescent="0.25">
      <c r="A113" s="33">
        <v>96</v>
      </c>
      <c r="B113" s="32">
        <v>121</v>
      </c>
      <c r="C113" s="64">
        <f t="shared" si="13"/>
        <v>144</v>
      </c>
      <c r="D113" s="65">
        <f t="shared" si="17"/>
        <v>136.33333333333334</v>
      </c>
      <c r="E113" s="64">
        <f t="shared" si="18"/>
        <v>133</v>
      </c>
      <c r="F113" s="63">
        <f t="shared" si="14"/>
        <v>137.53609833133982</v>
      </c>
      <c r="G113" s="63">
        <f t="shared" si="15"/>
        <v>136.72951071087039</v>
      </c>
      <c r="H113" s="63">
        <f t="shared" si="16"/>
        <v>135.39756872335644</v>
      </c>
      <c r="I113" s="75"/>
      <c r="J113" s="77"/>
    </row>
    <row r="114" spans="1:10" x14ac:dyDescent="0.25">
      <c r="A114" s="33">
        <v>97</v>
      </c>
      <c r="B114" s="32">
        <v>142</v>
      </c>
      <c r="C114" s="64">
        <f t="shared" si="13"/>
        <v>126</v>
      </c>
      <c r="D114" s="65">
        <f t="shared" si="17"/>
        <v>136.33333333333334</v>
      </c>
      <c r="E114" s="64">
        <f t="shared" si="18"/>
        <v>132.5</v>
      </c>
      <c r="F114" s="63">
        <f t="shared" si="14"/>
        <v>133.40207374850485</v>
      </c>
      <c r="G114" s="63">
        <f t="shared" si="15"/>
        <v>128.86475535543519</v>
      </c>
      <c r="H114" s="63">
        <f t="shared" si="16"/>
        <v>124.59939218083912</v>
      </c>
      <c r="I114" s="75"/>
      <c r="J114" s="77"/>
    </row>
    <row r="115" spans="1:10" x14ac:dyDescent="0.25">
      <c r="A115" s="33">
        <v>98</v>
      </c>
      <c r="B115" s="32">
        <v>134</v>
      </c>
      <c r="C115" s="64">
        <f t="shared" si="13"/>
        <v>131.5</v>
      </c>
      <c r="D115" s="65">
        <f>AVERAGE(B112:B114)</f>
        <v>131.33333333333334</v>
      </c>
      <c r="E115" s="64">
        <f t="shared" si="18"/>
        <v>137.75</v>
      </c>
      <c r="F115" s="63">
        <f t="shared" si="14"/>
        <v>135.55155531137865</v>
      </c>
      <c r="G115" s="63">
        <f t="shared" si="15"/>
        <v>135.4323776777176</v>
      </c>
      <c r="H115" s="63">
        <f t="shared" si="16"/>
        <v>137.64984804520978</v>
      </c>
      <c r="I115" s="75"/>
      <c r="J115" s="77"/>
    </row>
    <row r="116" spans="1:10" x14ac:dyDescent="0.25">
      <c r="A116" s="33">
        <v>99</v>
      </c>
      <c r="B116" s="32">
        <v>126</v>
      </c>
      <c r="C116" s="64">
        <f t="shared" ref="C116:C122" si="19">AVERAGE(B114:B115)</f>
        <v>138</v>
      </c>
      <c r="D116" s="65">
        <f t="shared" si="17"/>
        <v>132.33333333333334</v>
      </c>
      <c r="E116" s="64">
        <f t="shared" si="18"/>
        <v>132</v>
      </c>
      <c r="F116" s="63">
        <f t="shared" ref="F116:F122" si="20">0.25*B115+0.75*F115</f>
        <v>135.16366648353397</v>
      </c>
      <c r="G116" s="63">
        <f t="shared" ref="G116:G122" si="21">0.5*B115+0.5*G115</f>
        <v>134.71618883885878</v>
      </c>
      <c r="H116" s="63">
        <f t="shared" ref="H116:H122" si="22">0.75*B115+0.25*H115</f>
        <v>134.91246201130244</v>
      </c>
      <c r="I116" s="75"/>
      <c r="J116" s="77"/>
    </row>
    <row r="117" spans="1:10" x14ac:dyDescent="0.25">
      <c r="A117" s="33">
        <v>100</v>
      </c>
      <c r="B117" s="32">
        <v>142</v>
      </c>
      <c r="C117" s="64">
        <f t="shared" si="19"/>
        <v>130</v>
      </c>
      <c r="D117" s="65">
        <f t="shared" ref="D117:D121" si="23">AVERAGE(B114:B116)</f>
        <v>134</v>
      </c>
      <c r="E117" s="64">
        <f t="shared" si="18"/>
        <v>130.75</v>
      </c>
      <c r="F117" s="63">
        <f t="shared" si="20"/>
        <v>132.87274986265049</v>
      </c>
      <c r="G117" s="63">
        <f t="shared" si="21"/>
        <v>130.35809441942939</v>
      </c>
      <c r="H117" s="63">
        <f t="shared" si="22"/>
        <v>128.2281155028256</v>
      </c>
      <c r="I117" s="75"/>
      <c r="J117" s="77"/>
    </row>
    <row r="118" spans="1:10" x14ac:dyDescent="0.25">
      <c r="A118" s="33">
        <v>101</v>
      </c>
      <c r="B118" s="32">
        <v>129</v>
      </c>
      <c r="C118" s="64">
        <f t="shared" si="19"/>
        <v>134</v>
      </c>
      <c r="D118" s="65">
        <f t="shared" si="23"/>
        <v>134</v>
      </c>
      <c r="E118" s="64">
        <f t="shared" ref="E118:E122" si="24">AVERAGE(B114:B117)</f>
        <v>136</v>
      </c>
      <c r="F118" s="63">
        <f t="shared" si="20"/>
        <v>135.15456239698787</v>
      </c>
      <c r="G118" s="63">
        <f t="shared" si="21"/>
        <v>136.1790472097147</v>
      </c>
      <c r="H118" s="63">
        <f t="shared" si="22"/>
        <v>138.55702887570641</v>
      </c>
      <c r="I118" s="75"/>
      <c r="J118" s="77"/>
    </row>
    <row r="119" spans="1:10" x14ac:dyDescent="0.25">
      <c r="A119" s="33">
        <v>102</v>
      </c>
      <c r="B119" s="32">
        <v>129</v>
      </c>
      <c r="C119" s="64">
        <f t="shared" si="19"/>
        <v>135.5</v>
      </c>
      <c r="D119" s="65">
        <f t="shared" si="23"/>
        <v>132.33333333333334</v>
      </c>
      <c r="E119" s="64">
        <f t="shared" si="24"/>
        <v>132.75</v>
      </c>
      <c r="F119" s="63">
        <f t="shared" si="20"/>
        <v>133.6159217977409</v>
      </c>
      <c r="G119" s="63">
        <f t="shared" si="21"/>
        <v>132.58952360485733</v>
      </c>
      <c r="H119" s="63">
        <f t="shared" si="22"/>
        <v>131.38925721892662</v>
      </c>
      <c r="I119" s="75"/>
      <c r="J119" s="77"/>
    </row>
    <row r="120" spans="1:10" x14ac:dyDescent="0.25">
      <c r="A120" s="33">
        <v>103</v>
      </c>
      <c r="B120" s="32">
        <v>131</v>
      </c>
      <c r="C120" s="64">
        <f t="shared" si="19"/>
        <v>129</v>
      </c>
      <c r="D120" s="65">
        <f t="shared" si="23"/>
        <v>133.33333333333334</v>
      </c>
      <c r="E120" s="64">
        <f t="shared" si="24"/>
        <v>131.5</v>
      </c>
      <c r="F120" s="63">
        <f t="shared" si="20"/>
        <v>132.46194134830569</v>
      </c>
      <c r="G120" s="63">
        <f t="shared" si="21"/>
        <v>130.79476180242867</v>
      </c>
      <c r="H120" s="63">
        <f t="shared" si="22"/>
        <v>129.59731430473164</v>
      </c>
      <c r="I120" s="75"/>
      <c r="J120" s="77"/>
    </row>
    <row r="121" spans="1:10" ht="15.75" thickBot="1" x14ac:dyDescent="0.3">
      <c r="A121" s="33">
        <v>104</v>
      </c>
      <c r="B121" s="34">
        <v>134</v>
      </c>
      <c r="C121" s="64">
        <f t="shared" si="19"/>
        <v>130</v>
      </c>
      <c r="D121" s="65">
        <f t="shared" si="23"/>
        <v>129.66666666666666</v>
      </c>
      <c r="E121" s="64">
        <f t="shared" si="24"/>
        <v>132.75</v>
      </c>
      <c r="F121" s="63">
        <f t="shared" si="20"/>
        <v>132.09645601122926</v>
      </c>
      <c r="G121" s="63">
        <f t="shared" si="21"/>
        <v>130.89738090121432</v>
      </c>
      <c r="H121" s="63">
        <f t="shared" si="22"/>
        <v>130.64932857618291</v>
      </c>
      <c r="I121" s="75"/>
      <c r="J121" s="77"/>
    </row>
    <row r="122" spans="1:10" ht="15.75" thickBot="1" x14ac:dyDescent="0.3">
      <c r="A122" s="24">
        <v>105</v>
      </c>
      <c r="B122" s="80">
        <f>E122</f>
        <v>130.75</v>
      </c>
      <c r="C122" s="71">
        <f t="shared" si="19"/>
        <v>132.5</v>
      </c>
      <c r="D122" s="66">
        <f>AVERAGE(B119:B121)</f>
        <v>131.33333333333334</v>
      </c>
      <c r="E122" s="78">
        <f t="shared" si="24"/>
        <v>130.75</v>
      </c>
      <c r="F122" s="73">
        <f t="shared" si="20"/>
        <v>132.57234200842194</v>
      </c>
      <c r="G122" s="74">
        <f t="shared" si="21"/>
        <v>132.44869045060716</v>
      </c>
      <c r="H122" s="74">
        <f t="shared" si="22"/>
        <v>133.16233214404573</v>
      </c>
      <c r="I122" s="75"/>
      <c r="J122" s="77"/>
    </row>
    <row r="123" spans="1:10" ht="15.75" thickBot="1" x14ac:dyDescent="0.3">
      <c r="B123" s="79" t="s">
        <v>126</v>
      </c>
      <c r="C123" s="72">
        <f>SUMXMY2(B20:B121,C20:C121)/COUNT(C20:C121)</f>
        <v>227.67892156862746</v>
      </c>
      <c r="D123" s="72">
        <f>SUMXMY2(B21:B121,D21:D121)/COUNT(D21:D121)</f>
        <v>195.13861386138601</v>
      </c>
      <c r="E123" s="76">
        <f>SUMXMY2(B22:B121,E22:E121)/COUNT(E22:E121)</f>
        <v>177.2475</v>
      </c>
      <c r="F123" s="72">
        <f>SUMXMY2($B$19:$B$121,F19:F121)/COUNT(F19:F121)</f>
        <v>180.180963219088</v>
      </c>
      <c r="G123" s="72">
        <f t="shared" ref="G123:H123" si="25">SUMXMY2($B$19:$B$121,G19:G121)/COUNT(G19:G121)</f>
        <v>203.68358145244073</v>
      </c>
      <c r="H123" s="72">
        <f t="shared" si="25"/>
        <v>240.62213520170141</v>
      </c>
      <c r="I123" s="75"/>
      <c r="J123" s="77"/>
    </row>
    <row r="124" spans="1:10" x14ac:dyDescent="0.25">
      <c r="B124" s="8"/>
      <c r="C124"/>
      <c r="D124"/>
      <c r="E124"/>
      <c r="F124"/>
      <c r="G124"/>
      <c r="H124"/>
    </row>
    <row r="125" spans="1:10" x14ac:dyDescent="0.25">
      <c r="C125" s="70"/>
      <c r="F125" s="70"/>
    </row>
    <row r="126" spans="1:10" x14ac:dyDescent="0.25">
      <c r="C126" s="75"/>
    </row>
  </sheetData>
  <mergeCells count="10">
    <mergeCell ref="A15:A17"/>
    <mergeCell ref="B15:B17"/>
    <mergeCell ref="C15:E15"/>
    <mergeCell ref="F15:H15"/>
    <mergeCell ref="C16:C17"/>
    <mergeCell ref="D16:D17"/>
    <mergeCell ref="E16:E17"/>
    <mergeCell ref="F16:F17"/>
    <mergeCell ref="G16:G17"/>
    <mergeCell ref="H16:H1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W59"/>
  <sheetViews>
    <sheetView topLeftCell="B1" zoomScale="85" zoomScaleNormal="85" workbookViewId="0">
      <pane ySplit="15" topLeftCell="A31" activePane="bottomLeft" state="frozen"/>
      <selection activeCell="G41" sqref="G41"/>
      <selection pane="bottomLeft" activeCell="M38" sqref="M38"/>
    </sheetView>
  </sheetViews>
  <sheetFormatPr defaultRowHeight="12.75" x14ac:dyDescent="0.2"/>
  <cols>
    <col min="1" max="1" width="10.85546875" customWidth="1"/>
    <col min="2" max="2" width="10" customWidth="1"/>
    <col min="3" max="3" width="10.140625" customWidth="1"/>
    <col min="4" max="4" width="12.140625" customWidth="1"/>
    <col min="5" max="5" width="24" customWidth="1"/>
    <col min="8" max="8" width="6.5703125" bestFit="1" customWidth="1"/>
    <col min="9" max="9" width="9.5703125" bestFit="1" customWidth="1"/>
    <col min="10" max="10" width="17.5703125" customWidth="1"/>
    <col min="13" max="13" width="25.85546875" customWidth="1"/>
    <col min="14" max="14" width="15.7109375" customWidth="1"/>
    <col min="16" max="16" width="11.28515625" customWidth="1"/>
    <col min="17" max="17" width="8.140625" customWidth="1"/>
    <col min="18" max="18" width="4" customWidth="1"/>
    <col min="19" max="19" width="7" bestFit="1" customWidth="1"/>
    <col min="20" max="20" width="13.85546875" customWidth="1"/>
  </cols>
  <sheetData>
    <row r="2" spans="8:14" x14ac:dyDescent="0.2">
      <c r="N2" s="98"/>
    </row>
    <row r="16" spans="8:14" ht="18.75" x14ac:dyDescent="0.3">
      <c r="H16" s="175" t="s">
        <v>8</v>
      </c>
      <c r="I16" s="175"/>
      <c r="J16" s="175"/>
      <c r="M16" s="175" t="s">
        <v>10</v>
      </c>
      <c r="N16" s="175"/>
    </row>
    <row r="17" spans="2:14" ht="52.5" customHeight="1" x14ac:dyDescent="0.2">
      <c r="B17" s="4" t="s">
        <v>2</v>
      </c>
      <c r="C17" s="4" t="s">
        <v>3</v>
      </c>
      <c r="D17" s="4" t="s">
        <v>4</v>
      </c>
      <c r="E17" s="5" t="s">
        <v>5</v>
      </c>
      <c r="H17" s="4" t="s">
        <v>2</v>
      </c>
      <c r="I17" s="4" t="s">
        <v>6</v>
      </c>
      <c r="J17" s="4" t="s">
        <v>7</v>
      </c>
      <c r="M17" s="3" t="s">
        <v>9</v>
      </c>
      <c r="N17" s="111">
        <f>D18*SUM(I18:J18)+D19*SUM(I19:J19)+D20*SUM(I20:J20)+D21*SUM(I21:J21)+D22*SUM(I22:J22)+D23*SUM(I23:J23)+D24*SUM(I24:J24)</f>
        <v>233248</v>
      </c>
    </row>
    <row r="18" spans="2:14" ht="15" x14ac:dyDescent="0.25">
      <c r="B18" s="35">
        <v>1</v>
      </c>
      <c r="C18" s="50">
        <v>2217</v>
      </c>
      <c r="D18" s="51">
        <v>968</v>
      </c>
      <c r="E18" s="52">
        <v>32</v>
      </c>
      <c r="H18" s="35">
        <v>1</v>
      </c>
      <c r="I18" s="44">
        <v>0</v>
      </c>
      <c r="J18" s="45">
        <v>32</v>
      </c>
      <c r="N18" s="107"/>
    </row>
    <row r="19" spans="2:14" ht="15" x14ac:dyDescent="0.25">
      <c r="B19" s="35">
        <v>2</v>
      </c>
      <c r="C19" s="53">
        <v>2330</v>
      </c>
      <c r="D19" s="54">
        <v>1568</v>
      </c>
      <c r="E19" s="55">
        <v>13</v>
      </c>
      <c r="H19" s="35">
        <v>2</v>
      </c>
      <c r="I19" s="46">
        <v>0</v>
      </c>
      <c r="J19" s="47">
        <v>13</v>
      </c>
    </row>
    <row r="20" spans="2:14" ht="15" x14ac:dyDescent="0.25">
      <c r="B20" s="35">
        <v>3</v>
      </c>
      <c r="C20" s="53">
        <v>1993</v>
      </c>
      <c r="D20" s="54">
        <v>755</v>
      </c>
      <c r="E20" s="55">
        <v>23</v>
      </c>
      <c r="H20" s="35">
        <v>3</v>
      </c>
      <c r="I20" s="46">
        <v>23</v>
      </c>
      <c r="J20" s="47">
        <v>0</v>
      </c>
    </row>
    <row r="21" spans="2:14" ht="15" x14ac:dyDescent="0.25">
      <c r="B21" s="35">
        <v>4</v>
      </c>
      <c r="C21" s="53">
        <v>3364</v>
      </c>
      <c r="D21" s="54">
        <v>1148</v>
      </c>
      <c r="E21" s="55">
        <v>34</v>
      </c>
      <c r="H21" s="35">
        <v>4</v>
      </c>
      <c r="I21" s="46">
        <v>0</v>
      </c>
      <c r="J21" s="47">
        <v>61</v>
      </c>
    </row>
    <row r="22" spans="2:14" ht="15" x14ac:dyDescent="0.25">
      <c r="B22" s="35">
        <v>5</v>
      </c>
      <c r="C22" s="53">
        <v>2868</v>
      </c>
      <c r="D22" s="54">
        <v>1180</v>
      </c>
      <c r="E22" s="55">
        <v>35</v>
      </c>
      <c r="H22" s="35">
        <v>5</v>
      </c>
      <c r="I22" s="46">
        <v>0</v>
      </c>
      <c r="J22" s="47">
        <v>35</v>
      </c>
    </row>
    <row r="23" spans="2:14" ht="15" x14ac:dyDescent="0.25">
      <c r="B23" s="35">
        <v>6</v>
      </c>
      <c r="C23" s="53">
        <v>3851</v>
      </c>
      <c r="D23" s="54">
        <v>1541</v>
      </c>
      <c r="E23" s="55">
        <v>16</v>
      </c>
      <c r="H23" s="35">
        <v>6</v>
      </c>
      <c r="I23" s="46">
        <v>16</v>
      </c>
      <c r="J23" s="47">
        <v>0</v>
      </c>
    </row>
    <row r="24" spans="2:14" ht="15" x14ac:dyDescent="0.25">
      <c r="B24" s="36">
        <v>7</v>
      </c>
      <c r="C24" s="56">
        <v>1836</v>
      </c>
      <c r="D24" s="57">
        <v>1359</v>
      </c>
      <c r="E24" s="58">
        <v>21</v>
      </c>
      <c r="H24" s="36">
        <v>7</v>
      </c>
      <c r="I24" s="48">
        <v>21</v>
      </c>
      <c r="J24" s="49">
        <v>0</v>
      </c>
    </row>
    <row r="25" spans="2:14" x14ac:dyDescent="0.2">
      <c r="H25" s="97" t="s">
        <v>190</v>
      </c>
      <c r="I25" s="112">
        <f>SUM(I18:I24)</f>
        <v>60</v>
      </c>
      <c r="J25" s="112">
        <f>SUM(J18:J24)</f>
        <v>141</v>
      </c>
      <c r="K25" s="112">
        <f>SUM(I25:J25)</f>
        <v>201</v>
      </c>
    </row>
    <row r="28" spans="2:14" x14ac:dyDescent="0.2">
      <c r="G28" s="174" t="s">
        <v>149</v>
      </c>
      <c r="H28" s="174"/>
      <c r="I28" s="174"/>
      <c r="J28" s="174"/>
    </row>
    <row r="31" spans="2:14" x14ac:dyDescent="0.2">
      <c r="B31" s="171" t="s">
        <v>178</v>
      </c>
      <c r="C31" s="172"/>
      <c r="D31" s="172"/>
      <c r="E31" s="172"/>
      <c r="F31" s="172"/>
      <c r="G31" s="172"/>
      <c r="H31" s="172"/>
      <c r="I31" s="172"/>
    </row>
    <row r="32" spans="2:14" x14ac:dyDescent="0.2">
      <c r="B32" s="99" t="s">
        <v>150</v>
      </c>
      <c r="C32" s="100"/>
      <c r="D32" s="101"/>
      <c r="E32" s="100"/>
      <c r="F32" s="100"/>
      <c r="G32" s="100"/>
      <c r="H32" s="100"/>
      <c r="I32" s="100"/>
    </row>
    <row r="33" spans="2:23" x14ac:dyDescent="0.2">
      <c r="B33" s="100"/>
      <c r="C33" s="101" t="s">
        <v>180</v>
      </c>
      <c r="D33" s="101"/>
      <c r="E33" s="100"/>
      <c r="F33" s="100"/>
      <c r="G33" s="100"/>
      <c r="H33" s="100"/>
      <c r="I33" s="100"/>
    </row>
    <row r="34" spans="2:23" x14ac:dyDescent="0.2">
      <c r="B34" s="101"/>
      <c r="C34" s="101"/>
      <c r="D34" s="101"/>
      <c r="E34" s="100"/>
      <c r="F34" s="100"/>
      <c r="G34" s="100"/>
      <c r="H34" s="100"/>
      <c r="I34" s="100"/>
    </row>
    <row r="35" spans="2:23" x14ac:dyDescent="0.2">
      <c r="B35" s="99" t="s">
        <v>151</v>
      </c>
      <c r="C35" s="101"/>
      <c r="D35" s="101"/>
      <c r="E35" s="100"/>
      <c r="F35" s="100"/>
      <c r="G35" s="100"/>
      <c r="H35" s="100"/>
      <c r="I35" s="100"/>
    </row>
    <row r="36" spans="2:23" ht="15.75" x14ac:dyDescent="0.3">
      <c r="B36" s="101"/>
      <c r="C36" s="101" t="s">
        <v>152</v>
      </c>
      <c r="D36" s="101"/>
      <c r="E36" s="100"/>
      <c r="F36" s="100"/>
      <c r="G36" s="100"/>
      <c r="H36" s="100"/>
      <c r="I36" s="100"/>
    </row>
    <row r="37" spans="2:23" ht="15.75" x14ac:dyDescent="0.3">
      <c r="B37" s="101"/>
      <c r="C37" s="102" t="s">
        <v>154</v>
      </c>
      <c r="D37" s="101" t="s">
        <v>153</v>
      </c>
      <c r="E37" s="100"/>
      <c r="F37" s="100"/>
      <c r="G37" s="100"/>
      <c r="H37" s="100"/>
      <c r="I37" s="100"/>
    </row>
    <row r="38" spans="2:23" ht="15.75" x14ac:dyDescent="0.3">
      <c r="B38" s="101"/>
      <c r="C38" s="102" t="s">
        <v>155</v>
      </c>
      <c r="D38" s="101" t="s">
        <v>161</v>
      </c>
      <c r="E38" s="100"/>
      <c r="F38" s="100"/>
      <c r="G38" s="100"/>
      <c r="H38" s="100"/>
      <c r="I38" s="100"/>
    </row>
    <row r="39" spans="2:23" ht="15.75" x14ac:dyDescent="0.3">
      <c r="B39" s="101"/>
      <c r="C39" s="102" t="s">
        <v>156</v>
      </c>
      <c r="D39" s="101" t="s">
        <v>162</v>
      </c>
      <c r="E39" s="100"/>
      <c r="F39" s="100"/>
      <c r="G39" s="100"/>
      <c r="H39" s="100"/>
      <c r="I39" s="100"/>
    </row>
    <row r="40" spans="2:23" ht="15.75" x14ac:dyDescent="0.3">
      <c r="B40" s="101"/>
      <c r="C40" s="102" t="s">
        <v>157</v>
      </c>
      <c r="D40" s="101" t="s">
        <v>163</v>
      </c>
      <c r="E40" s="100"/>
      <c r="F40" s="100"/>
      <c r="G40" s="100"/>
      <c r="H40" s="100"/>
      <c r="I40" s="100"/>
      <c r="K40" s="176" t="s">
        <v>217</v>
      </c>
      <c r="L40" s="172"/>
      <c r="M40" s="172"/>
      <c r="N40" s="172"/>
      <c r="O40" s="172"/>
      <c r="P40" s="177"/>
    </row>
    <row r="41" spans="2:23" ht="15.75" x14ac:dyDescent="0.3">
      <c r="B41" s="101"/>
      <c r="C41" s="102" t="s">
        <v>158</v>
      </c>
      <c r="D41" s="101" t="s">
        <v>164</v>
      </c>
      <c r="E41" s="100"/>
      <c r="F41" s="100"/>
      <c r="G41" s="100"/>
      <c r="H41" s="100"/>
      <c r="I41" s="100"/>
      <c r="K41" s="103"/>
      <c r="L41" s="103"/>
      <c r="M41" s="103"/>
      <c r="N41" s="103"/>
      <c r="O41" s="103"/>
      <c r="P41" s="103"/>
    </row>
    <row r="42" spans="2:23" ht="15.75" x14ac:dyDescent="0.3">
      <c r="B42" s="101"/>
      <c r="C42" s="102" t="s">
        <v>159</v>
      </c>
      <c r="D42" s="101" t="s">
        <v>165</v>
      </c>
      <c r="E42" s="100"/>
      <c r="F42" s="100"/>
      <c r="G42" s="100"/>
      <c r="H42" s="100"/>
      <c r="I42" s="100"/>
      <c r="K42" s="104" t="s">
        <v>179</v>
      </c>
      <c r="L42" s="104"/>
      <c r="M42" s="103"/>
      <c r="N42" s="103"/>
      <c r="O42" s="103"/>
      <c r="P42" s="103"/>
    </row>
    <row r="43" spans="2:23" ht="15.75" x14ac:dyDescent="0.3">
      <c r="B43" s="101"/>
      <c r="C43" s="102" t="s">
        <v>160</v>
      </c>
      <c r="D43" s="101" t="s">
        <v>166</v>
      </c>
      <c r="E43" s="100"/>
      <c r="F43" s="100"/>
      <c r="G43" s="100"/>
      <c r="H43" s="100"/>
      <c r="I43" s="100"/>
      <c r="K43" s="103"/>
      <c r="L43" s="103"/>
      <c r="M43" s="105" t="s">
        <v>191</v>
      </c>
      <c r="N43" s="103"/>
      <c r="O43" s="103"/>
      <c r="P43" s="103"/>
      <c r="R43" s="173" t="s">
        <v>218</v>
      </c>
      <c r="S43" s="173"/>
      <c r="T43" s="173"/>
      <c r="U43" s="173"/>
      <c r="V43" s="173"/>
      <c r="W43" s="173"/>
    </row>
    <row r="44" spans="2:23" x14ac:dyDescent="0.2">
      <c r="B44" s="99" t="s">
        <v>167</v>
      </c>
      <c r="C44" s="101"/>
      <c r="D44" s="101"/>
      <c r="E44" s="100"/>
      <c r="F44" s="100"/>
      <c r="G44" s="100"/>
      <c r="H44" s="100"/>
      <c r="I44" s="100"/>
      <c r="K44" s="104" t="s">
        <v>167</v>
      </c>
      <c r="L44" s="103"/>
      <c r="M44" s="103"/>
      <c r="N44" s="103"/>
      <c r="O44" s="103"/>
      <c r="P44" s="103"/>
      <c r="R44" s="113"/>
      <c r="S44" s="113"/>
      <c r="T44" s="113"/>
      <c r="U44" s="113"/>
      <c r="V44" s="113"/>
      <c r="W44" s="113"/>
    </row>
    <row r="45" spans="2:23" ht="15.75" x14ac:dyDescent="0.3">
      <c r="B45" s="101"/>
      <c r="C45" s="109">
        <v>1</v>
      </c>
      <c r="D45" s="101" t="s">
        <v>168</v>
      </c>
      <c r="E45" s="100"/>
      <c r="F45" s="100"/>
      <c r="G45" s="100"/>
      <c r="H45" s="100"/>
      <c r="I45" s="100"/>
      <c r="K45" s="103"/>
      <c r="L45" s="108">
        <v>1</v>
      </c>
      <c r="M45" s="105" t="s">
        <v>183</v>
      </c>
      <c r="N45" s="103"/>
      <c r="O45" s="103"/>
      <c r="P45" s="103"/>
      <c r="R45" s="113"/>
      <c r="S45" s="114">
        <v>1</v>
      </c>
      <c r="T45" s="115">
        <f>I18+J18</f>
        <v>32</v>
      </c>
      <c r="U45" s="143" t="s">
        <v>128</v>
      </c>
      <c r="V45" s="132">
        <f>E18</f>
        <v>32</v>
      </c>
      <c r="W45" s="113"/>
    </row>
    <row r="46" spans="2:23" ht="15.75" x14ac:dyDescent="0.3">
      <c r="B46" s="101"/>
      <c r="C46" s="109">
        <v>2</v>
      </c>
      <c r="D46" s="101" t="s">
        <v>169</v>
      </c>
      <c r="E46" s="100"/>
      <c r="F46" s="100"/>
      <c r="G46" s="100"/>
      <c r="H46" s="100"/>
      <c r="I46" s="100"/>
      <c r="K46" s="103"/>
      <c r="L46" s="108">
        <v>2</v>
      </c>
      <c r="M46" s="105" t="s">
        <v>184</v>
      </c>
      <c r="N46" s="103"/>
      <c r="O46" s="103"/>
      <c r="P46" s="103"/>
      <c r="R46" s="113"/>
      <c r="S46" s="114">
        <v>2</v>
      </c>
      <c r="T46" s="114">
        <f>I19+J19</f>
        <v>13</v>
      </c>
      <c r="U46" s="143" t="s">
        <v>128</v>
      </c>
      <c r="V46" s="132">
        <f>E19</f>
        <v>13</v>
      </c>
      <c r="W46" s="113"/>
    </row>
    <row r="47" spans="2:23" ht="15.75" x14ac:dyDescent="0.3">
      <c r="B47" s="101"/>
      <c r="C47" s="109">
        <v>3</v>
      </c>
      <c r="D47" s="101" t="s">
        <v>170</v>
      </c>
      <c r="E47" s="100"/>
      <c r="F47" s="100"/>
      <c r="G47" s="100"/>
      <c r="H47" s="100"/>
      <c r="I47" s="100"/>
      <c r="K47" s="103"/>
      <c r="L47" s="131">
        <v>3</v>
      </c>
      <c r="M47" s="105" t="s">
        <v>202</v>
      </c>
      <c r="N47" s="103"/>
      <c r="O47" s="103"/>
      <c r="P47" s="103"/>
      <c r="R47" s="113"/>
      <c r="S47" s="114">
        <v>3</v>
      </c>
      <c r="T47" s="115">
        <f>I20+J20</f>
        <v>23</v>
      </c>
      <c r="U47" s="143" t="s">
        <v>128</v>
      </c>
      <c r="V47" s="132">
        <f>E20</f>
        <v>23</v>
      </c>
      <c r="W47" s="113"/>
    </row>
    <row r="48" spans="2:23" ht="15.75" x14ac:dyDescent="0.3">
      <c r="B48" s="100"/>
      <c r="C48" s="109">
        <v>4</v>
      </c>
      <c r="D48" s="101" t="s">
        <v>171</v>
      </c>
      <c r="E48" s="100"/>
      <c r="F48" s="100"/>
      <c r="G48" s="100"/>
      <c r="H48" s="100"/>
      <c r="I48" s="100"/>
      <c r="K48" s="103"/>
      <c r="L48" s="108">
        <v>4</v>
      </c>
      <c r="M48" s="105" t="s">
        <v>185</v>
      </c>
      <c r="N48" s="103"/>
      <c r="O48" s="103"/>
      <c r="P48" s="103"/>
      <c r="R48" s="113"/>
      <c r="S48" s="114">
        <v>4</v>
      </c>
      <c r="T48" s="115">
        <f t="shared" ref="T48:T51" si="0">I21+J21</f>
        <v>61</v>
      </c>
      <c r="U48" s="143" t="s">
        <v>128</v>
      </c>
      <c r="V48" s="132">
        <f t="shared" ref="V48:V51" si="1">E21</f>
        <v>34</v>
      </c>
      <c r="W48" s="113"/>
    </row>
    <row r="49" spans="2:23" ht="15.75" x14ac:dyDescent="0.3">
      <c r="B49" s="100"/>
      <c r="C49" s="109">
        <v>5</v>
      </c>
      <c r="D49" s="101" t="s">
        <v>172</v>
      </c>
      <c r="E49" s="100"/>
      <c r="F49" s="100"/>
      <c r="G49" s="100"/>
      <c r="H49" s="100"/>
      <c r="I49" s="100"/>
      <c r="K49" s="103"/>
      <c r="L49" s="108">
        <v>5</v>
      </c>
      <c r="M49" s="105" t="s">
        <v>186</v>
      </c>
      <c r="N49" s="103"/>
      <c r="O49" s="103"/>
      <c r="P49" s="103"/>
      <c r="R49" s="113"/>
      <c r="S49" s="114">
        <v>5</v>
      </c>
      <c r="T49" s="115">
        <f t="shared" si="0"/>
        <v>35</v>
      </c>
      <c r="U49" s="143" t="s">
        <v>128</v>
      </c>
      <c r="V49" s="132">
        <f t="shared" si="1"/>
        <v>35</v>
      </c>
      <c r="W49" s="113"/>
    </row>
    <row r="50" spans="2:23" ht="15.75" x14ac:dyDescent="0.3">
      <c r="B50" s="100"/>
      <c r="C50" s="109">
        <v>6</v>
      </c>
      <c r="D50" s="101" t="s">
        <v>173</v>
      </c>
      <c r="E50" s="100"/>
      <c r="F50" s="100"/>
      <c r="G50" s="100"/>
      <c r="H50" s="100"/>
      <c r="I50" s="100"/>
      <c r="K50" s="103"/>
      <c r="L50" s="108">
        <v>6</v>
      </c>
      <c r="M50" s="105" t="s">
        <v>187</v>
      </c>
      <c r="N50" s="103"/>
      <c r="O50" s="103"/>
      <c r="P50" s="103"/>
      <c r="R50" s="113"/>
      <c r="S50" s="114">
        <v>6</v>
      </c>
      <c r="T50" s="115">
        <f t="shared" si="0"/>
        <v>16</v>
      </c>
      <c r="U50" s="143" t="s">
        <v>128</v>
      </c>
      <c r="V50" s="132">
        <f t="shared" si="1"/>
        <v>16</v>
      </c>
      <c r="W50" s="113"/>
    </row>
    <row r="51" spans="2:23" ht="15.75" x14ac:dyDescent="0.3">
      <c r="B51" s="100"/>
      <c r="C51" s="109">
        <v>7</v>
      </c>
      <c r="D51" s="101" t="s">
        <v>174</v>
      </c>
      <c r="E51" s="100"/>
      <c r="F51" s="100"/>
      <c r="G51" s="100"/>
      <c r="H51" s="100"/>
      <c r="I51" s="100"/>
      <c r="K51" s="103"/>
      <c r="L51" s="131">
        <v>7</v>
      </c>
      <c r="M51" s="105" t="s">
        <v>203</v>
      </c>
      <c r="N51" s="103"/>
      <c r="O51" s="103"/>
      <c r="P51" s="103"/>
      <c r="R51" s="113"/>
      <c r="S51" s="114">
        <v>7</v>
      </c>
      <c r="T51" s="115">
        <f t="shared" si="0"/>
        <v>21</v>
      </c>
      <c r="U51" s="143" t="s">
        <v>128</v>
      </c>
      <c r="V51" s="132">
        <f t="shared" si="1"/>
        <v>21</v>
      </c>
      <c r="W51" s="113"/>
    </row>
    <row r="52" spans="2:23" ht="14.25" customHeight="1" x14ac:dyDescent="0.25">
      <c r="B52" s="100"/>
      <c r="C52" s="134">
        <v>8</v>
      </c>
      <c r="D52" s="135" t="s">
        <v>189</v>
      </c>
      <c r="E52" s="135"/>
      <c r="F52" s="100"/>
      <c r="G52" s="100"/>
      <c r="H52" s="100"/>
      <c r="I52" s="100"/>
      <c r="K52" s="103"/>
      <c r="L52" s="133">
        <v>8</v>
      </c>
      <c r="M52" s="136" t="s">
        <v>210</v>
      </c>
      <c r="N52" s="103"/>
      <c r="O52" s="103"/>
      <c r="P52" s="103"/>
      <c r="R52" s="113"/>
      <c r="S52" s="140">
        <v>8</v>
      </c>
      <c r="T52" s="140">
        <f>SUM(I18:J24)</f>
        <v>201</v>
      </c>
      <c r="U52" s="144" t="s">
        <v>128</v>
      </c>
      <c r="V52" s="141">
        <f>SUM(E18:E24)</f>
        <v>174</v>
      </c>
      <c r="W52" s="113"/>
    </row>
    <row r="53" spans="2:23" ht="15.75" x14ac:dyDescent="0.3">
      <c r="B53" s="100"/>
      <c r="C53" s="109">
        <v>9</v>
      </c>
      <c r="D53" s="101" t="s">
        <v>199</v>
      </c>
      <c r="E53" s="100"/>
      <c r="F53" s="100"/>
      <c r="G53" s="100"/>
      <c r="H53" s="100"/>
      <c r="I53" s="100"/>
      <c r="K53" s="103"/>
      <c r="L53" s="108">
        <v>9</v>
      </c>
      <c r="M53" s="105" t="s">
        <v>211</v>
      </c>
      <c r="N53" s="103"/>
      <c r="O53" s="103"/>
      <c r="P53" s="103"/>
      <c r="R53" s="113"/>
      <c r="S53" s="114">
        <v>9</v>
      </c>
      <c r="T53" s="115">
        <f>SUM(I18:I24)</f>
        <v>60</v>
      </c>
      <c r="U53" s="151" t="s">
        <v>182</v>
      </c>
      <c r="V53" s="132">
        <v>60</v>
      </c>
      <c r="W53" s="113"/>
    </row>
    <row r="54" spans="2:23" x14ac:dyDescent="0.2">
      <c r="B54" s="100"/>
      <c r="C54" s="109">
        <v>10</v>
      </c>
      <c r="D54" s="130" t="s">
        <v>200</v>
      </c>
      <c r="E54" s="100"/>
      <c r="F54" s="100"/>
      <c r="G54" s="100"/>
      <c r="H54" s="100"/>
      <c r="I54" s="100"/>
      <c r="K54" s="103"/>
      <c r="L54" s="108">
        <v>10</v>
      </c>
      <c r="M54" s="105" t="s">
        <v>212</v>
      </c>
      <c r="N54" s="103"/>
      <c r="O54" s="103"/>
      <c r="P54" s="103"/>
      <c r="R54" s="113"/>
      <c r="S54" s="114">
        <v>10</v>
      </c>
      <c r="T54" s="115">
        <f>SUM(J18:J24)</f>
        <v>141</v>
      </c>
      <c r="U54" s="151" t="s">
        <v>182</v>
      </c>
      <c r="V54" s="132">
        <v>150</v>
      </c>
      <c r="W54" s="113"/>
    </row>
    <row r="55" spans="2:23" x14ac:dyDescent="0.2">
      <c r="B55" s="100"/>
      <c r="C55" s="137">
        <v>11</v>
      </c>
      <c r="D55" s="130" t="s">
        <v>201</v>
      </c>
      <c r="E55" s="130"/>
      <c r="F55" s="130"/>
      <c r="G55" s="100"/>
      <c r="H55" s="100"/>
      <c r="I55" s="100"/>
      <c r="K55" s="103"/>
      <c r="L55" s="110" t="s">
        <v>204</v>
      </c>
      <c r="M55" s="138" t="s">
        <v>208</v>
      </c>
      <c r="N55" s="103"/>
      <c r="O55" s="103"/>
      <c r="P55" s="103"/>
      <c r="R55" s="113"/>
      <c r="S55" s="116" t="s">
        <v>206</v>
      </c>
      <c r="T55" s="116">
        <f>I20</f>
        <v>23</v>
      </c>
      <c r="U55" s="145" t="s">
        <v>128</v>
      </c>
      <c r="V55" s="117">
        <f>E20</f>
        <v>23</v>
      </c>
      <c r="W55" s="113"/>
    </row>
    <row r="56" spans="2:23" x14ac:dyDescent="0.2">
      <c r="B56" s="100"/>
      <c r="C56" s="109">
        <v>12</v>
      </c>
      <c r="D56" s="101" t="s">
        <v>175</v>
      </c>
      <c r="E56" s="100"/>
      <c r="F56" s="100"/>
      <c r="G56" s="100"/>
      <c r="H56" s="100"/>
      <c r="I56" s="100"/>
      <c r="K56" s="103"/>
      <c r="L56" s="110" t="s">
        <v>205</v>
      </c>
      <c r="M56" s="138" t="s">
        <v>209</v>
      </c>
      <c r="N56" s="103"/>
      <c r="O56" s="103"/>
      <c r="P56" s="103"/>
      <c r="R56" s="113"/>
      <c r="S56" s="116" t="s">
        <v>207</v>
      </c>
      <c r="T56" s="139">
        <f>I24</f>
        <v>21</v>
      </c>
      <c r="U56" s="145" t="s">
        <v>128</v>
      </c>
      <c r="V56" s="117">
        <f>E24</f>
        <v>21</v>
      </c>
      <c r="W56" s="113"/>
    </row>
    <row r="57" spans="2:23" ht="14.25" x14ac:dyDescent="0.25">
      <c r="B57" s="100"/>
      <c r="C57" s="134">
        <v>13</v>
      </c>
      <c r="D57" s="135" t="s">
        <v>176</v>
      </c>
      <c r="E57" s="135"/>
      <c r="F57" s="135"/>
      <c r="G57" s="135"/>
      <c r="H57" s="100"/>
      <c r="I57" s="100"/>
      <c r="K57" s="103"/>
      <c r="L57" s="108">
        <v>12</v>
      </c>
      <c r="M57" s="106" t="s">
        <v>188</v>
      </c>
      <c r="N57" s="103"/>
      <c r="O57" s="103"/>
      <c r="P57" s="103"/>
      <c r="R57" s="113"/>
      <c r="S57" s="114">
        <v>12</v>
      </c>
      <c r="T57" s="142">
        <f>C18*(I18+J18)+C19*(I19+J19)+C20*(I20+J20)+C21*(I21+J21)+C22*(I22+J22)+C23*(I23+J23)+C24*(I24+J24)</f>
        <v>552829</v>
      </c>
      <c r="U57" s="143" t="s">
        <v>128</v>
      </c>
      <c r="V57" s="132">
        <v>550000</v>
      </c>
      <c r="W57" s="113"/>
    </row>
    <row r="58" spans="2:23" ht="15.75" x14ac:dyDescent="0.3">
      <c r="B58" s="109"/>
      <c r="C58" s="134">
        <v>14</v>
      </c>
      <c r="D58" s="135" t="s">
        <v>177</v>
      </c>
      <c r="E58" s="135"/>
      <c r="F58" s="134"/>
      <c r="G58" s="134"/>
      <c r="H58" s="109"/>
      <c r="I58" s="109"/>
      <c r="K58" s="103"/>
      <c r="L58" s="133">
        <v>13</v>
      </c>
      <c r="M58" s="136" t="s">
        <v>213</v>
      </c>
      <c r="N58" s="146"/>
      <c r="O58" s="146"/>
      <c r="P58" s="146"/>
      <c r="Q58" s="147"/>
      <c r="R58" s="148"/>
      <c r="S58" s="140">
        <v>13</v>
      </c>
      <c r="T58" s="149" t="s">
        <v>214</v>
      </c>
      <c r="U58" s="115"/>
      <c r="V58" s="132"/>
      <c r="W58" s="113"/>
    </row>
    <row r="59" spans="2:23" ht="15.75" x14ac:dyDescent="0.3">
      <c r="D59" s="98"/>
      <c r="K59" s="103"/>
      <c r="L59" s="133">
        <v>14</v>
      </c>
      <c r="M59" s="136" t="s">
        <v>215</v>
      </c>
      <c r="N59" s="146"/>
      <c r="O59" s="146"/>
      <c r="P59" s="146"/>
      <c r="Q59" s="147"/>
      <c r="R59" s="148"/>
      <c r="S59" s="140">
        <v>14</v>
      </c>
      <c r="T59" s="149" t="s">
        <v>216</v>
      </c>
      <c r="U59" s="118"/>
      <c r="V59" s="118"/>
      <c r="W59" s="118"/>
    </row>
  </sheetData>
  <mergeCells count="6">
    <mergeCell ref="B31:I31"/>
    <mergeCell ref="R43:W43"/>
    <mergeCell ref="G28:J28"/>
    <mergeCell ref="H16:J16"/>
    <mergeCell ref="M16:N16"/>
    <mergeCell ref="K40:P40"/>
  </mergeCells>
  <phoneticPr fontId="2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President’s Inn Guest Database</vt:lpstr>
      <vt:lpstr>Airport Service Times</vt:lpstr>
      <vt:lpstr>Weekly Demand</vt:lpstr>
      <vt:lpstr>Children’s Theater Company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Xiaolu Wang</dc:creator>
  <cp:lastModifiedBy>Hp</cp:lastModifiedBy>
  <dcterms:created xsi:type="dcterms:W3CDTF">2009-07-09T05:51:11Z</dcterms:created>
  <dcterms:modified xsi:type="dcterms:W3CDTF">2020-10-16T19:29:16Z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73789c54-4928-4b9b-a68e-f7ee359011ab</vt:lpwstr>
  </property>
</Properties>
</file>