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1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harts/chart10.xml" ContentType="application/vnd.openxmlformats-officedocument.drawingml.chart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11.xml" ContentType="application/vnd.openxmlformats-officedocument.drawingml.chart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drawings/drawing19.xml" ContentType="application/vnd.openxmlformats-officedocument.drawing+xml"/>
  <Override PartName="/xl/activeX/activeX53.xml" ContentType="application/vnd.ms-office.activeX+xml"/>
  <Override PartName="/xl/activeX/activeX52.bin" ContentType="application/vnd.ms-office.activeX"/>
  <Override PartName="/xl/activeX/activeX54.xml" ContentType="application/vnd.ms-office.activeX+xml"/>
  <Override PartName="/xl/activeX/activeX53.bin" ContentType="application/vnd.ms-office.activeX"/>
  <Override PartName="/xl/activeX/activeX5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hidePivotFieldList="1" defaultThemeVersion="124226"/>
  <bookViews>
    <workbookView showHorizontalScroll="0" showVerticalScroll="0" showSheetTabs="0" xWindow="24" yWindow="12" windowWidth="18204" windowHeight="3600" firstSheet="17" activeTab="35"/>
  </bookViews>
  <sheets>
    <sheet name="Detail" sheetId="1" state="hidden" r:id="rId1"/>
    <sheet name="SIE" sheetId="2" state="hidden" r:id="rId2"/>
    <sheet name="Lists" sheetId="3" r:id="rId3"/>
    <sheet name="Template01" sheetId="4" state="hidden" r:id="rId4"/>
    <sheet name="Template01 (2)" sheetId="5" state="hidden" r:id="rId5"/>
    <sheet name="Detail (2)" sheetId="6" state="hidden" r:id="rId6"/>
    <sheet name="Sheet7" sheetId="7" state="hidden" r:id="rId7"/>
    <sheet name="Sheet8" sheetId="8" state="hidden" r:id="rId8"/>
    <sheet name="Sheet9" sheetId="9" state="hidden" r:id="rId9"/>
    <sheet name="Sheet10" sheetId="10" state="hidden" r:id="rId10"/>
    <sheet name="db01" sheetId="11" state="hidden" r:id="rId11"/>
    <sheet name="command" sheetId="13" r:id="rId12"/>
    <sheet name="ProjectList" sheetId="15" r:id="rId13"/>
    <sheet name="ProjectDetail" sheetId="16" r:id="rId14"/>
    <sheet name="DB02" sheetId="19" r:id="rId15"/>
    <sheet name="LB-DB02" sheetId="27" r:id="rId16"/>
    <sheet name="DataBase" sheetId="14" r:id="rId17"/>
    <sheet name="Chart02" sheetId="20" r:id="rId18"/>
    <sheet name="Chart" sheetId="17" r:id="rId19"/>
    <sheet name="Sheet1" sheetId="18" r:id="rId20"/>
    <sheet name="Sheet4" sheetId="21" r:id="rId21"/>
    <sheet name="Sheet5" sheetId="22" r:id="rId22"/>
    <sheet name="Sheet6" sheetId="23" r:id="rId23"/>
    <sheet name="Sheet2" sheetId="24" r:id="rId24"/>
    <sheet name="Sheet3" sheetId="25" r:id="rId25"/>
    <sheet name="Sheet11" sheetId="26" r:id="rId26"/>
    <sheet name="Sheet12" sheetId="28" r:id="rId27"/>
    <sheet name="Sheet16" sheetId="32" r:id="rId28"/>
    <sheet name="calculos01" sheetId="29" r:id="rId29"/>
    <sheet name="projection" sheetId="30" r:id="rId30"/>
    <sheet name="PT004" sheetId="34" r:id="rId31"/>
    <sheet name="Data004" sheetId="31" r:id="rId32"/>
    <sheet name="DataBaseScreen" sheetId="35" r:id="rId33"/>
    <sheet name="Sheet14" sheetId="36" r:id="rId34"/>
    <sheet name="DataBaseScreen (2)" sheetId="37" r:id="rId35"/>
    <sheet name="Sheet13" sheetId="38" r:id="rId36"/>
    <sheet name="Tabla01" sheetId="39" r:id="rId37"/>
    <sheet name="Sheet17" sheetId="40" r:id="rId38"/>
    <sheet name="Tabla02" sheetId="41" r:id="rId39"/>
    <sheet name="browser01" sheetId="42" r:id="rId40"/>
  </sheets>
  <definedNames>
    <definedName name="_xlnm._FilterDatabase" localSheetId="5" hidden="1">'Detail (2)'!$G$1:$N$5</definedName>
    <definedName name="acol" localSheetId="28">calculos01!$B$12</definedName>
    <definedName name="acol">Sheet6!$B$12</definedName>
    <definedName name="acol2">calculos01!$B$12</definedName>
    <definedName name="active01">ProjectList!$A$2:$B$17</definedName>
    <definedName name="Amount">command!$C$5</definedName>
    <definedName name="amount001">'DB02'!$F$2:$F$17</definedName>
    <definedName name="dataPT004">'PT004'!$A$4:$E$41</definedName>
    <definedName name="dataPT00402">'PT004'!$A$4:$F$40</definedName>
    <definedName name="datos01">DataBase!$A$2:$F$34</definedName>
    <definedName name="datos02">DataBase!$BL$1:$BQ$16</definedName>
    <definedName name="Days" localSheetId="28">calculos01!$B$6</definedName>
    <definedName name="Days">Sheet6!$B$6</definedName>
    <definedName name="Days2">calculos01!$B$6</definedName>
    <definedName name="DB_Tabla01" localSheetId="38">Tabla02!$A$2:$C$15</definedName>
    <definedName name="DB_Tabla01">Tabla01!$A$2:$C$15</definedName>
    <definedName name="DB_Tabla02">Tabla02!$A$2:$C$15</definedName>
    <definedName name="dcol" localSheetId="28">calculos01!$B$13</definedName>
    <definedName name="dcol">Sheet6!$B$13</definedName>
    <definedName name="dcol2">calculos01!$B$13</definedName>
    <definedName name="Desv.">command!$C$10</definedName>
    <definedName name="detail01">ProjectDetail!$B$6:$F$22</definedName>
    <definedName name="Months" localSheetId="28">calculos01!$B$5</definedName>
    <definedName name="Months">Sheet6!$B$5</definedName>
    <definedName name="name05" localSheetId="34">'DataBaseScreen (2)'!$A$1:$A$14</definedName>
    <definedName name="name05">DataBaseScreen!$A$1:$A$14</definedName>
    <definedName name="New_Project_02">DataBase!$AQ$2:$AV$34</definedName>
    <definedName name="Nuevo14">DataBase!$AX$2:$BC$17</definedName>
    <definedName name="onumber" localSheetId="28">calculos01!$B$11</definedName>
    <definedName name="onumber">Sheet6!$B$11</definedName>
    <definedName name="onumber2">calculos01!$B$11</definedName>
    <definedName name="P01_14_test56">DataBase!$BL$2:$BQ$17</definedName>
    <definedName name="P01_15_free01">DataBase!$BE$2:$BJ$14</definedName>
    <definedName name="PJ_15_6.5_1_free">DataBase!$BS$2:$BX$14</definedName>
    <definedName name="plan07">DataBase!$A$2:$F$34</definedName>
    <definedName name="Project">command!$C$4</definedName>
    <definedName name="select0">'db01'!$A$1:$Q$6</definedName>
    <definedName name="Start" localSheetId="28">calculos01!$B$7</definedName>
    <definedName name="Start">Sheet6!$B$7</definedName>
    <definedName name="Start2">calculos01!$B$7</definedName>
    <definedName name="tipo01">Lists!$G$2:$H$4</definedName>
    <definedName name="venga23">DataBase!$H$2:$M$34</definedName>
    <definedName name="vengahombr88888">DataBase!$AJ$2:$AO$34</definedName>
    <definedName name="vengahombre">DataBase!$O$2:$T$34</definedName>
    <definedName name="vengahombre333">DataBase!$V$2:$AA$34</definedName>
    <definedName name="vengahombre33377">DataBase!$AC$2:$AH$34</definedName>
  </definedNames>
  <calcPr calcId="145621"/>
  <pivotCaches>
    <pivotCache cacheId="0" r:id="rId41"/>
    <pivotCache cacheId="1" r:id="rId42"/>
    <pivotCache cacheId="2" r:id="rId43"/>
    <pivotCache cacheId="3" r:id="rId44"/>
    <pivotCache cacheId="4" r:id="rId45"/>
  </pivotCaches>
  <webPublishObjects count="1">
    <webPublishObject id="29962" divId="Planning1.0_29962" destinationFile="C:\Users\jbravof\Google Drive\WebSites\webspace\files\Plan\Planning1.0.htm" autoRepublish="1"/>
  </webPublishObjects>
</workbook>
</file>

<file path=xl/calcChain.xml><?xml version="1.0" encoding="utf-8"?>
<calcChain xmlns="http://schemas.openxmlformats.org/spreadsheetml/2006/main">
  <c r="B1" i="35" l="1"/>
  <c r="E16" i="19" l="1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BW13" i="14" l="1"/>
  <c r="BW12" i="14"/>
  <c r="BW11" i="14"/>
  <c r="BW10" i="14"/>
  <c r="BW9" i="14"/>
  <c r="BW8" i="14"/>
  <c r="BW7" i="14"/>
  <c r="BW6" i="14"/>
  <c r="BW5" i="14"/>
  <c r="BW4" i="14"/>
  <c r="BW3" i="14"/>
  <c r="BW2" i="14"/>
  <c r="BP16" i="14"/>
  <c r="BP15" i="14"/>
  <c r="BP14" i="14"/>
  <c r="BP13" i="14"/>
  <c r="BP12" i="14"/>
  <c r="BP11" i="14"/>
  <c r="BP10" i="14"/>
  <c r="BP9" i="14"/>
  <c r="BP8" i="14"/>
  <c r="BP7" i="14"/>
  <c r="BP6" i="14"/>
  <c r="BP5" i="14"/>
  <c r="BP4" i="14"/>
  <c r="BP3" i="14"/>
  <c r="BP2" i="14"/>
  <c r="BI13" i="14"/>
  <c r="BI12" i="14"/>
  <c r="BI11" i="14"/>
  <c r="BI10" i="14"/>
  <c r="BI9" i="14"/>
  <c r="BI8" i="14"/>
  <c r="BI7" i="14"/>
  <c r="BI6" i="14"/>
  <c r="BI5" i="14"/>
  <c r="BI4" i="14"/>
  <c r="BI3" i="14"/>
  <c r="BI2" i="14"/>
  <c r="J21" i="29" l="1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B3" i="14"/>
  <c r="BB2" i="14"/>
  <c r="O38" i="29" l="1"/>
  <c r="N38" i="29"/>
  <c r="M38" i="29"/>
  <c r="L38" i="29"/>
  <c r="O37" i="29"/>
  <c r="M37" i="29"/>
  <c r="N37" i="29" s="1"/>
  <c r="L37" i="29"/>
  <c r="O36" i="29"/>
  <c r="M36" i="29"/>
  <c r="N36" i="29" s="1"/>
  <c r="L36" i="29"/>
  <c r="O35" i="29"/>
  <c r="M35" i="29"/>
  <c r="N35" i="29" s="1"/>
  <c r="L35" i="29"/>
  <c r="O34" i="29"/>
  <c r="N34" i="29"/>
  <c r="M34" i="29"/>
  <c r="L34" i="29"/>
  <c r="O33" i="29"/>
  <c r="M33" i="29"/>
  <c r="N33" i="29" s="1"/>
  <c r="L33" i="29"/>
  <c r="O32" i="29"/>
  <c r="M32" i="29"/>
  <c r="N32" i="29" s="1"/>
  <c r="L32" i="29"/>
  <c r="O31" i="29"/>
  <c r="M31" i="29"/>
  <c r="N31" i="29" s="1"/>
  <c r="L31" i="29"/>
  <c r="O30" i="29"/>
  <c r="N30" i="29"/>
  <c r="M30" i="29"/>
  <c r="L30" i="29"/>
  <c r="O29" i="29"/>
  <c r="M29" i="29"/>
  <c r="N29" i="29" s="1"/>
  <c r="L29" i="29"/>
  <c r="O28" i="29"/>
  <c r="M28" i="29"/>
  <c r="N28" i="29" s="1"/>
  <c r="L28" i="29"/>
  <c r="O27" i="29"/>
  <c r="M27" i="29"/>
  <c r="N27" i="29" s="1"/>
  <c r="L27" i="29"/>
  <c r="O26" i="29"/>
  <c r="N26" i="29"/>
  <c r="M26" i="29"/>
  <c r="L26" i="29"/>
  <c r="O25" i="29"/>
  <c r="M25" i="29"/>
  <c r="N25" i="29" s="1"/>
  <c r="L25" i="29"/>
  <c r="O24" i="29"/>
  <c r="M24" i="29"/>
  <c r="N24" i="29" s="1"/>
  <c r="L24" i="29"/>
  <c r="O23" i="29"/>
  <c r="M23" i="29"/>
  <c r="N23" i="29" s="1"/>
  <c r="L23" i="29"/>
  <c r="O22" i="29"/>
  <c r="N22" i="29"/>
  <c r="M22" i="29"/>
  <c r="L22" i="29"/>
  <c r="O21" i="29"/>
  <c r="M21" i="29"/>
  <c r="N21" i="29" s="1"/>
  <c r="L21" i="29"/>
  <c r="O20" i="29"/>
  <c r="M20" i="29"/>
  <c r="N20" i="29" s="1"/>
  <c r="L20" i="29"/>
  <c r="O19" i="29"/>
  <c r="M19" i="29"/>
  <c r="N19" i="29" s="1"/>
  <c r="L19" i="29"/>
  <c r="O18" i="29"/>
  <c r="M18" i="29"/>
  <c r="N18" i="29" s="1"/>
  <c r="L18" i="29"/>
  <c r="O17" i="29"/>
  <c r="M17" i="29"/>
  <c r="N17" i="29" s="1"/>
  <c r="L17" i="29"/>
  <c r="O16" i="29"/>
  <c r="M16" i="29"/>
  <c r="N16" i="29" s="1"/>
  <c r="L16" i="29"/>
  <c r="O15" i="29"/>
  <c r="M15" i="29"/>
  <c r="N15" i="29" s="1"/>
  <c r="L15" i="29"/>
  <c r="O14" i="29"/>
  <c r="M14" i="29"/>
  <c r="N14" i="29" s="1"/>
  <c r="L14" i="29"/>
  <c r="O13" i="29"/>
  <c r="M13" i="29"/>
  <c r="N13" i="29" s="1"/>
  <c r="L13" i="29"/>
  <c r="O12" i="29"/>
  <c r="N12" i="29"/>
  <c r="M12" i="29"/>
  <c r="L12" i="29"/>
  <c r="O11" i="29"/>
  <c r="M11" i="29"/>
  <c r="N11" i="29" s="1"/>
  <c r="L11" i="29"/>
  <c r="O10" i="29"/>
  <c r="M10" i="29"/>
  <c r="N10" i="29" s="1"/>
  <c r="L10" i="29"/>
  <c r="O9" i="29"/>
  <c r="M9" i="29"/>
  <c r="N9" i="29" s="1"/>
  <c r="L9" i="29"/>
  <c r="O8" i="29"/>
  <c r="M8" i="29"/>
  <c r="N8" i="29" s="1"/>
  <c r="L8" i="29"/>
  <c r="O7" i="29"/>
  <c r="M7" i="29"/>
  <c r="N7" i="29" s="1"/>
  <c r="L7" i="29"/>
  <c r="J2" i="36"/>
  <c r="J3" i="36"/>
  <c r="J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H2" i="36"/>
  <c r="I2" i="36" s="1"/>
  <c r="H3" i="36"/>
  <c r="I3" i="36" s="1"/>
  <c r="H4" i="36"/>
  <c r="I4" i="36" s="1"/>
  <c r="H5" i="36"/>
  <c r="I5" i="36" s="1"/>
  <c r="H6" i="36"/>
  <c r="I6" i="36" s="1"/>
  <c r="H7" i="36"/>
  <c r="I7" i="36" s="1"/>
  <c r="H8" i="36"/>
  <c r="I8" i="36" s="1"/>
  <c r="H9" i="36"/>
  <c r="I9" i="36" s="1"/>
  <c r="H10" i="36"/>
  <c r="I10" i="36" s="1"/>
  <c r="H11" i="36"/>
  <c r="I11" i="36" s="1"/>
  <c r="H12" i="36"/>
  <c r="I12" i="36" s="1"/>
  <c r="H13" i="36"/>
  <c r="I13" i="36" s="1"/>
  <c r="H14" i="36"/>
  <c r="I14" i="36" s="1"/>
  <c r="H15" i="36"/>
  <c r="I15" i="36" s="1"/>
  <c r="H16" i="36"/>
  <c r="I16" i="36" s="1"/>
  <c r="H17" i="36"/>
  <c r="I17" i="36" s="1"/>
  <c r="H18" i="36"/>
  <c r="I18" i="36" s="1"/>
  <c r="H19" i="36"/>
  <c r="I19" i="36" s="1"/>
  <c r="H20" i="36"/>
  <c r="I20" i="36" s="1"/>
  <c r="H21" i="36"/>
  <c r="I21" i="36" s="1"/>
  <c r="H22" i="36"/>
  <c r="I22" i="36" s="1"/>
  <c r="H23" i="36"/>
  <c r="I23" i="36" s="1"/>
  <c r="H24" i="36"/>
  <c r="I24" i="36" s="1"/>
  <c r="H25" i="36"/>
  <c r="I25" i="36" s="1"/>
  <c r="H26" i="36"/>
  <c r="I26" i="36" s="1"/>
  <c r="H27" i="36"/>
  <c r="I27" i="36" s="1"/>
  <c r="H28" i="36"/>
  <c r="I28" i="36" s="1"/>
  <c r="H29" i="36"/>
  <c r="I29" i="36" s="1"/>
  <c r="H30" i="36"/>
  <c r="I30" i="36" s="1"/>
  <c r="H31" i="36"/>
  <c r="I31" i="36" s="1"/>
  <c r="H32" i="36"/>
  <c r="I32" i="36" s="1"/>
  <c r="H33" i="36"/>
  <c r="I33" i="36" s="1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E33" i="36"/>
  <c r="E32" i="36"/>
  <c r="E31" i="36"/>
  <c r="E30" i="36"/>
  <c r="E29" i="36"/>
  <c r="E28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E13" i="36"/>
  <c r="E12" i="36"/>
  <c r="E11" i="36"/>
  <c r="E10" i="36"/>
  <c r="E9" i="36"/>
  <c r="E8" i="36"/>
  <c r="E7" i="36"/>
  <c r="E6" i="36"/>
  <c r="E5" i="36"/>
  <c r="E4" i="36"/>
  <c r="E3" i="36"/>
  <c r="E2" i="36"/>
  <c r="AU33" i="14" l="1"/>
  <c r="AU32" i="14"/>
  <c r="AU31" i="14"/>
  <c r="AU30" i="14"/>
  <c r="AU29" i="14"/>
  <c r="AU28" i="14"/>
  <c r="AU27" i="14"/>
  <c r="AU26" i="14"/>
  <c r="AU25" i="14"/>
  <c r="AU24" i="14"/>
  <c r="AU23" i="14"/>
  <c r="AU22" i="14"/>
  <c r="AU21" i="14"/>
  <c r="AU20" i="14"/>
  <c r="AU19" i="14"/>
  <c r="AU18" i="14"/>
  <c r="AU17" i="14"/>
  <c r="AU16" i="14"/>
  <c r="AU15" i="14"/>
  <c r="AU14" i="14"/>
  <c r="AU13" i="14"/>
  <c r="AU12" i="14"/>
  <c r="AU11" i="14"/>
  <c r="AU10" i="14"/>
  <c r="AU9" i="14"/>
  <c r="AU8" i="14"/>
  <c r="AU7" i="14"/>
  <c r="AU6" i="14"/>
  <c r="AU5" i="14"/>
  <c r="AU4" i="14"/>
  <c r="AU3" i="14"/>
  <c r="AU2" i="14"/>
  <c r="AN33" i="14"/>
  <c r="AN32" i="14"/>
  <c r="AN31" i="14"/>
  <c r="AN30" i="14"/>
  <c r="AN29" i="14"/>
  <c r="AN28" i="14"/>
  <c r="AN27" i="14"/>
  <c r="AN26" i="14"/>
  <c r="AN25" i="14"/>
  <c r="AN24" i="14"/>
  <c r="AN23" i="14"/>
  <c r="AN22" i="14"/>
  <c r="AN21" i="14"/>
  <c r="AN20" i="14"/>
  <c r="AN19" i="14"/>
  <c r="AN18" i="14"/>
  <c r="AN17" i="14"/>
  <c r="AN16" i="14"/>
  <c r="AN15" i="14"/>
  <c r="AN14" i="14"/>
  <c r="AN13" i="14"/>
  <c r="AN12" i="14"/>
  <c r="AN11" i="14"/>
  <c r="AN10" i="14"/>
  <c r="AN9" i="14"/>
  <c r="AN8" i="14"/>
  <c r="AN7" i="14"/>
  <c r="AN6" i="14"/>
  <c r="AN5" i="14"/>
  <c r="AN4" i="14"/>
  <c r="AN3" i="14"/>
  <c r="AN2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AG3" i="14"/>
  <c r="AG2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Z15" i="14"/>
  <c r="Z14" i="14"/>
  <c r="Z13" i="14"/>
  <c r="Z12" i="14"/>
  <c r="Z11" i="14"/>
  <c r="Z10" i="14"/>
  <c r="Z9" i="14"/>
  <c r="Z8" i="14"/>
  <c r="Z7" i="14"/>
  <c r="Z6" i="14"/>
  <c r="Z5" i="14"/>
  <c r="Z4" i="14"/>
  <c r="Z3" i="14"/>
  <c r="Z2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L2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D2" i="31"/>
  <c r="E2" i="31"/>
  <c r="D3" i="31"/>
  <c r="E3" i="31"/>
  <c r="D4" i="31"/>
  <c r="E4" i="31"/>
  <c r="F3" i="31" l="1"/>
  <c r="F4" i="31"/>
  <c r="F2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151" i="31"/>
  <c r="E152" i="31"/>
  <c r="E153" i="31"/>
  <c r="E154" i="31"/>
  <c r="E155" i="31"/>
  <c r="E156" i="31"/>
  <c r="E157" i="31"/>
  <c r="E158" i="31"/>
  <c r="E159" i="31"/>
  <c r="E160" i="31"/>
  <c r="E161" i="31"/>
  <c r="E162" i="31"/>
  <c r="E163" i="31"/>
  <c r="E164" i="31"/>
  <c r="E165" i="31"/>
  <c r="E166" i="31"/>
  <c r="E167" i="31"/>
  <c r="E168" i="31"/>
  <c r="E169" i="31"/>
  <c r="E170" i="31"/>
  <c r="E171" i="31"/>
  <c r="E172" i="31"/>
  <c r="E173" i="31"/>
  <c r="E174" i="31"/>
  <c r="E175" i="31"/>
  <c r="E176" i="31"/>
  <c r="E177" i="31"/>
  <c r="E178" i="31"/>
  <c r="E179" i="31"/>
  <c r="E180" i="31"/>
  <c r="E181" i="31"/>
  <c r="E182" i="31"/>
  <c r="E183" i="31"/>
  <c r="E184" i="31"/>
  <c r="E185" i="31"/>
  <c r="E186" i="31"/>
  <c r="E187" i="31"/>
  <c r="E188" i="31"/>
  <c r="E189" i="31"/>
  <c r="E190" i="31"/>
  <c r="E191" i="31"/>
  <c r="E192" i="31"/>
  <c r="E193" i="31"/>
  <c r="E194" i="31"/>
  <c r="E195" i="31"/>
  <c r="E196" i="31"/>
  <c r="E197" i="31"/>
  <c r="E198" i="31"/>
  <c r="E199" i="31"/>
  <c r="E200" i="31"/>
  <c r="E201" i="31"/>
  <c r="E202" i="31"/>
  <c r="E203" i="31"/>
  <c r="E204" i="31"/>
  <c r="E205" i="31"/>
  <c r="E206" i="31"/>
  <c r="E207" i="31"/>
  <c r="E208" i="31"/>
  <c r="E209" i="31"/>
  <c r="E210" i="31"/>
  <c r="E211" i="31"/>
  <c r="E212" i="31"/>
  <c r="E213" i="31"/>
  <c r="E214" i="31"/>
  <c r="E215" i="31"/>
  <c r="E216" i="31"/>
  <c r="E217" i="31"/>
  <c r="E218" i="31"/>
  <c r="E219" i="31"/>
  <c r="E220" i="31"/>
  <c r="E221" i="31"/>
  <c r="E222" i="31"/>
  <c r="E223" i="31"/>
  <c r="E224" i="31"/>
  <c r="E225" i="31"/>
  <c r="E226" i="31"/>
  <c r="E227" i="31"/>
  <c r="E228" i="31"/>
  <c r="E229" i="31"/>
  <c r="E230" i="31"/>
  <c r="E231" i="31"/>
  <c r="E232" i="31"/>
  <c r="E233" i="31"/>
  <c r="E234" i="31"/>
  <c r="E235" i="31"/>
  <c r="E236" i="31"/>
  <c r="E237" i="31"/>
  <c r="E238" i="31"/>
  <c r="E239" i="31"/>
  <c r="E240" i="31"/>
  <c r="E241" i="31"/>
  <c r="E242" i="31"/>
  <c r="E243" i="31"/>
  <c r="E244" i="31"/>
  <c r="E245" i="31"/>
  <c r="E246" i="31"/>
  <c r="E247" i="31"/>
  <c r="E248" i="31"/>
  <c r="E249" i="31"/>
  <c r="E250" i="31"/>
  <c r="E251" i="31"/>
  <c r="E252" i="31"/>
  <c r="E253" i="31"/>
  <c r="E254" i="31"/>
  <c r="E255" i="31"/>
  <c r="E256" i="31"/>
  <c r="E257" i="31"/>
  <c r="E258" i="31"/>
  <c r="E259" i="31"/>
  <c r="E260" i="31"/>
  <c r="E261" i="31"/>
  <c r="E262" i="31"/>
  <c r="E263" i="31"/>
  <c r="E264" i="31"/>
  <c r="E265" i="31"/>
  <c r="E266" i="31"/>
  <c r="E267" i="31"/>
  <c r="E268" i="31"/>
  <c r="E269" i="31"/>
  <c r="E270" i="31"/>
  <c r="E271" i="31"/>
  <c r="E272" i="31"/>
  <c r="E273" i="31"/>
  <c r="E274" i="31"/>
  <c r="E275" i="31"/>
  <c r="E276" i="31"/>
  <c r="E277" i="31"/>
  <c r="E278" i="31"/>
  <c r="E279" i="31"/>
  <c r="E280" i="31"/>
  <c r="E281" i="31"/>
  <c r="E282" i="31"/>
  <c r="E283" i="31"/>
  <c r="E284" i="31"/>
  <c r="E285" i="31"/>
  <c r="E286" i="31"/>
  <c r="E287" i="31"/>
  <c r="E288" i="31"/>
  <c r="E289" i="31"/>
  <c r="E290" i="31"/>
  <c r="E291" i="31"/>
  <c r="E292" i="31"/>
  <c r="E293" i="31"/>
  <c r="E294" i="31"/>
  <c r="E295" i="31"/>
  <c r="E296" i="31"/>
  <c r="E297" i="31"/>
  <c r="E298" i="31"/>
  <c r="E299" i="31"/>
  <c r="E300" i="31"/>
  <c r="E301" i="31"/>
  <c r="E302" i="31"/>
  <c r="E303" i="31"/>
  <c r="E304" i="31"/>
  <c r="E305" i="31"/>
  <c r="E306" i="31"/>
  <c r="E307" i="31"/>
  <c r="E308" i="31"/>
  <c r="E309" i="31"/>
  <c r="E310" i="31"/>
  <c r="E311" i="31"/>
  <c r="E312" i="31"/>
  <c r="E313" i="31"/>
  <c r="E314" i="31"/>
  <c r="E315" i="31"/>
  <c r="E316" i="31"/>
  <c r="E317" i="31"/>
  <c r="E318" i="31"/>
  <c r="E319" i="31"/>
  <c r="E320" i="31"/>
  <c r="E321" i="31"/>
  <c r="E322" i="31"/>
  <c r="E323" i="31"/>
  <c r="E324" i="31"/>
  <c r="E325" i="31"/>
  <c r="E326" i="31"/>
  <c r="E327" i="31"/>
  <c r="E328" i="31"/>
  <c r="E329" i="31"/>
  <c r="E330" i="31"/>
  <c r="E331" i="31"/>
  <c r="E332" i="31"/>
  <c r="E333" i="31"/>
  <c r="E334" i="31"/>
  <c r="E335" i="31"/>
  <c r="E336" i="31"/>
  <c r="E337" i="31"/>
  <c r="E338" i="31"/>
  <c r="E339" i="31"/>
  <c r="E340" i="31"/>
  <c r="E341" i="31"/>
  <c r="E342" i="31"/>
  <c r="E343" i="31"/>
  <c r="E344" i="31"/>
  <c r="E345" i="31"/>
  <c r="E346" i="31"/>
  <c r="E347" i="31"/>
  <c r="E348" i="31"/>
  <c r="E349" i="31"/>
  <c r="E350" i="31"/>
  <c r="E351" i="31"/>
  <c r="E352" i="31"/>
  <c r="E353" i="31"/>
  <c r="E354" i="31"/>
  <c r="E355" i="31"/>
  <c r="E356" i="31"/>
  <c r="E357" i="31"/>
  <c r="E358" i="31"/>
  <c r="E359" i="31"/>
  <c r="E360" i="31"/>
  <c r="E361" i="31"/>
  <c r="E362" i="31"/>
  <c r="E363" i="31"/>
  <c r="E364" i="31"/>
  <c r="E365" i="31"/>
  <c r="E366" i="31"/>
  <c r="E367" i="31"/>
  <c r="E368" i="31"/>
  <c r="E369" i="31"/>
  <c r="E370" i="31"/>
  <c r="E371" i="31"/>
  <c r="E372" i="31"/>
  <c r="E373" i="31"/>
  <c r="E374" i="31"/>
  <c r="E375" i="31"/>
  <c r="E376" i="31"/>
  <c r="E377" i="31"/>
  <c r="E378" i="31"/>
  <c r="E379" i="31"/>
  <c r="E380" i="31"/>
  <c r="E381" i="31"/>
  <c r="E382" i="31"/>
  <c r="E383" i="31"/>
  <c r="E384" i="31"/>
  <c r="E385" i="31"/>
  <c r="E386" i="31"/>
  <c r="E387" i="31"/>
  <c r="E388" i="31"/>
  <c r="E389" i="31"/>
  <c r="E390" i="31"/>
  <c r="E391" i="31"/>
  <c r="E392" i="31"/>
  <c r="E393" i="31"/>
  <c r="E394" i="31"/>
  <c r="E395" i="31"/>
  <c r="E396" i="31"/>
  <c r="E397" i="31"/>
  <c r="E398" i="31"/>
  <c r="E399" i="31"/>
  <c r="E400" i="31"/>
  <c r="E401" i="31"/>
  <c r="E402" i="31"/>
  <c r="E403" i="31"/>
  <c r="E404" i="31"/>
  <c r="E405" i="31"/>
  <c r="E406" i="31"/>
  <c r="E407" i="31"/>
  <c r="E408" i="31"/>
  <c r="E409" i="31"/>
  <c r="E410" i="31"/>
  <c r="E411" i="31"/>
  <c r="E412" i="31"/>
  <c r="E413" i="31"/>
  <c r="E414" i="31"/>
  <c r="E415" i="31"/>
  <c r="E416" i="31"/>
  <c r="E417" i="31"/>
  <c r="E418" i="31"/>
  <c r="E419" i="31"/>
  <c r="E420" i="31"/>
  <c r="E421" i="31"/>
  <c r="E422" i="31"/>
  <c r="E423" i="31"/>
  <c r="E424" i="31"/>
  <c r="E425" i="31"/>
  <c r="E426" i="31"/>
  <c r="E427" i="31"/>
  <c r="E428" i="31"/>
  <c r="E429" i="31"/>
  <c r="E430" i="31"/>
  <c r="E431" i="31"/>
  <c r="E432" i="31"/>
  <c r="E433" i="31"/>
  <c r="E434" i="31"/>
  <c r="E435" i="31"/>
  <c r="E436" i="31"/>
  <c r="E437" i="31"/>
  <c r="E438" i="31"/>
  <c r="E439" i="31"/>
  <c r="E440" i="31"/>
  <c r="E441" i="31"/>
  <c r="E442" i="31"/>
  <c r="E443" i="31"/>
  <c r="E444" i="31"/>
  <c r="E445" i="31"/>
  <c r="E446" i="31"/>
  <c r="E447" i="31"/>
  <c r="E448" i="31"/>
  <c r="E449" i="31"/>
  <c r="E450" i="31"/>
  <c r="E451" i="31"/>
  <c r="E452" i="31"/>
  <c r="E453" i="31"/>
  <c r="E454" i="31"/>
  <c r="E455" i="31"/>
  <c r="E456" i="31"/>
  <c r="E457" i="31"/>
  <c r="E458" i="31"/>
  <c r="E459" i="31"/>
  <c r="E460" i="31"/>
  <c r="E461" i="31"/>
  <c r="E462" i="31"/>
  <c r="E463" i="31"/>
  <c r="E464" i="31"/>
  <c r="E465" i="31"/>
  <c r="E466" i="31"/>
  <c r="E467" i="31"/>
  <c r="E468" i="31"/>
  <c r="E469" i="31"/>
  <c r="E470" i="31"/>
  <c r="E471" i="31"/>
  <c r="E472" i="31"/>
  <c r="E473" i="31"/>
  <c r="E474" i="31"/>
  <c r="E475" i="31"/>
  <c r="E476" i="31"/>
  <c r="E477" i="31"/>
  <c r="E478" i="31"/>
  <c r="E479" i="31"/>
  <c r="E480" i="31"/>
  <c r="E481" i="31"/>
  <c r="E482" i="31"/>
  <c r="E483" i="31"/>
  <c r="E484" i="31"/>
  <c r="E485" i="31"/>
  <c r="E486" i="31"/>
  <c r="E487" i="31"/>
  <c r="E488" i="31"/>
  <c r="E489" i="31"/>
  <c r="E490" i="31"/>
  <c r="E491" i="31"/>
  <c r="E492" i="31"/>
  <c r="E493" i="31"/>
  <c r="E494" i="31"/>
  <c r="E495" i="31"/>
  <c r="E496" i="31"/>
  <c r="E497" i="31"/>
  <c r="E498" i="31"/>
  <c r="E499" i="31"/>
  <c r="E500" i="31"/>
  <c r="E501" i="31"/>
  <c r="E502" i="31"/>
  <c r="E503" i="31"/>
  <c r="E504" i="31"/>
  <c r="E505" i="31"/>
  <c r="E506" i="31"/>
  <c r="E507" i="31"/>
  <c r="E508" i="31"/>
  <c r="E509" i="31"/>
  <c r="E510" i="31"/>
  <c r="E511" i="31"/>
  <c r="E512" i="31"/>
  <c r="E513" i="31"/>
  <c r="E514" i="31"/>
  <c r="E515" i="31"/>
  <c r="E516" i="31"/>
  <c r="E517" i="31"/>
  <c r="E518" i="31"/>
  <c r="E519" i="31"/>
  <c r="E520" i="31"/>
  <c r="E521" i="31"/>
  <c r="E522" i="31"/>
  <c r="E523" i="31"/>
  <c r="E524" i="31"/>
  <c r="E525" i="31"/>
  <c r="E526" i="31"/>
  <c r="E527" i="31"/>
  <c r="E528" i="31"/>
  <c r="E529" i="31"/>
  <c r="E530" i="31"/>
  <c r="E531" i="31"/>
  <c r="E532" i="31"/>
  <c r="E533" i="31"/>
  <c r="E534" i="31"/>
  <c r="E535" i="31"/>
  <c r="E536" i="31"/>
  <c r="E537" i="31"/>
  <c r="E538" i="31"/>
  <c r="E539" i="31"/>
  <c r="E540" i="31"/>
  <c r="E541" i="31"/>
  <c r="E542" i="31"/>
  <c r="E543" i="31"/>
  <c r="E544" i="31"/>
  <c r="E545" i="31"/>
  <c r="E546" i="31"/>
  <c r="E547" i="31"/>
  <c r="E548" i="31"/>
  <c r="E549" i="31"/>
  <c r="E550" i="31"/>
  <c r="E551" i="31"/>
  <c r="E552" i="31"/>
  <c r="E553" i="31"/>
  <c r="E554" i="31"/>
  <c r="E555" i="31"/>
  <c r="E556" i="31"/>
  <c r="E557" i="31"/>
  <c r="E558" i="31"/>
  <c r="E559" i="31"/>
  <c r="E560" i="31"/>
  <c r="E561" i="31"/>
  <c r="E562" i="31"/>
  <c r="E563" i="31"/>
  <c r="E564" i="31"/>
  <c r="E565" i="31"/>
  <c r="E566" i="31"/>
  <c r="E567" i="31"/>
  <c r="E568" i="31"/>
  <c r="E569" i="31"/>
  <c r="E570" i="31"/>
  <c r="E571" i="31"/>
  <c r="E572" i="31"/>
  <c r="E573" i="31"/>
  <c r="E574" i="31"/>
  <c r="E575" i="31"/>
  <c r="E576" i="31"/>
  <c r="E577" i="31"/>
  <c r="E578" i="31"/>
  <c r="E579" i="31"/>
  <c r="E580" i="31"/>
  <c r="E581" i="31"/>
  <c r="E582" i="31"/>
  <c r="E583" i="31"/>
  <c r="E584" i="31"/>
  <c r="E585" i="31"/>
  <c r="E586" i="31"/>
  <c r="E587" i="31"/>
  <c r="E588" i="31"/>
  <c r="E589" i="31"/>
  <c r="E590" i="31"/>
  <c r="E591" i="31"/>
  <c r="E592" i="31"/>
  <c r="E593" i="31"/>
  <c r="E594" i="31"/>
  <c r="E595" i="31"/>
  <c r="E596" i="31"/>
  <c r="E597" i="31"/>
  <c r="E598" i="31"/>
  <c r="E599" i="31"/>
  <c r="E600" i="31"/>
  <c r="E601" i="31"/>
  <c r="E602" i="31"/>
  <c r="E603" i="31"/>
  <c r="E604" i="31"/>
  <c r="E605" i="31"/>
  <c r="E606" i="31"/>
  <c r="E607" i="31"/>
  <c r="E608" i="31"/>
  <c r="E609" i="31"/>
  <c r="E610" i="31"/>
  <c r="E611" i="31"/>
  <c r="E612" i="31"/>
  <c r="E613" i="31"/>
  <c r="E614" i="31"/>
  <c r="E615" i="31"/>
  <c r="E616" i="31"/>
  <c r="E617" i="31"/>
  <c r="E618" i="31"/>
  <c r="E619" i="31"/>
  <c r="E620" i="31"/>
  <c r="E621" i="31"/>
  <c r="E622" i="31"/>
  <c r="E623" i="31"/>
  <c r="E624" i="31"/>
  <c r="E625" i="31"/>
  <c r="E626" i="31"/>
  <c r="E627" i="31"/>
  <c r="E628" i="31"/>
  <c r="E629" i="31"/>
  <c r="E630" i="31"/>
  <c r="E631" i="31"/>
  <c r="E632" i="31"/>
  <c r="E633" i="31"/>
  <c r="E634" i="31"/>
  <c r="E635" i="31"/>
  <c r="E636" i="31"/>
  <c r="E637" i="31"/>
  <c r="E638" i="31"/>
  <c r="E639" i="31"/>
  <c r="E640" i="31"/>
  <c r="E641" i="31"/>
  <c r="E642" i="31"/>
  <c r="E643" i="31"/>
  <c r="E644" i="31"/>
  <c r="E645" i="31"/>
  <c r="E646" i="31"/>
  <c r="E647" i="31"/>
  <c r="E648" i="31"/>
  <c r="E649" i="31"/>
  <c r="E650" i="31"/>
  <c r="E651" i="31"/>
  <c r="E652" i="31"/>
  <c r="E653" i="31"/>
  <c r="E654" i="31"/>
  <c r="E655" i="31"/>
  <c r="E656" i="31"/>
  <c r="E657" i="31"/>
  <c r="E658" i="31"/>
  <c r="E659" i="31"/>
  <c r="E660" i="31"/>
  <c r="E661" i="31"/>
  <c r="E662" i="31"/>
  <c r="E663" i="31"/>
  <c r="E664" i="31"/>
  <c r="E665" i="31"/>
  <c r="E666" i="31"/>
  <c r="E667" i="31"/>
  <c r="E668" i="31"/>
  <c r="E669" i="31"/>
  <c r="E670" i="31"/>
  <c r="E671" i="31"/>
  <c r="E672" i="31"/>
  <c r="E673" i="31"/>
  <c r="E674" i="31"/>
  <c r="E675" i="31"/>
  <c r="E676" i="31"/>
  <c r="E677" i="31"/>
  <c r="E678" i="31"/>
  <c r="E679" i="31"/>
  <c r="E680" i="31"/>
  <c r="E681" i="31"/>
  <c r="E682" i="31"/>
  <c r="E683" i="31"/>
  <c r="E684" i="31"/>
  <c r="E685" i="31"/>
  <c r="E686" i="31"/>
  <c r="E687" i="31"/>
  <c r="E688" i="31"/>
  <c r="E689" i="31"/>
  <c r="E690" i="31"/>
  <c r="E691" i="31"/>
  <c r="E692" i="31"/>
  <c r="E693" i="31"/>
  <c r="E694" i="31"/>
  <c r="E695" i="31"/>
  <c r="E696" i="31"/>
  <c r="E697" i="31"/>
  <c r="E698" i="31"/>
  <c r="E699" i="31"/>
  <c r="E700" i="31"/>
  <c r="E701" i="31"/>
  <c r="E702" i="31"/>
  <c r="E703" i="31"/>
  <c r="E704" i="31"/>
  <c r="E705" i="31"/>
  <c r="E706" i="31"/>
  <c r="E707" i="31"/>
  <c r="E708" i="31"/>
  <c r="E709" i="31"/>
  <c r="E710" i="31"/>
  <c r="E711" i="31"/>
  <c r="E712" i="31"/>
  <c r="E713" i="31"/>
  <c r="E714" i="31"/>
  <c r="E715" i="31"/>
  <c r="E716" i="31"/>
  <c r="E717" i="31"/>
  <c r="E718" i="31"/>
  <c r="E719" i="31"/>
  <c r="E720" i="31"/>
  <c r="E721" i="31"/>
  <c r="E722" i="31"/>
  <c r="E723" i="31"/>
  <c r="E724" i="31"/>
  <c r="E725" i="31"/>
  <c r="E726" i="31"/>
  <c r="E727" i="31"/>
  <c r="E728" i="31"/>
  <c r="E729" i="31"/>
  <c r="E730" i="31"/>
  <c r="E731" i="31"/>
  <c r="E732" i="31"/>
  <c r="E733" i="31"/>
  <c r="E734" i="31"/>
  <c r="E735" i="31"/>
  <c r="E736" i="31"/>
  <c r="E737" i="31"/>
  <c r="E738" i="31"/>
  <c r="E739" i="31"/>
  <c r="E740" i="31"/>
  <c r="E741" i="31"/>
  <c r="E742" i="31"/>
  <c r="E743" i="31"/>
  <c r="E744" i="31"/>
  <c r="E745" i="31"/>
  <c r="E746" i="31"/>
  <c r="E747" i="31"/>
  <c r="E748" i="31"/>
  <c r="E749" i="31"/>
  <c r="E750" i="31"/>
  <c r="E751" i="31"/>
  <c r="E752" i="31"/>
  <c r="E753" i="31"/>
  <c r="E754" i="31"/>
  <c r="E755" i="31"/>
  <c r="E756" i="31"/>
  <c r="E757" i="31"/>
  <c r="E758" i="31"/>
  <c r="E759" i="31"/>
  <c r="E760" i="31"/>
  <c r="E761" i="31"/>
  <c r="E762" i="31"/>
  <c r="E763" i="31"/>
  <c r="E764" i="31"/>
  <c r="E765" i="31"/>
  <c r="E766" i="31"/>
  <c r="E767" i="31"/>
  <c r="E768" i="31"/>
  <c r="E769" i="31"/>
  <c r="E770" i="31"/>
  <c r="E771" i="31"/>
  <c r="E772" i="31"/>
  <c r="E773" i="31"/>
  <c r="E774" i="31"/>
  <c r="E775" i="31"/>
  <c r="E776" i="31"/>
  <c r="E777" i="31"/>
  <c r="E778" i="31"/>
  <c r="E779" i="31"/>
  <c r="E780" i="31"/>
  <c r="E781" i="31"/>
  <c r="E782" i="31"/>
  <c r="E783" i="31"/>
  <c r="E784" i="31"/>
  <c r="E785" i="31"/>
  <c r="E786" i="31"/>
  <c r="E787" i="31"/>
  <c r="E788" i="31"/>
  <c r="E789" i="31"/>
  <c r="E790" i="31"/>
  <c r="E791" i="31"/>
  <c r="E792" i="31"/>
  <c r="E793" i="31"/>
  <c r="E794" i="31"/>
  <c r="E795" i="31"/>
  <c r="E796" i="31"/>
  <c r="E797" i="31"/>
  <c r="E798" i="31"/>
  <c r="E799" i="31"/>
  <c r="E800" i="31"/>
  <c r="E801" i="31"/>
  <c r="E802" i="31"/>
  <c r="E803" i="31"/>
  <c r="E804" i="31"/>
  <c r="E805" i="31"/>
  <c r="E806" i="31"/>
  <c r="E807" i="31"/>
  <c r="E808" i="31"/>
  <c r="E809" i="31"/>
  <c r="E810" i="31"/>
  <c r="E811" i="31"/>
  <c r="E812" i="31"/>
  <c r="E813" i="31"/>
  <c r="E814" i="31"/>
  <c r="E815" i="31"/>
  <c r="E816" i="31"/>
  <c r="E817" i="31"/>
  <c r="E818" i="31"/>
  <c r="E819" i="31"/>
  <c r="E820" i="31"/>
  <c r="E821" i="31"/>
  <c r="E822" i="31"/>
  <c r="E823" i="31"/>
  <c r="E824" i="31"/>
  <c r="E825" i="31"/>
  <c r="E826" i="31"/>
  <c r="E827" i="31"/>
  <c r="E828" i="31"/>
  <c r="E829" i="31"/>
  <c r="E830" i="31"/>
  <c r="E831" i="31"/>
  <c r="E832" i="31"/>
  <c r="E833" i="31"/>
  <c r="E834" i="31"/>
  <c r="E835" i="31"/>
  <c r="E836" i="31"/>
  <c r="E837" i="31"/>
  <c r="E838" i="31"/>
  <c r="E839" i="31"/>
  <c r="E840" i="31"/>
  <c r="E841" i="31"/>
  <c r="E842" i="31"/>
  <c r="E843" i="31"/>
  <c r="E844" i="31"/>
  <c r="E845" i="31"/>
  <c r="E846" i="31"/>
  <c r="E847" i="31"/>
  <c r="E848" i="31"/>
  <c r="E849" i="31"/>
  <c r="E850" i="31"/>
  <c r="E851" i="31"/>
  <c r="E852" i="31"/>
  <c r="E853" i="31"/>
  <c r="E854" i="31"/>
  <c r="E855" i="31"/>
  <c r="E856" i="31"/>
  <c r="E857" i="31"/>
  <c r="E858" i="31"/>
  <c r="E859" i="31"/>
  <c r="E860" i="31"/>
  <c r="E861" i="31"/>
  <c r="E862" i="31"/>
  <c r="E863" i="31"/>
  <c r="E864" i="31"/>
  <c r="E865" i="31"/>
  <c r="E866" i="31"/>
  <c r="E867" i="31"/>
  <c r="E868" i="31"/>
  <c r="E869" i="31"/>
  <c r="E870" i="31"/>
  <c r="E871" i="31"/>
  <c r="E872" i="31"/>
  <c r="E873" i="31"/>
  <c r="E874" i="31"/>
  <c r="E875" i="31"/>
  <c r="E876" i="31"/>
  <c r="E877" i="31"/>
  <c r="E878" i="31"/>
  <c r="E879" i="31"/>
  <c r="E880" i="31"/>
  <c r="E881" i="31"/>
  <c r="E882" i="31"/>
  <c r="E883" i="31"/>
  <c r="E884" i="31"/>
  <c r="E885" i="31"/>
  <c r="E886" i="31"/>
  <c r="E887" i="31"/>
  <c r="E888" i="31"/>
  <c r="E889" i="31"/>
  <c r="E890" i="31"/>
  <c r="E891" i="31"/>
  <c r="E892" i="31"/>
  <c r="E893" i="31"/>
  <c r="E894" i="31"/>
  <c r="E895" i="31"/>
  <c r="E896" i="31"/>
  <c r="E897" i="31"/>
  <c r="E898" i="31"/>
  <c r="E899" i="31"/>
  <c r="E900" i="31"/>
  <c r="E901" i="31"/>
  <c r="E902" i="31"/>
  <c r="E903" i="31"/>
  <c r="E904" i="31"/>
  <c r="E905" i="31"/>
  <c r="E906" i="31"/>
  <c r="E907" i="31"/>
  <c r="E908" i="31"/>
  <c r="E909" i="31"/>
  <c r="E910" i="31"/>
  <c r="E911" i="31"/>
  <c r="E912" i="31"/>
  <c r="E913" i="31"/>
  <c r="E914" i="31"/>
  <c r="E915" i="31"/>
  <c r="E916" i="31"/>
  <c r="E917" i="31"/>
  <c r="E918" i="31"/>
  <c r="E919" i="31"/>
  <c r="E920" i="31"/>
  <c r="E921" i="31"/>
  <c r="E922" i="31"/>
  <c r="E923" i="31"/>
  <c r="E924" i="31"/>
  <c r="E925" i="31"/>
  <c r="E926" i="31"/>
  <c r="E927" i="31"/>
  <c r="E928" i="31"/>
  <c r="E929" i="31"/>
  <c r="E930" i="31"/>
  <c r="E931" i="31"/>
  <c r="E932" i="31"/>
  <c r="E933" i="31"/>
  <c r="E934" i="31"/>
  <c r="E935" i="31"/>
  <c r="E936" i="31"/>
  <c r="E937" i="31"/>
  <c r="E938" i="31"/>
  <c r="E939" i="31"/>
  <c r="E940" i="31"/>
  <c r="E941" i="31"/>
  <c r="E942" i="31"/>
  <c r="E943" i="31"/>
  <c r="E944" i="31"/>
  <c r="E945" i="31"/>
  <c r="E946" i="31"/>
  <c r="E947" i="31"/>
  <c r="E948" i="31"/>
  <c r="E949" i="31"/>
  <c r="E950" i="31"/>
  <c r="E951" i="31"/>
  <c r="E952" i="31"/>
  <c r="E953" i="31"/>
  <c r="E954" i="31"/>
  <c r="E955" i="31"/>
  <c r="E956" i="31"/>
  <c r="E957" i="31"/>
  <c r="E958" i="31"/>
  <c r="E959" i="31"/>
  <c r="E960" i="31"/>
  <c r="E961" i="31"/>
  <c r="E962" i="31"/>
  <c r="E963" i="31"/>
  <c r="E964" i="31"/>
  <c r="E965" i="31"/>
  <c r="E966" i="31"/>
  <c r="E967" i="31"/>
  <c r="E968" i="31"/>
  <c r="E969" i="31"/>
  <c r="E970" i="31"/>
  <c r="E971" i="31"/>
  <c r="E972" i="31"/>
  <c r="E973" i="31"/>
  <c r="E974" i="31"/>
  <c r="E975" i="31"/>
  <c r="E976" i="31"/>
  <c r="E977" i="31"/>
  <c r="E978" i="31"/>
  <c r="E979" i="31"/>
  <c r="E980" i="31"/>
  <c r="E981" i="31"/>
  <c r="E982" i="31"/>
  <c r="E983" i="31"/>
  <c r="E984" i="31"/>
  <c r="E985" i="31"/>
  <c r="E986" i="31"/>
  <c r="E987" i="31"/>
  <c r="E988" i="31"/>
  <c r="E989" i="31"/>
  <c r="E990" i="31"/>
  <c r="E991" i="31"/>
  <c r="E992" i="31"/>
  <c r="E993" i="31"/>
  <c r="E994" i="31"/>
  <c r="E995" i="31"/>
  <c r="E996" i="31"/>
  <c r="E997" i="31"/>
  <c r="E998" i="31"/>
  <c r="E999" i="31"/>
  <c r="E1000" i="31"/>
  <c r="E1001" i="31"/>
  <c r="E1002" i="31"/>
  <c r="E1003" i="31"/>
  <c r="E1004" i="31"/>
  <c r="E1005" i="31"/>
  <c r="E1006" i="31"/>
  <c r="E1007" i="31"/>
  <c r="E1008" i="31"/>
  <c r="E1009" i="31"/>
  <c r="E1010" i="31"/>
  <c r="E1011" i="31"/>
  <c r="E1012" i="31"/>
  <c r="E1013" i="31"/>
  <c r="E1014" i="31"/>
  <c r="E1015" i="31"/>
  <c r="E1016" i="31"/>
  <c r="E1017" i="31"/>
  <c r="E1018" i="31"/>
  <c r="E1019" i="31"/>
  <c r="E1020" i="31"/>
  <c r="E1021" i="31"/>
  <c r="E1022" i="31"/>
  <c r="E1023" i="31"/>
  <c r="E1024" i="31"/>
  <c r="E1025" i="31"/>
  <c r="E1026" i="31"/>
  <c r="E1027" i="31"/>
  <c r="E1028" i="31"/>
  <c r="E1029" i="31"/>
  <c r="E1030" i="31"/>
  <c r="E1031" i="31"/>
  <c r="E1032" i="31"/>
  <c r="E1033" i="31"/>
  <c r="E1034" i="31"/>
  <c r="E1035" i="31"/>
  <c r="E1036" i="31"/>
  <c r="E1037" i="31"/>
  <c r="E1038" i="31"/>
  <c r="E1039" i="31"/>
  <c r="E1040" i="31"/>
  <c r="E1041" i="31"/>
  <c r="E1042" i="31"/>
  <c r="E1043" i="31"/>
  <c r="E1044" i="31"/>
  <c r="E1045" i="31"/>
  <c r="E1046" i="31"/>
  <c r="E1047" i="31"/>
  <c r="E1048" i="31"/>
  <c r="E1049" i="31"/>
  <c r="E1050" i="31"/>
  <c r="E1051" i="31"/>
  <c r="E1052" i="31"/>
  <c r="E1053" i="31"/>
  <c r="E1054" i="31"/>
  <c r="E1055" i="31"/>
  <c r="E1056" i="31"/>
  <c r="E1057" i="31"/>
  <c r="E1058" i="31"/>
  <c r="E1059" i="31"/>
  <c r="E1060" i="31"/>
  <c r="E1061" i="31"/>
  <c r="E1062" i="31"/>
  <c r="E1063" i="31"/>
  <c r="E1064" i="31"/>
  <c r="E1065" i="31"/>
  <c r="E1066" i="31"/>
  <c r="E1067" i="31"/>
  <c r="E1068" i="31"/>
  <c r="E1069" i="31"/>
  <c r="E1070" i="31"/>
  <c r="E1071" i="31"/>
  <c r="E1072" i="31"/>
  <c r="E1073" i="31"/>
  <c r="E1074" i="31"/>
  <c r="E1075" i="31"/>
  <c r="E1076" i="31"/>
  <c r="E1077" i="31"/>
  <c r="E1078" i="31"/>
  <c r="E1079" i="31"/>
  <c r="E1080" i="31"/>
  <c r="E1081" i="31"/>
  <c r="E1082" i="31"/>
  <c r="E1083" i="31"/>
  <c r="E1084" i="31"/>
  <c r="E1085" i="31"/>
  <c r="E1086" i="31"/>
  <c r="E1087" i="31"/>
  <c r="E1088" i="31"/>
  <c r="E1089" i="31"/>
  <c r="E1090" i="31"/>
  <c r="E1091" i="31"/>
  <c r="E1092" i="31"/>
  <c r="E1093" i="31"/>
  <c r="E1094" i="31"/>
  <c r="E1095" i="31"/>
  <c r="E1096" i="31"/>
  <c r="E1097" i="31"/>
  <c r="E1098" i="31"/>
  <c r="E1099" i="31"/>
  <c r="E1100" i="31"/>
  <c r="E1101" i="31"/>
  <c r="E1102" i="31"/>
  <c r="E1103" i="31"/>
  <c r="E1104" i="31"/>
  <c r="E1105" i="31"/>
  <c r="E1106" i="31"/>
  <c r="E1107" i="31"/>
  <c r="E1108" i="31"/>
  <c r="E1109" i="31"/>
  <c r="E1110" i="31"/>
  <c r="E1111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D148" i="31"/>
  <c r="D149" i="31"/>
  <c r="D150" i="31"/>
  <c r="D151" i="31"/>
  <c r="D152" i="31"/>
  <c r="D153" i="31"/>
  <c r="D154" i="31"/>
  <c r="D155" i="31"/>
  <c r="D156" i="31"/>
  <c r="D157" i="31"/>
  <c r="D158" i="31"/>
  <c r="D159" i="31"/>
  <c r="D160" i="31"/>
  <c r="D161" i="31"/>
  <c r="D162" i="31"/>
  <c r="D163" i="31"/>
  <c r="D164" i="31"/>
  <c r="D165" i="31"/>
  <c r="D166" i="31"/>
  <c r="D167" i="31"/>
  <c r="D168" i="31"/>
  <c r="D169" i="31"/>
  <c r="D170" i="31"/>
  <c r="D171" i="31"/>
  <c r="D172" i="31"/>
  <c r="D173" i="31"/>
  <c r="D174" i="31"/>
  <c r="D175" i="31"/>
  <c r="D176" i="31"/>
  <c r="D177" i="31"/>
  <c r="D178" i="31"/>
  <c r="D179" i="31"/>
  <c r="D180" i="31"/>
  <c r="D181" i="31"/>
  <c r="D182" i="31"/>
  <c r="D183" i="31"/>
  <c r="D184" i="31"/>
  <c r="D185" i="31"/>
  <c r="D186" i="31"/>
  <c r="D187" i="31"/>
  <c r="D188" i="31"/>
  <c r="D189" i="31"/>
  <c r="D190" i="31"/>
  <c r="D191" i="31"/>
  <c r="D192" i="31"/>
  <c r="D193" i="31"/>
  <c r="D194" i="31"/>
  <c r="D195" i="31"/>
  <c r="D196" i="31"/>
  <c r="D197" i="31"/>
  <c r="D198" i="31"/>
  <c r="D199" i="31"/>
  <c r="D200" i="31"/>
  <c r="D201" i="31"/>
  <c r="D202" i="31"/>
  <c r="D203" i="31"/>
  <c r="D204" i="31"/>
  <c r="D205" i="31"/>
  <c r="D206" i="31"/>
  <c r="D207" i="31"/>
  <c r="D208" i="31"/>
  <c r="D209" i="31"/>
  <c r="D210" i="31"/>
  <c r="D211" i="31"/>
  <c r="D212" i="31"/>
  <c r="D213" i="31"/>
  <c r="D214" i="31"/>
  <c r="D215" i="31"/>
  <c r="D216" i="31"/>
  <c r="D217" i="31"/>
  <c r="D218" i="31"/>
  <c r="D219" i="31"/>
  <c r="D220" i="31"/>
  <c r="D221" i="31"/>
  <c r="D222" i="31"/>
  <c r="D223" i="31"/>
  <c r="D224" i="31"/>
  <c r="D225" i="31"/>
  <c r="D226" i="31"/>
  <c r="D227" i="31"/>
  <c r="D228" i="31"/>
  <c r="D229" i="31"/>
  <c r="D230" i="31"/>
  <c r="D231" i="31"/>
  <c r="D232" i="31"/>
  <c r="D233" i="31"/>
  <c r="D234" i="31"/>
  <c r="D235" i="31"/>
  <c r="D236" i="31"/>
  <c r="D237" i="31"/>
  <c r="D238" i="31"/>
  <c r="D239" i="31"/>
  <c r="D240" i="31"/>
  <c r="D241" i="31"/>
  <c r="D242" i="31"/>
  <c r="D243" i="31"/>
  <c r="D244" i="31"/>
  <c r="D245" i="31"/>
  <c r="D246" i="31"/>
  <c r="D247" i="31"/>
  <c r="D248" i="31"/>
  <c r="D249" i="31"/>
  <c r="D250" i="31"/>
  <c r="D251" i="31"/>
  <c r="D252" i="31"/>
  <c r="D253" i="31"/>
  <c r="D254" i="31"/>
  <c r="D255" i="31"/>
  <c r="D256" i="31"/>
  <c r="D257" i="31"/>
  <c r="D258" i="31"/>
  <c r="D259" i="31"/>
  <c r="D260" i="31"/>
  <c r="D261" i="31"/>
  <c r="D262" i="31"/>
  <c r="D263" i="31"/>
  <c r="D264" i="31"/>
  <c r="D265" i="31"/>
  <c r="D266" i="31"/>
  <c r="D267" i="31"/>
  <c r="D268" i="31"/>
  <c r="D269" i="31"/>
  <c r="D270" i="31"/>
  <c r="D271" i="31"/>
  <c r="D272" i="31"/>
  <c r="D273" i="31"/>
  <c r="D274" i="31"/>
  <c r="D275" i="31"/>
  <c r="D276" i="31"/>
  <c r="D277" i="31"/>
  <c r="D278" i="31"/>
  <c r="D279" i="31"/>
  <c r="D280" i="31"/>
  <c r="D281" i="31"/>
  <c r="D282" i="31"/>
  <c r="D283" i="31"/>
  <c r="D284" i="31"/>
  <c r="D285" i="31"/>
  <c r="D286" i="31"/>
  <c r="D287" i="31"/>
  <c r="D288" i="31"/>
  <c r="D289" i="31"/>
  <c r="D290" i="31"/>
  <c r="D291" i="31"/>
  <c r="D292" i="31"/>
  <c r="D293" i="31"/>
  <c r="D294" i="31"/>
  <c r="D295" i="31"/>
  <c r="D296" i="31"/>
  <c r="D297" i="31"/>
  <c r="D298" i="31"/>
  <c r="D299" i="31"/>
  <c r="D300" i="31"/>
  <c r="D301" i="31"/>
  <c r="D302" i="31"/>
  <c r="D303" i="31"/>
  <c r="D304" i="31"/>
  <c r="D305" i="31"/>
  <c r="D306" i="31"/>
  <c r="D307" i="31"/>
  <c r="D308" i="31"/>
  <c r="D309" i="31"/>
  <c r="D310" i="31"/>
  <c r="D311" i="31"/>
  <c r="D312" i="31"/>
  <c r="D313" i="31"/>
  <c r="D314" i="31"/>
  <c r="D315" i="31"/>
  <c r="D316" i="31"/>
  <c r="D317" i="31"/>
  <c r="D318" i="31"/>
  <c r="D319" i="31"/>
  <c r="D320" i="31"/>
  <c r="D321" i="31"/>
  <c r="D322" i="31"/>
  <c r="D323" i="31"/>
  <c r="D324" i="31"/>
  <c r="D325" i="31"/>
  <c r="D326" i="31"/>
  <c r="D327" i="31"/>
  <c r="D328" i="31"/>
  <c r="D329" i="31"/>
  <c r="D330" i="31"/>
  <c r="D331" i="31"/>
  <c r="D332" i="31"/>
  <c r="D333" i="31"/>
  <c r="D334" i="31"/>
  <c r="D335" i="31"/>
  <c r="D336" i="31"/>
  <c r="D337" i="31"/>
  <c r="D338" i="31"/>
  <c r="D339" i="31"/>
  <c r="D340" i="31"/>
  <c r="D341" i="31"/>
  <c r="D342" i="31"/>
  <c r="D343" i="31"/>
  <c r="D344" i="31"/>
  <c r="D345" i="31"/>
  <c r="D346" i="31"/>
  <c r="D347" i="31"/>
  <c r="D348" i="31"/>
  <c r="D349" i="31"/>
  <c r="D350" i="31"/>
  <c r="D351" i="31"/>
  <c r="D352" i="31"/>
  <c r="D353" i="31"/>
  <c r="D354" i="31"/>
  <c r="D355" i="31"/>
  <c r="D356" i="31"/>
  <c r="D357" i="31"/>
  <c r="D358" i="31"/>
  <c r="D359" i="31"/>
  <c r="D360" i="31"/>
  <c r="D361" i="31"/>
  <c r="D362" i="31"/>
  <c r="D363" i="31"/>
  <c r="D364" i="31"/>
  <c r="D365" i="31"/>
  <c r="D366" i="31"/>
  <c r="D367" i="31"/>
  <c r="D368" i="31"/>
  <c r="D369" i="31"/>
  <c r="D370" i="31"/>
  <c r="D371" i="31"/>
  <c r="D372" i="31"/>
  <c r="D373" i="31"/>
  <c r="D374" i="31"/>
  <c r="D375" i="31"/>
  <c r="D376" i="31"/>
  <c r="D377" i="31"/>
  <c r="D378" i="31"/>
  <c r="D379" i="31"/>
  <c r="D380" i="31"/>
  <c r="D381" i="31"/>
  <c r="D382" i="31"/>
  <c r="D383" i="31"/>
  <c r="D384" i="31"/>
  <c r="D385" i="31"/>
  <c r="D386" i="31"/>
  <c r="D387" i="31"/>
  <c r="D388" i="31"/>
  <c r="D389" i="31"/>
  <c r="D390" i="31"/>
  <c r="D391" i="31"/>
  <c r="D392" i="31"/>
  <c r="D393" i="31"/>
  <c r="D394" i="31"/>
  <c r="D395" i="31"/>
  <c r="D396" i="31"/>
  <c r="D397" i="31"/>
  <c r="D398" i="31"/>
  <c r="D399" i="31"/>
  <c r="D400" i="31"/>
  <c r="D401" i="31"/>
  <c r="D402" i="31"/>
  <c r="D403" i="31"/>
  <c r="D404" i="31"/>
  <c r="D405" i="31"/>
  <c r="D406" i="31"/>
  <c r="D407" i="31"/>
  <c r="D408" i="31"/>
  <c r="D409" i="31"/>
  <c r="D410" i="31"/>
  <c r="D411" i="31"/>
  <c r="D412" i="31"/>
  <c r="D413" i="31"/>
  <c r="D414" i="31"/>
  <c r="D415" i="31"/>
  <c r="D416" i="31"/>
  <c r="D417" i="31"/>
  <c r="D418" i="31"/>
  <c r="D419" i="31"/>
  <c r="D420" i="31"/>
  <c r="D421" i="31"/>
  <c r="D422" i="31"/>
  <c r="D423" i="31"/>
  <c r="D424" i="31"/>
  <c r="D425" i="31"/>
  <c r="D426" i="31"/>
  <c r="D427" i="31"/>
  <c r="D428" i="31"/>
  <c r="D429" i="31"/>
  <c r="D430" i="31"/>
  <c r="D431" i="31"/>
  <c r="D432" i="31"/>
  <c r="D433" i="31"/>
  <c r="D434" i="31"/>
  <c r="D435" i="31"/>
  <c r="D436" i="31"/>
  <c r="D437" i="31"/>
  <c r="D438" i="31"/>
  <c r="D439" i="31"/>
  <c r="D440" i="31"/>
  <c r="D441" i="3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D457" i="31"/>
  <c r="D458" i="31"/>
  <c r="D459" i="31"/>
  <c r="D460" i="31"/>
  <c r="D461" i="31"/>
  <c r="D462" i="31"/>
  <c r="D463" i="31"/>
  <c r="D464" i="31"/>
  <c r="D465" i="31"/>
  <c r="D466" i="31"/>
  <c r="D467" i="31"/>
  <c r="D468" i="31"/>
  <c r="D469" i="31"/>
  <c r="D470" i="31"/>
  <c r="D471" i="31"/>
  <c r="D472" i="31"/>
  <c r="D473" i="31"/>
  <c r="D474" i="31"/>
  <c r="D475" i="31"/>
  <c r="D476" i="31"/>
  <c r="D477" i="31"/>
  <c r="D478" i="31"/>
  <c r="D479" i="31"/>
  <c r="D480" i="31"/>
  <c r="D481" i="31"/>
  <c r="D482" i="31"/>
  <c r="D483" i="31"/>
  <c r="D484" i="31"/>
  <c r="D485" i="31"/>
  <c r="D486" i="31"/>
  <c r="D487" i="31"/>
  <c r="D488" i="31"/>
  <c r="D489" i="3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D505" i="31"/>
  <c r="D506" i="31"/>
  <c r="D507" i="31"/>
  <c r="D508" i="31"/>
  <c r="D509" i="31"/>
  <c r="D510" i="31"/>
  <c r="D511" i="31"/>
  <c r="D512" i="31"/>
  <c r="D513" i="31"/>
  <c r="D514" i="31"/>
  <c r="D515" i="31"/>
  <c r="D516" i="31"/>
  <c r="D517" i="31"/>
  <c r="D518" i="31"/>
  <c r="D519" i="31"/>
  <c r="D520" i="31"/>
  <c r="D521" i="31"/>
  <c r="D522" i="31"/>
  <c r="D523" i="31"/>
  <c r="D524" i="31"/>
  <c r="D525" i="31"/>
  <c r="D526" i="31"/>
  <c r="D527" i="31"/>
  <c r="D528" i="31"/>
  <c r="D529" i="31"/>
  <c r="D530" i="31"/>
  <c r="D531" i="31"/>
  <c r="D532" i="31"/>
  <c r="D533" i="31"/>
  <c r="D534" i="31"/>
  <c r="D535" i="31"/>
  <c r="D536" i="31"/>
  <c r="D537" i="31"/>
  <c r="D538" i="31"/>
  <c r="D539" i="31"/>
  <c r="D540" i="31"/>
  <c r="D541" i="31"/>
  <c r="D542" i="31"/>
  <c r="D543" i="31"/>
  <c r="D544" i="31"/>
  <c r="D545" i="31"/>
  <c r="D546" i="31"/>
  <c r="D547" i="31"/>
  <c r="D548" i="31"/>
  <c r="D549" i="31"/>
  <c r="D550" i="31"/>
  <c r="D551" i="31"/>
  <c r="D552" i="31"/>
  <c r="D553" i="31"/>
  <c r="D554" i="31"/>
  <c r="D555" i="31"/>
  <c r="D556" i="31"/>
  <c r="D557" i="31"/>
  <c r="D558" i="31"/>
  <c r="D559" i="31"/>
  <c r="D560" i="31"/>
  <c r="D561" i="31"/>
  <c r="D562" i="31"/>
  <c r="D563" i="31"/>
  <c r="D564" i="31"/>
  <c r="D565" i="31"/>
  <c r="D566" i="31"/>
  <c r="D567" i="31"/>
  <c r="D568" i="31"/>
  <c r="D569" i="31"/>
  <c r="D570" i="31"/>
  <c r="D571" i="31"/>
  <c r="D572" i="31"/>
  <c r="D573" i="31"/>
  <c r="D574" i="31"/>
  <c r="D575" i="31"/>
  <c r="D576" i="31"/>
  <c r="D577" i="31"/>
  <c r="D578" i="31"/>
  <c r="D579" i="31"/>
  <c r="D580" i="31"/>
  <c r="D581" i="31"/>
  <c r="D582" i="31"/>
  <c r="D583" i="31"/>
  <c r="D584" i="31"/>
  <c r="D585" i="31"/>
  <c r="D586" i="31"/>
  <c r="D587" i="31"/>
  <c r="D588" i="31"/>
  <c r="D589" i="31"/>
  <c r="D590" i="31"/>
  <c r="D591" i="31"/>
  <c r="D592" i="31"/>
  <c r="D593" i="31"/>
  <c r="D594" i="31"/>
  <c r="D595" i="31"/>
  <c r="D596" i="31"/>
  <c r="D597" i="31"/>
  <c r="D598" i="31"/>
  <c r="D599" i="31"/>
  <c r="D600" i="31"/>
  <c r="D601" i="31"/>
  <c r="D602" i="31"/>
  <c r="D603" i="31"/>
  <c r="D604" i="31"/>
  <c r="D605" i="31"/>
  <c r="D606" i="31"/>
  <c r="D607" i="31"/>
  <c r="D608" i="31"/>
  <c r="D609" i="31"/>
  <c r="D610" i="31"/>
  <c r="D611" i="31"/>
  <c r="D612" i="31"/>
  <c r="D613" i="31"/>
  <c r="D614" i="31"/>
  <c r="D615" i="31"/>
  <c r="D616" i="31"/>
  <c r="D617" i="31"/>
  <c r="D618" i="31"/>
  <c r="D619" i="31"/>
  <c r="D620" i="31"/>
  <c r="D621" i="31"/>
  <c r="D622" i="31"/>
  <c r="D623" i="31"/>
  <c r="D624" i="31"/>
  <c r="D625" i="31"/>
  <c r="D626" i="31"/>
  <c r="D627" i="31"/>
  <c r="D628" i="31"/>
  <c r="D629" i="31"/>
  <c r="D630" i="31"/>
  <c r="D631" i="31"/>
  <c r="D632" i="31"/>
  <c r="D633" i="31"/>
  <c r="D634" i="31"/>
  <c r="D635" i="31"/>
  <c r="D636" i="31"/>
  <c r="D637" i="31"/>
  <c r="D638" i="31"/>
  <c r="D639" i="31"/>
  <c r="D640" i="31"/>
  <c r="D641" i="31"/>
  <c r="D642" i="31"/>
  <c r="D643" i="31"/>
  <c r="D644" i="31"/>
  <c r="D645" i="31"/>
  <c r="D646" i="31"/>
  <c r="D647" i="31"/>
  <c r="D648" i="31"/>
  <c r="D649" i="31"/>
  <c r="D650" i="31"/>
  <c r="D651" i="31"/>
  <c r="D652" i="31"/>
  <c r="D653" i="31"/>
  <c r="D654" i="31"/>
  <c r="D655" i="31"/>
  <c r="D656" i="31"/>
  <c r="D657" i="31"/>
  <c r="D658" i="31"/>
  <c r="D659" i="31"/>
  <c r="D660" i="31"/>
  <c r="D661" i="31"/>
  <c r="D662" i="31"/>
  <c r="D663" i="31"/>
  <c r="D664" i="31"/>
  <c r="D665" i="31"/>
  <c r="D666" i="31"/>
  <c r="D667" i="31"/>
  <c r="D668" i="31"/>
  <c r="D669" i="31"/>
  <c r="D670" i="31"/>
  <c r="D671" i="31"/>
  <c r="D672" i="31"/>
  <c r="D673" i="31"/>
  <c r="D674" i="31"/>
  <c r="D675" i="31"/>
  <c r="D676" i="31"/>
  <c r="D677" i="31"/>
  <c r="D678" i="31"/>
  <c r="D679" i="31"/>
  <c r="D680" i="31"/>
  <c r="D681" i="31"/>
  <c r="D682" i="31"/>
  <c r="D683" i="31"/>
  <c r="D684" i="31"/>
  <c r="D685" i="31"/>
  <c r="D686" i="31"/>
  <c r="D687" i="31"/>
  <c r="D688" i="31"/>
  <c r="D689" i="31"/>
  <c r="D690" i="31"/>
  <c r="D691" i="31"/>
  <c r="D692" i="31"/>
  <c r="D693" i="31"/>
  <c r="D694" i="31"/>
  <c r="D695" i="31"/>
  <c r="D696" i="31"/>
  <c r="D697" i="31"/>
  <c r="D698" i="31"/>
  <c r="D699" i="31"/>
  <c r="D700" i="31"/>
  <c r="D701" i="31"/>
  <c r="D702" i="31"/>
  <c r="D703" i="31"/>
  <c r="D704" i="31"/>
  <c r="D705" i="31"/>
  <c r="D706" i="31"/>
  <c r="D707" i="31"/>
  <c r="D708" i="31"/>
  <c r="D709" i="31"/>
  <c r="D710" i="31"/>
  <c r="D711" i="31"/>
  <c r="D712" i="31"/>
  <c r="D713" i="31"/>
  <c r="D714" i="31"/>
  <c r="D715" i="31"/>
  <c r="D716" i="31"/>
  <c r="D717" i="31"/>
  <c r="D718" i="31"/>
  <c r="D719" i="31"/>
  <c r="D720" i="31"/>
  <c r="D721" i="31"/>
  <c r="D722" i="31"/>
  <c r="D723" i="31"/>
  <c r="D724" i="31"/>
  <c r="D725" i="31"/>
  <c r="D726" i="31"/>
  <c r="D727" i="31"/>
  <c r="D728" i="31"/>
  <c r="D729" i="31"/>
  <c r="D730" i="31"/>
  <c r="D731" i="31"/>
  <c r="D732" i="31"/>
  <c r="D733" i="31"/>
  <c r="D734" i="31"/>
  <c r="D735" i="31"/>
  <c r="D736" i="31"/>
  <c r="D737" i="31"/>
  <c r="D738" i="31"/>
  <c r="D739" i="31"/>
  <c r="D740" i="31"/>
  <c r="D741" i="31"/>
  <c r="D742" i="31"/>
  <c r="D743" i="31"/>
  <c r="D744" i="31"/>
  <c r="D745" i="3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D761" i="31"/>
  <c r="D762" i="31"/>
  <c r="D763" i="31"/>
  <c r="D764" i="31"/>
  <c r="D765" i="31"/>
  <c r="D766" i="31"/>
  <c r="D767" i="31"/>
  <c r="D768" i="31"/>
  <c r="D769" i="31"/>
  <c r="D770" i="31"/>
  <c r="D771" i="31"/>
  <c r="D772" i="31"/>
  <c r="D773" i="31"/>
  <c r="D774" i="31"/>
  <c r="D775" i="31"/>
  <c r="D776" i="31"/>
  <c r="D777" i="31"/>
  <c r="D778" i="31"/>
  <c r="D779" i="31"/>
  <c r="D780" i="31"/>
  <c r="D781" i="31"/>
  <c r="D782" i="31"/>
  <c r="D783" i="31"/>
  <c r="D784" i="31"/>
  <c r="D785" i="31"/>
  <c r="D786" i="31"/>
  <c r="D787" i="31"/>
  <c r="D788" i="31"/>
  <c r="D789" i="31"/>
  <c r="D790" i="31"/>
  <c r="D791" i="31"/>
  <c r="D792" i="31"/>
  <c r="D793" i="3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D809" i="31"/>
  <c r="D810" i="31"/>
  <c r="D811" i="31"/>
  <c r="D812" i="31"/>
  <c r="D813" i="31"/>
  <c r="D814" i="31"/>
  <c r="D815" i="31"/>
  <c r="D816" i="31"/>
  <c r="D817" i="31"/>
  <c r="D818" i="31"/>
  <c r="D819" i="31"/>
  <c r="D820" i="31"/>
  <c r="D821" i="31"/>
  <c r="D822" i="31"/>
  <c r="D823" i="31"/>
  <c r="D824" i="31"/>
  <c r="D825" i="31"/>
  <c r="D826" i="31"/>
  <c r="D827" i="31"/>
  <c r="D828" i="31"/>
  <c r="D829" i="31"/>
  <c r="D830" i="31"/>
  <c r="D831" i="31"/>
  <c r="D832" i="31"/>
  <c r="D833" i="31"/>
  <c r="D834" i="31"/>
  <c r="D835" i="31"/>
  <c r="D836" i="31"/>
  <c r="D837" i="31"/>
  <c r="D838" i="31"/>
  <c r="D839" i="31"/>
  <c r="D840" i="31"/>
  <c r="D841" i="31"/>
  <c r="D842" i="31"/>
  <c r="D843" i="31"/>
  <c r="D844" i="31"/>
  <c r="D845" i="31"/>
  <c r="D846" i="31"/>
  <c r="D847" i="31"/>
  <c r="D848" i="31"/>
  <c r="D849" i="31"/>
  <c r="D850" i="31"/>
  <c r="D851" i="31"/>
  <c r="D852" i="31"/>
  <c r="D853" i="31"/>
  <c r="D854" i="31"/>
  <c r="D855" i="31"/>
  <c r="D856" i="31"/>
  <c r="D857" i="31"/>
  <c r="D858" i="31"/>
  <c r="D859" i="31"/>
  <c r="D860" i="31"/>
  <c r="D861" i="31"/>
  <c r="D862" i="31"/>
  <c r="D863" i="31"/>
  <c r="D864" i="31"/>
  <c r="D865" i="31"/>
  <c r="D866" i="31"/>
  <c r="D867" i="31"/>
  <c r="D868" i="31"/>
  <c r="D869" i="31"/>
  <c r="D870" i="31"/>
  <c r="D871" i="31"/>
  <c r="D872" i="31"/>
  <c r="D873" i="31"/>
  <c r="D874" i="31"/>
  <c r="D875" i="31"/>
  <c r="D876" i="31"/>
  <c r="D877" i="31"/>
  <c r="D878" i="31"/>
  <c r="D879" i="31"/>
  <c r="D880" i="31"/>
  <c r="D881" i="31"/>
  <c r="D882" i="31"/>
  <c r="D883" i="31"/>
  <c r="D884" i="31"/>
  <c r="D885" i="31"/>
  <c r="D886" i="31"/>
  <c r="D887" i="31"/>
  <c r="D888" i="31"/>
  <c r="D889" i="31"/>
  <c r="D890" i="31"/>
  <c r="D891" i="31"/>
  <c r="D892" i="31"/>
  <c r="D893" i="31"/>
  <c r="D894" i="31"/>
  <c r="D895" i="31"/>
  <c r="D896" i="31"/>
  <c r="D897" i="31"/>
  <c r="D898" i="31"/>
  <c r="D899" i="31"/>
  <c r="D900" i="31"/>
  <c r="D901" i="31"/>
  <c r="D902" i="31"/>
  <c r="D903" i="31"/>
  <c r="D904" i="31"/>
  <c r="D905" i="31"/>
  <c r="D906" i="31"/>
  <c r="D907" i="31"/>
  <c r="D908" i="31"/>
  <c r="D909" i="31"/>
  <c r="D910" i="31"/>
  <c r="D911" i="31"/>
  <c r="D912" i="31"/>
  <c r="D913" i="31"/>
  <c r="D914" i="31"/>
  <c r="D915" i="31"/>
  <c r="D916" i="31"/>
  <c r="D917" i="31"/>
  <c r="D918" i="31"/>
  <c r="D919" i="31"/>
  <c r="D920" i="31"/>
  <c r="D921" i="31"/>
  <c r="D922" i="31"/>
  <c r="D923" i="31"/>
  <c r="D924" i="31"/>
  <c r="D925" i="31"/>
  <c r="D926" i="31"/>
  <c r="D927" i="31"/>
  <c r="D928" i="31"/>
  <c r="D929" i="31"/>
  <c r="D930" i="31"/>
  <c r="D931" i="31"/>
  <c r="D932" i="31"/>
  <c r="D933" i="31"/>
  <c r="D934" i="31"/>
  <c r="D935" i="31"/>
  <c r="D936" i="31"/>
  <c r="D937" i="31"/>
  <c r="D938" i="31"/>
  <c r="D939" i="31"/>
  <c r="D940" i="31"/>
  <c r="D941" i="31"/>
  <c r="D942" i="31"/>
  <c r="D943" i="31"/>
  <c r="D944" i="31"/>
  <c r="D945" i="31"/>
  <c r="D946" i="31"/>
  <c r="D947" i="31"/>
  <c r="D948" i="31"/>
  <c r="D949" i="31"/>
  <c r="D950" i="31"/>
  <c r="D951" i="31"/>
  <c r="D952" i="31"/>
  <c r="D953" i="31"/>
  <c r="D954" i="31"/>
  <c r="D955" i="31"/>
  <c r="D956" i="31"/>
  <c r="D957" i="31"/>
  <c r="D958" i="31"/>
  <c r="D959" i="31"/>
  <c r="D960" i="31"/>
  <c r="D961" i="31"/>
  <c r="D962" i="31"/>
  <c r="D963" i="31"/>
  <c r="D964" i="31"/>
  <c r="D965" i="31"/>
  <c r="D966" i="31"/>
  <c r="D967" i="31"/>
  <c r="D968" i="31"/>
  <c r="D969" i="31"/>
  <c r="D970" i="31"/>
  <c r="D971" i="31"/>
  <c r="D972" i="31"/>
  <c r="D973" i="31"/>
  <c r="D974" i="31"/>
  <c r="D975" i="31"/>
  <c r="D976" i="31"/>
  <c r="D977" i="31"/>
  <c r="D978" i="31"/>
  <c r="D979" i="31"/>
  <c r="D980" i="31"/>
  <c r="D981" i="31"/>
  <c r="D982" i="31"/>
  <c r="D983" i="31"/>
  <c r="D984" i="31"/>
  <c r="D985" i="31"/>
  <c r="D986" i="31"/>
  <c r="D987" i="31"/>
  <c r="D988" i="31"/>
  <c r="D989" i="31"/>
  <c r="D990" i="31"/>
  <c r="D991" i="31"/>
  <c r="D992" i="31"/>
  <c r="D993" i="31"/>
  <c r="D994" i="31"/>
  <c r="D995" i="31"/>
  <c r="D996" i="31"/>
  <c r="D997" i="31"/>
  <c r="D998" i="31"/>
  <c r="D999" i="31"/>
  <c r="D1000" i="31"/>
  <c r="D1001" i="31"/>
  <c r="D1002" i="31"/>
  <c r="D1003" i="31"/>
  <c r="D1004" i="31"/>
  <c r="D1005" i="31"/>
  <c r="D1006" i="31"/>
  <c r="D1007" i="31"/>
  <c r="D1008" i="31"/>
  <c r="D1009" i="31"/>
  <c r="D1010" i="31"/>
  <c r="D1011" i="31"/>
  <c r="D1012" i="31"/>
  <c r="D1013" i="31"/>
  <c r="D1014" i="31"/>
  <c r="D1015" i="31"/>
  <c r="D1016" i="31"/>
  <c r="D1017" i="31"/>
  <c r="D1018" i="31"/>
  <c r="D1019" i="31"/>
  <c r="D1020" i="31"/>
  <c r="D1021" i="31"/>
  <c r="D1022" i="31"/>
  <c r="D1023" i="31"/>
  <c r="D1024" i="31"/>
  <c r="D1025" i="31"/>
  <c r="D1026" i="31"/>
  <c r="D1027" i="31"/>
  <c r="D1028" i="31"/>
  <c r="D1029" i="31"/>
  <c r="D1030" i="31"/>
  <c r="D1031" i="31"/>
  <c r="D1032" i="31"/>
  <c r="D1033" i="31"/>
  <c r="D1034" i="31"/>
  <c r="D1035" i="31"/>
  <c r="D1036" i="31"/>
  <c r="D1037" i="31"/>
  <c r="D1038" i="31"/>
  <c r="D1039" i="31"/>
  <c r="D1040" i="31"/>
  <c r="D1041" i="31"/>
  <c r="D1042" i="31"/>
  <c r="D1043" i="31"/>
  <c r="D1044" i="31"/>
  <c r="D1045" i="31"/>
  <c r="D1046" i="31"/>
  <c r="D1047" i="31"/>
  <c r="D1048" i="31"/>
  <c r="D1049" i="31"/>
  <c r="D1050" i="31"/>
  <c r="D1051" i="31"/>
  <c r="D1052" i="31"/>
  <c r="D1053" i="31"/>
  <c r="D1054" i="31"/>
  <c r="D1055" i="31"/>
  <c r="D1056" i="31"/>
  <c r="D1057" i="31"/>
  <c r="D1058" i="31"/>
  <c r="D1059" i="31"/>
  <c r="D1060" i="31"/>
  <c r="D1061" i="31"/>
  <c r="D1062" i="31"/>
  <c r="D1063" i="31"/>
  <c r="D1064" i="31"/>
  <c r="D1065" i="31"/>
  <c r="D1066" i="31"/>
  <c r="D1067" i="31"/>
  <c r="D1068" i="31"/>
  <c r="D1069" i="31"/>
  <c r="D1070" i="31"/>
  <c r="D1071" i="31"/>
  <c r="D1072" i="31"/>
  <c r="D1073" i="31"/>
  <c r="D1074" i="31"/>
  <c r="D1075" i="31"/>
  <c r="D1076" i="31"/>
  <c r="D1077" i="31"/>
  <c r="D1078" i="31"/>
  <c r="D1079" i="31"/>
  <c r="D1080" i="31"/>
  <c r="D1081" i="31"/>
  <c r="D1082" i="31"/>
  <c r="D1083" i="31"/>
  <c r="D1084" i="31"/>
  <c r="D1085" i="31"/>
  <c r="D1086" i="31"/>
  <c r="D1087" i="31"/>
  <c r="D1088" i="31"/>
  <c r="D1089" i="31"/>
  <c r="D1090" i="31"/>
  <c r="D1091" i="31"/>
  <c r="D1092" i="31"/>
  <c r="D1093" i="31"/>
  <c r="D1094" i="31"/>
  <c r="D1095" i="31"/>
  <c r="D1096" i="31"/>
  <c r="D1097" i="31"/>
  <c r="D1098" i="31"/>
  <c r="D1099" i="31"/>
  <c r="D1100" i="31"/>
  <c r="D1101" i="31"/>
  <c r="D1102" i="31"/>
  <c r="D1103" i="31"/>
  <c r="D1104" i="31"/>
  <c r="D1105" i="31"/>
  <c r="D1106" i="31"/>
  <c r="D1107" i="31"/>
  <c r="D1108" i="31"/>
  <c r="D1109" i="31"/>
  <c r="D1110" i="31"/>
  <c r="D1111" i="31"/>
  <c r="B6" i="29"/>
  <c r="B8" i="29" s="1"/>
  <c r="P8" i="29"/>
  <c r="P7" i="29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7" i="23"/>
  <c r="P18" i="29" l="1"/>
  <c r="F1105" i="31"/>
  <c r="F1097" i="31"/>
  <c r="F1089" i="31"/>
  <c r="F1081" i="31"/>
  <c r="F1073" i="31"/>
  <c r="F1065" i="31"/>
  <c r="F1057" i="31"/>
  <c r="F1049" i="31"/>
  <c r="F1041" i="31"/>
  <c r="F1033" i="31"/>
  <c r="F1025" i="31"/>
  <c r="F1017" i="31"/>
  <c r="F1009" i="31"/>
  <c r="F1001" i="31"/>
  <c r="F993" i="31"/>
  <c r="F985" i="31"/>
  <c r="F977" i="31"/>
  <c r="F969" i="31"/>
  <c r="F961" i="31"/>
  <c r="F953" i="31"/>
  <c r="F945" i="31"/>
  <c r="F937" i="31"/>
  <c r="F929" i="31"/>
  <c r="F921" i="31"/>
  <c r="F913" i="31"/>
  <c r="F905" i="31"/>
  <c r="F897" i="31"/>
  <c r="F889" i="31"/>
  <c r="F881" i="31"/>
  <c r="F873" i="31"/>
  <c r="F865" i="31"/>
  <c r="F857" i="31"/>
  <c r="F849" i="31"/>
  <c r="F841" i="31"/>
  <c r="F833" i="31"/>
  <c r="F825" i="31"/>
  <c r="F817" i="31"/>
  <c r="F809" i="31"/>
  <c r="F801" i="31"/>
  <c r="F793" i="31"/>
  <c r="F785" i="31"/>
  <c r="F777" i="31"/>
  <c r="F769" i="31"/>
  <c r="F761" i="31"/>
  <c r="F753" i="31"/>
  <c r="F745" i="31"/>
  <c r="F737" i="31"/>
  <c r="F729" i="31"/>
  <c r="F721" i="31"/>
  <c r="F713" i="31"/>
  <c r="F705" i="31"/>
  <c r="F697" i="31"/>
  <c r="F689" i="31"/>
  <c r="F681" i="31"/>
  <c r="F673" i="31"/>
  <c r="F665" i="31"/>
  <c r="F657" i="31"/>
  <c r="F649" i="31"/>
  <c r="F641" i="31"/>
  <c r="F633" i="31"/>
  <c r="F625" i="31"/>
  <c r="F617" i="31"/>
  <c r="F609" i="31"/>
  <c r="F601" i="31"/>
  <c r="F593" i="31"/>
  <c r="F585" i="31"/>
  <c r="F577" i="31"/>
  <c r="F569" i="31"/>
  <c r="F561" i="31"/>
  <c r="F553" i="31"/>
  <c r="F545" i="31"/>
  <c r="F537" i="31"/>
  <c r="F529" i="31"/>
  <c r="F521" i="31"/>
  <c r="F517" i="31"/>
  <c r="F513" i="31"/>
  <c r="F509" i="31"/>
  <c r="F505" i="31"/>
  <c r="F501" i="31"/>
  <c r="F493" i="31"/>
  <c r="F489" i="31"/>
  <c r="F485" i="31"/>
  <c r="F481" i="31"/>
  <c r="F477" i="31"/>
  <c r="F473" i="31"/>
  <c r="F469" i="31"/>
  <c r="F465" i="31"/>
  <c r="F461" i="31"/>
  <c r="F457" i="31"/>
  <c r="F453" i="31"/>
  <c r="F449" i="31"/>
  <c r="F445" i="31"/>
  <c r="F441" i="31"/>
  <c r="F437" i="31"/>
  <c r="F433" i="31"/>
  <c r="F429" i="31"/>
  <c r="F425" i="31"/>
  <c r="F421" i="31"/>
  <c r="F417" i="31"/>
  <c r="F413" i="31"/>
  <c r="F409" i="31"/>
  <c r="F405" i="31"/>
  <c r="F401" i="31"/>
  <c r="F397" i="31"/>
  <c r="F393" i="31"/>
  <c r="F389" i="31"/>
  <c r="F385" i="31"/>
  <c r="F381" i="31"/>
  <c r="F377" i="31"/>
  <c r="F373" i="31"/>
  <c r="F369" i="31"/>
  <c r="F365" i="31"/>
  <c r="F361" i="31"/>
  <c r="F357" i="31"/>
  <c r="F353" i="31"/>
  <c r="F349" i="31"/>
  <c r="F345" i="31"/>
  <c r="F1109" i="31"/>
  <c r="F1101" i="31"/>
  <c r="F1093" i="31"/>
  <c r="F1085" i="31"/>
  <c r="F1077" i="31"/>
  <c r="F1069" i="31"/>
  <c r="F1061" i="31"/>
  <c r="F1053" i="31"/>
  <c r="F1045" i="31"/>
  <c r="F1037" i="31"/>
  <c r="F1029" i="31"/>
  <c r="F1021" i="31"/>
  <c r="F1013" i="31"/>
  <c r="F1005" i="31"/>
  <c r="F997" i="31"/>
  <c r="F989" i="31"/>
  <c r="F981" i="31"/>
  <c r="F973" i="31"/>
  <c r="F965" i="31"/>
  <c r="F957" i="31"/>
  <c r="F949" i="31"/>
  <c r="F941" i="31"/>
  <c r="F933" i="31"/>
  <c r="F925" i="31"/>
  <c r="F917" i="31"/>
  <c r="F909" i="31"/>
  <c r="F901" i="31"/>
  <c r="F893" i="31"/>
  <c r="F885" i="31"/>
  <c r="F877" i="31"/>
  <c r="F869" i="31"/>
  <c r="F861" i="31"/>
  <c r="F853" i="31"/>
  <c r="F845" i="31"/>
  <c r="F837" i="31"/>
  <c r="F829" i="31"/>
  <c r="F821" i="31"/>
  <c r="F813" i="31"/>
  <c r="F805" i="31"/>
  <c r="F797" i="31"/>
  <c r="F789" i="31"/>
  <c r="F781" i="31"/>
  <c r="F773" i="31"/>
  <c r="F765" i="31"/>
  <c r="F757" i="31"/>
  <c r="F749" i="31"/>
  <c r="F741" i="31"/>
  <c r="F733" i="31"/>
  <c r="F725" i="31"/>
  <c r="F717" i="31"/>
  <c r="F709" i="31"/>
  <c r="F701" i="31"/>
  <c r="F693" i="31"/>
  <c r="F685" i="31"/>
  <c r="F677" i="31"/>
  <c r="F669" i="31"/>
  <c r="F661" i="31"/>
  <c r="F653" i="31"/>
  <c r="F645" i="31"/>
  <c r="F637" i="31"/>
  <c r="F629" i="31"/>
  <c r="F621" i="31"/>
  <c r="F613" i="31"/>
  <c r="F605" i="31"/>
  <c r="F597" i="31"/>
  <c r="F589" i="31"/>
  <c r="F581" i="31"/>
  <c r="F573" i="31"/>
  <c r="F565" i="31"/>
  <c r="F557" i="31"/>
  <c r="F549" i="31"/>
  <c r="F541" i="31"/>
  <c r="F533" i="31"/>
  <c r="F525" i="31"/>
  <c r="F497" i="31"/>
  <c r="F341" i="31"/>
  <c r="F337" i="31"/>
  <c r="F333" i="31"/>
  <c r="F329" i="31"/>
  <c r="F325" i="31"/>
  <c r="F321" i="31"/>
  <c r="F317" i="31"/>
  <c r="F313" i="31"/>
  <c r="F309" i="31"/>
  <c r="F305" i="31"/>
  <c r="F301" i="31"/>
  <c r="F297" i="31"/>
  <c r="F293" i="31"/>
  <c r="F289" i="31"/>
  <c r="F285" i="31"/>
  <c r="F281" i="31"/>
  <c r="F277" i="31"/>
  <c r="F273" i="31"/>
  <c r="F269" i="31"/>
  <c r="F265" i="31"/>
  <c r="F261" i="31"/>
  <c r="F257" i="31"/>
  <c r="F253" i="31"/>
  <c r="F249" i="31"/>
  <c r="F245" i="31"/>
  <c r="F241" i="31"/>
  <c r="F237" i="31"/>
  <c r="F233" i="31"/>
  <c r="F229" i="31"/>
  <c r="F225" i="31"/>
  <c r="F221" i="31"/>
  <c r="F217" i="31"/>
  <c r="F213" i="31"/>
  <c r="F209" i="31"/>
  <c r="F205" i="31"/>
  <c r="F201" i="31"/>
  <c r="F197" i="31"/>
  <c r="F193" i="31"/>
  <c r="F189" i="31"/>
  <c r="F185" i="31"/>
  <c r="F181" i="31"/>
  <c r="F177" i="31"/>
  <c r="F173" i="31"/>
  <c r="F169" i="31"/>
  <c r="F165" i="31"/>
  <c r="F161" i="31"/>
  <c r="F157" i="31"/>
  <c r="F153" i="31"/>
  <c r="F149" i="31"/>
  <c r="F145" i="31"/>
  <c r="F141" i="31"/>
  <c r="F137" i="31"/>
  <c r="F133" i="31"/>
  <c r="F129" i="31"/>
  <c r="F125" i="31"/>
  <c r="F121" i="31"/>
  <c r="F117" i="31"/>
  <c r="F113" i="31"/>
  <c r="F109" i="31"/>
  <c r="F105" i="31"/>
  <c r="F101" i="31"/>
  <c r="F97" i="31"/>
  <c r="F93" i="31"/>
  <c r="F89" i="31"/>
  <c r="F85" i="31"/>
  <c r="F81" i="31"/>
  <c r="F77" i="31"/>
  <c r="F73" i="31"/>
  <c r="F69" i="31"/>
  <c r="F65" i="31"/>
  <c r="F61" i="31"/>
  <c r="F57" i="31"/>
  <c r="F53" i="31"/>
  <c r="F49" i="31"/>
  <c r="F45" i="31"/>
  <c r="F41" i="31"/>
  <c r="F37" i="31"/>
  <c r="F33" i="31"/>
  <c r="F29" i="31"/>
  <c r="F25" i="31"/>
  <c r="F21" i="31"/>
  <c r="F17" i="31"/>
  <c r="F13" i="31"/>
  <c r="F9" i="31"/>
  <c r="F5" i="31"/>
  <c r="F1111" i="31"/>
  <c r="F1107" i="31"/>
  <c r="F1103" i="31"/>
  <c r="F1099" i="31"/>
  <c r="F1095" i="31"/>
  <c r="F1091" i="31"/>
  <c r="F1087" i="31"/>
  <c r="F1083" i="31"/>
  <c r="F1079" i="31"/>
  <c r="F1075" i="31"/>
  <c r="F1071" i="31"/>
  <c r="F1067" i="31"/>
  <c r="F1063" i="31"/>
  <c r="F1059" i="31"/>
  <c r="F1055" i="31"/>
  <c r="F1051" i="31"/>
  <c r="F1047" i="31"/>
  <c r="F1043" i="31"/>
  <c r="F1039" i="31"/>
  <c r="F1035" i="31"/>
  <c r="F1031" i="31"/>
  <c r="F1027" i="31"/>
  <c r="F1023" i="31"/>
  <c r="F1019" i="31"/>
  <c r="F1015" i="31"/>
  <c r="F1011" i="31"/>
  <c r="F1007" i="31"/>
  <c r="F1003" i="31"/>
  <c r="F999" i="31"/>
  <c r="F995" i="31"/>
  <c r="F991" i="31"/>
  <c r="F987" i="31"/>
  <c r="F983" i="31"/>
  <c r="F979" i="31"/>
  <c r="F975" i="31"/>
  <c r="F971" i="31"/>
  <c r="F967" i="31"/>
  <c r="F963" i="31"/>
  <c r="F959" i="31"/>
  <c r="F955" i="31"/>
  <c r="F951" i="31"/>
  <c r="F947" i="31"/>
  <c r="F943" i="31"/>
  <c r="F939" i="31"/>
  <c r="F935" i="31"/>
  <c r="F931" i="31"/>
  <c r="F927" i="31"/>
  <c r="F923" i="31"/>
  <c r="F919" i="31"/>
  <c r="F915" i="31"/>
  <c r="F911" i="31"/>
  <c r="F907" i="31"/>
  <c r="F903" i="31"/>
  <c r="F899" i="31"/>
  <c r="F895" i="31"/>
  <c r="F891" i="31"/>
  <c r="F887" i="31"/>
  <c r="F883" i="31"/>
  <c r="F879" i="31"/>
  <c r="F875" i="31"/>
  <c r="F871" i="31"/>
  <c r="F867" i="31"/>
  <c r="F863" i="31"/>
  <c r="F859" i="31"/>
  <c r="F855" i="31"/>
  <c r="F851" i="31"/>
  <c r="F847" i="31"/>
  <c r="F843" i="31"/>
  <c r="F839" i="31"/>
  <c r="F835" i="31"/>
  <c r="F831" i="31"/>
  <c r="F827" i="31"/>
  <c r="F823" i="31"/>
  <c r="F819" i="31"/>
  <c r="F815" i="31"/>
  <c r="F811" i="31"/>
  <c r="F807" i="31"/>
  <c r="F803" i="31"/>
  <c r="F799" i="31"/>
  <c r="F795" i="31"/>
  <c r="F791" i="31"/>
  <c r="F787" i="31"/>
  <c r="F783" i="31"/>
  <c r="F779" i="31"/>
  <c r="F775" i="31"/>
  <c r="F771" i="31"/>
  <c r="F767" i="31"/>
  <c r="F763" i="31"/>
  <c r="F759" i="31"/>
  <c r="F755" i="31"/>
  <c r="F751" i="31"/>
  <c r="F747" i="31"/>
  <c r="F743" i="31"/>
  <c r="F739" i="31"/>
  <c r="F735" i="31"/>
  <c r="F731" i="31"/>
  <c r="F727" i="31"/>
  <c r="F723" i="31"/>
  <c r="F719" i="31"/>
  <c r="F715" i="31"/>
  <c r="F711" i="31"/>
  <c r="F707" i="31"/>
  <c r="F703" i="31"/>
  <c r="F699" i="31"/>
  <c r="F695" i="31"/>
  <c r="F691" i="31"/>
  <c r="F687" i="31"/>
  <c r="F683" i="31"/>
  <c r="F679" i="31"/>
  <c r="F675" i="31"/>
  <c r="F671" i="31"/>
  <c r="F667" i="31"/>
  <c r="F663" i="31"/>
  <c r="F659" i="31"/>
  <c r="F655" i="31"/>
  <c r="F651" i="31"/>
  <c r="F647" i="31"/>
  <c r="F643" i="31"/>
  <c r="F639" i="31"/>
  <c r="F635" i="31"/>
  <c r="F631" i="31"/>
  <c r="F627" i="31"/>
  <c r="F623" i="31"/>
  <c r="F619" i="31"/>
  <c r="F615" i="31"/>
  <c r="F611" i="31"/>
  <c r="F607" i="31"/>
  <c r="F603" i="31"/>
  <c r="F599" i="31"/>
  <c r="F595" i="31"/>
  <c r="F591" i="31"/>
  <c r="F587" i="31"/>
  <c r="F583" i="31"/>
  <c r="F579" i="31"/>
  <c r="F575" i="31"/>
  <c r="F571" i="31"/>
  <c r="F567" i="31"/>
  <c r="F563" i="31"/>
  <c r="F559" i="31"/>
  <c r="F555" i="31"/>
  <c r="F551" i="31"/>
  <c r="F547" i="31"/>
  <c r="F543" i="31"/>
  <c r="F539" i="31"/>
  <c r="F535" i="31"/>
  <c r="F531" i="31"/>
  <c r="F527" i="31"/>
  <c r="F523" i="31"/>
  <c r="F519" i="31"/>
  <c r="F515" i="31"/>
  <c r="F511" i="31"/>
  <c r="F507" i="31"/>
  <c r="F503" i="31"/>
  <c r="F499" i="31"/>
  <c r="F495" i="31"/>
  <c r="F491" i="31"/>
  <c r="F487" i="31"/>
  <c r="F483" i="31"/>
  <c r="F479" i="31"/>
  <c r="F475" i="31"/>
  <c r="F471" i="31"/>
  <c r="F467" i="31"/>
  <c r="F463" i="31"/>
  <c r="F459" i="31"/>
  <c r="F455" i="31"/>
  <c r="F451" i="31"/>
  <c r="F447" i="31"/>
  <c r="F443" i="31"/>
  <c r="F439" i="31"/>
  <c r="F435" i="31"/>
  <c r="F431" i="31"/>
  <c r="F427" i="31"/>
  <c r="F423" i="31"/>
  <c r="F419" i="31"/>
  <c r="F415" i="31"/>
  <c r="F411" i="31"/>
  <c r="F407" i="31"/>
  <c r="F403" i="31"/>
  <c r="F399" i="31"/>
  <c r="F395" i="31"/>
  <c r="F391" i="31"/>
  <c r="F387" i="31"/>
  <c r="F383" i="31"/>
  <c r="F379" i="31"/>
  <c r="F375" i="31"/>
  <c r="F371" i="31"/>
  <c r="F367" i="31"/>
  <c r="F363" i="31"/>
  <c r="F359" i="31"/>
  <c r="F355" i="31"/>
  <c r="F351" i="31"/>
  <c r="F347" i="31"/>
  <c r="F343" i="31"/>
  <c r="F339" i="31"/>
  <c r="F335" i="31"/>
  <c r="F331" i="31"/>
  <c r="F327" i="31"/>
  <c r="F323" i="31"/>
  <c r="F319" i="31"/>
  <c r="F315" i="31"/>
  <c r="F311" i="31"/>
  <c r="F307" i="31"/>
  <c r="F303" i="31"/>
  <c r="F299" i="31"/>
  <c r="F295" i="31"/>
  <c r="F291" i="31"/>
  <c r="F287" i="31"/>
  <c r="F283" i="31"/>
  <c r="F279" i="31"/>
  <c r="F275" i="31"/>
  <c r="F271" i="31"/>
  <c r="F267" i="31"/>
  <c r="F263" i="31"/>
  <c r="F259" i="31"/>
  <c r="F255" i="31"/>
  <c r="F251" i="31"/>
  <c r="F247" i="31"/>
  <c r="F243" i="31"/>
  <c r="F239" i="31"/>
  <c r="F235" i="31"/>
  <c r="F231" i="31"/>
  <c r="F227" i="31"/>
  <c r="F223" i="31"/>
  <c r="F219" i="31"/>
  <c r="F215" i="31"/>
  <c r="F211" i="31"/>
  <c r="F207" i="31"/>
  <c r="F203" i="31"/>
  <c r="F199" i="31"/>
  <c r="F195" i="31"/>
  <c r="F191" i="31"/>
  <c r="F187" i="31"/>
  <c r="F183" i="31"/>
  <c r="F179" i="31"/>
  <c r="F175" i="31"/>
  <c r="F171" i="31"/>
  <c r="F167" i="31"/>
  <c r="F163" i="31"/>
  <c r="F159" i="31"/>
  <c r="F155" i="31"/>
  <c r="F151" i="31"/>
  <c r="F147" i="31"/>
  <c r="F143" i="31"/>
  <c r="F139" i="31"/>
  <c r="F135" i="31"/>
  <c r="F131" i="31"/>
  <c r="F127" i="31"/>
  <c r="F123" i="31"/>
  <c r="F119" i="31"/>
  <c r="F115" i="31"/>
  <c r="F111" i="31"/>
  <c r="F107" i="31"/>
  <c r="F103" i="31"/>
  <c r="F99" i="31"/>
  <c r="F95" i="31"/>
  <c r="F91" i="31"/>
  <c r="F87" i="31"/>
  <c r="F83" i="31"/>
  <c r="F79" i="31"/>
  <c r="F75" i="31"/>
  <c r="F71" i="31"/>
  <c r="F67" i="31"/>
  <c r="F63" i="31"/>
  <c r="F59" i="31"/>
  <c r="F55" i="31"/>
  <c r="F51" i="31"/>
  <c r="F47" i="31"/>
  <c r="F43" i="31"/>
  <c r="F39" i="31"/>
  <c r="F35" i="31"/>
  <c r="F31" i="31"/>
  <c r="F27" i="31"/>
  <c r="F23" i="31"/>
  <c r="F19" i="31"/>
  <c r="F15" i="31"/>
  <c r="F11" i="31"/>
  <c r="F7" i="31"/>
  <c r="F1108" i="31"/>
  <c r="F1104" i="31"/>
  <c r="F1100" i="31"/>
  <c r="F1096" i="31"/>
  <c r="F1092" i="31"/>
  <c r="F1088" i="31"/>
  <c r="F1084" i="31"/>
  <c r="F1080" i="31"/>
  <c r="F1076" i="31"/>
  <c r="F1072" i="31"/>
  <c r="F1068" i="31"/>
  <c r="F1064" i="31"/>
  <c r="F1060" i="31"/>
  <c r="F1056" i="31"/>
  <c r="F1052" i="31"/>
  <c r="F1048" i="31"/>
  <c r="F1044" i="31"/>
  <c r="F1040" i="31"/>
  <c r="F1036" i="31"/>
  <c r="F1032" i="31"/>
  <c r="F1028" i="31"/>
  <c r="F1024" i="31"/>
  <c r="F1020" i="31"/>
  <c r="F1016" i="31"/>
  <c r="F1012" i="31"/>
  <c r="F1008" i="31"/>
  <c r="F1004" i="31"/>
  <c r="F1000" i="31"/>
  <c r="F996" i="31"/>
  <c r="F992" i="31"/>
  <c r="F988" i="31"/>
  <c r="F984" i="31"/>
  <c r="F980" i="31"/>
  <c r="F976" i="31"/>
  <c r="F972" i="31"/>
  <c r="F968" i="31"/>
  <c r="F964" i="31"/>
  <c r="F960" i="31"/>
  <c r="F956" i="31"/>
  <c r="F952" i="31"/>
  <c r="F948" i="31"/>
  <c r="F944" i="31"/>
  <c r="F940" i="31"/>
  <c r="F936" i="31"/>
  <c r="F932" i="31"/>
  <c r="F928" i="31"/>
  <c r="F924" i="31"/>
  <c r="F920" i="31"/>
  <c r="F916" i="31"/>
  <c r="F912" i="31"/>
  <c r="F908" i="31"/>
  <c r="F904" i="31"/>
  <c r="F900" i="31"/>
  <c r="F896" i="31"/>
  <c r="F892" i="31"/>
  <c r="F888" i="31"/>
  <c r="F884" i="31"/>
  <c r="F880" i="31"/>
  <c r="F876" i="31"/>
  <c r="F872" i="31"/>
  <c r="F868" i="31"/>
  <c r="F864" i="31"/>
  <c r="F860" i="31"/>
  <c r="F856" i="31"/>
  <c r="F852" i="31"/>
  <c r="F848" i="31"/>
  <c r="F844" i="31"/>
  <c r="F840" i="31"/>
  <c r="F836" i="31"/>
  <c r="F832" i="31"/>
  <c r="F828" i="31"/>
  <c r="F824" i="31"/>
  <c r="F820" i="31"/>
  <c r="F816" i="31"/>
  <c r="F812" i="31"/>
  <c r="F808" i="31"/>
  <c r="F804" i="31"/>
  <c r="F800" i="31"/>
  <c r="F796" i="31"/>
  <c r="F792" i="31"/>
  <c r="F788" i="31"/>
  <c r="F784" i="31"/>
  <c r="F780" i="31"/>
  <c r="F776" i="31"/>
  <c r="F772" i="31"/>
  <c r="F768" i="31"/>
  <c r="F764" i="31"/>
  <c r="F760" i="31"/>
  <c r="F756" i="31"/>
  <c r="F752" i="31"/>
  <c r="F748" i="31"/>
  <c r="F744" i="31"/>
  <c r="F740" i="31"/>
  <c r="F736" i="31"/>
  <c r="F732" i="31"/>
  <c r="F728" i="31"/>
  <c r="F724" i="31"/>
  <c r="F720" i="31"/>
  <c r="F716" i="31"/>
  <c r="F712" i="31"/>
  <c r="F708" i="31"/>
  <c r="F704" i="31"/>
  <c r="F700" i="31"/>
  <c r="F696" i="31"/>
  <c r="F692" i="31"/>
  <c r="F688" i="31"/>
  <c r="F684" i="31"/>
  <c r="F680" i="31"/>
  <c r="F676" i="31"/>
  <c r="F672" i="31"/>
  <c r="F668" i="31"/>
  <c r="F664" i="31"/>
  <c r="F660" i="31"/>
  <c r="F656" i="31"/>
  <c r="F652" i="31"/>
  <c r="F648" i="31"/>
  <c r="F644" i="31"/>
  <c r="F640" i="31"/>
  <c r="F636" i="31"/>
  <c r="F632" i="31"/>
  <c r="F628" i="31"/>
  <c r="F624" i="31"/>
  <c r="F620" i="31"/>
  <c r="F616" i="31"/>
  <c r="F612" i="31"/>
  <c r="F608" i="31"/>
  <c r="F604" i="31"/>
  <c r="F600" i="31"/>
  <c r="F596" i="31"/>
  <c r="F592" i="31"/>
  <c r="F588" i="31"/>
  <c r="F584" i="31"/>
  <c r="F580" i="31"/>
  <c r="F576" i="31"/>
  <c r="F572" i="31"/>
  <c r="F568" i="31"/>
  <c r="F564" i="31"/>
  <c r="F560" i="31"/>
  <c r="F556" i="31"/>
  <c r="F552" i="31"/>
  <c r="F548" i="31"/>
  <c r="F544" i="31"/>
  <c r="F540" i="31"/>
  <c r="F536" i="31"/>
  <c r="F532" i="31"/>
  <c r="F528" i="31"/>
  <c r="F524" i="31"/>
  <c r="F520" i="31"/>
  <c r="F516" i="31"/>
  <c r="F512" i="31"/>
  <c r="F508" i="31"/>
  <c r="F504" i="31"/>
  <c r="F500" i="31"/>
  <c r="F496" i="31"/>
  <c r="F492" i="31"/>
  <c r="F488" i="31"/>
  <c r="F484" i="31"/>
  <c r="F480" i="31"/>
  <c r="F476" i="31"/>
  <c r="F472" i="31"/>
  <c r="F468" i="31"/>
  <c r="F464" i="31"/>
  <c r="F460" i="31"/>
  <c r="F456" i="31"/>
  <c r="F452" i="31"/>
  <c r="F448" i="31"/>
  <c r="F444" i="31"/>
  <c r="F440" i="31"/>
  <c r="F436" i="31"/>
  <c r="F432" i="31"/>
  <c r="F428" i="31"/>
  <c r="F424" i="31"/>
  <c r="F420" i="31"/>
  <c r="F416" i="31"/>
  <c r="F412" i="31"/>
  <c r="F408" i="31"/>
  <c r="F404" i="31"/>
  <c r="F400" i="31"/>
  <c r="F396" i="31"/>
  <c r="F392" i="31"/>
  <c r="F388" i="31"/>
  <c r="F384" i="31"/>
  <c r="F380" i="31"/>
  <c r="F376" i="31"/>
  <c r="F372" i="31"/>
  <c r="F368" i="31"/>
  <c r="F364" i="31"/>
  <c r="F360" i="31"/>
  <c r="F356" i="31"/>
  <c r="F352" i="31"/>
  <c r="F348" i="31"/>
  <c r="F344" i="31"/>
  <c r="F340" i="31"/>
  <c r="F336" i="31"/>
  <c r="F332" i="31"/>
  <c r="F328" i="31"/>
  <c r="F324" i="31"/>
  <c r="F320" i="31"/>
  <c r="F316" i="31"/>
  <c r="F312" i="31"/>
  <c r="F308" i="31"/>
  <c r="F304" i="31"/>
  <c r="F300" i="31"/>
  <c r="F296" i="31"/>
  <c r="F292" i="31"/>
  <c r="F288" i="31"/>
  <c r="F284" i="31"/>
  <c r="F280" i="31"/>
  <c r="F276" i="31"/>
  <c r="F272" i="31"/>
  <c r="F268" i="31"/>
  <c r="F264" i="31"/>
  <c r="F260" i="31"/>
  <c r="F256" i="31"/>
  <c r="F252" i="31"/>
  <c r="F248" i="31"/>
  <c r="F244" i="31"/>
  <c r="F240" i="31"/>
  <c r="F236" i="31"/>
  <c r="F232" i="31"/>
  <c r="F228" i="31"/>
  <c r="F224" i="31"/>
  <c r="F220" i="31"/>
  <c r="F216" i="31"/>
  <c r="F212" i="31"/>
  <c r="F208" i="31"/>
  <c r="F204" i="31"/>
  <c r="F200" i="31"/>
  <c r="F196" i="31"/>
  <c r="F192" i="31"/>
  <c r="F188" i="31"/>
  <c r="F184" i="31"/>
  <c r="F180" i="31"/>
  <c r="F176" i="31"/>
  <c r="F172" i="31"/>
  <c r="F168" i="31"/>
  <c r="F164" i="31"/>
  <c r="F160" i="31"/>
  <c r="F156" i="31"/>
  <c r="F152" i="31"/>
  <c r="F148" i="31"/>
  <c r="F144" i="31"/>
  <c r="F140" i="31"/>
  <c r="F136" i="31"/>
  <c r="F132" i="31"/>
  <c r="F128" i="31"/>
  <c r="F124" i="31"/>
  <c r="F120" i="31"/>
  <c r="F116" i="31"/>
  <c r="F112" i="31"/>
  <c r="F108" i="31"/>
  <c r="F104" i="31"/>
  <c r="F100" i="31"/>
  <c r="F96" i="31"/>
  <c r="F92" i="31"/>
  <c r="F88" i="31"/>
  <c r="F84" i="31"/>
  <c r="F80" i="31"/>
  <c r="F76" i="31"/>
  <c r="F72" i="31"/>
  <c r="F68" i="31"/>
  <c r="F64" i="31"/>
  <c r="F60" i="31"/>
  <c r="F56" i="31"/>
  <c r="F52" i="31"/>
  <c r="F48" i="31"/>
  <c r="F44" i="31"/>
  <c r="F40" i="31"/>
  <c r="F36" i="31"/>
  <c r="F32" i="31"/>
  <c r="F28" i="31"/>
  <c r="F24" i="31"/>
  <c r="F20" i="31"/>
  <c r="F16" i="31"/>
  <c r="F12" i="31"/>
  <c r="F8" i="31"/>
  <c r="F1110" i="31"/>
  <c r="F1106" i="31"/>
  <c r="F1102" i="31"/>
  <c r="F1098" i="31"/>
  <c r="F1094" i="31"/>
  <c r="F1090" i="31"/>
  <c r="F1086" i="31"/>
  <c r="F1082" i="31"/>
  <c r="F1078" i="31"/>
  <c r="F1074" i="31"/>
  <c r="F1070" i="31"/>
  <c r="F1066" i="31"/>
  <c r="F1062" i="31"/>
  <c r="F1058" i="31"/>
  <c r="F1054" i="31"/>
  <c r="F1050" i="31"/>
  <c r="F1046" i="31"/>
  <c r="F1042" i="31"/>
  <c r="F1038" i="31"/>
  <c r="F1034" i="31"/>
  <c r="F1030" i="31"/>
  <c r="F1026" i="31"/>
  <c r="F1022" i="31"/>
  <c r="F1018" i="31"/>
  <c r="F1014" i="31"/>
  <c r="F1010" i="31"/>
  <c r="F1006" i="31"/>
  <c r="F1002" i="31"/>
  <c r="F998" i="31"/>
  <c r="F994" i="31"/>
  <c r="F990" i="31"/>
  <c r="F986" i="31"/>
  <c r="F982" i="31"/>
  <c r="F978" i="31"/>
  <c r="F974" i="31"/>
  <c r="F970" i="31"/>
  <c r="F966" i="31"/>
  <c r="F962" i="31"/>
  <c r="F958" i="31"/>
  <c r="F954" i="31"/>
  <c r="F950" i="31"/>
  <c r="F946" i="31"/>
  <c r="F942" i="31"/>
  <c r="F938" i="31"/>
  <c r="F934" i="31"/>
  <c r="F930" i="31"/>
  <c r="F926" i="31"/>
  <c r="F922" i="31"/>
  <c r="F918" i="31"/>
  <c r="F914" i="31"/>
  <c r="F910" i="31"/>
  <c r="F906" i="31"/>
  <c r="F902" i="31"/>
  <c r="F898" i="31"/>
  <c r="F894" i="31"/>
  <c r="F890" i="31"/>
  <c r="F886" i="31"/>
  <c r="F882" i="31"/>
  <c r="F878" i="31"/>
  <c r="F874" i="31"/>
  <c r="F870" i="31"/>
  <c r="F866" i="31"/>
  <c r="F862" i="31"/>
  <c r="F858" i="31"/>
  <c r="F854" i="31"/>
  <c r="F850" i="31"/>
  <c r="F846" i="31"/>
  <c r="F842" i="31"/>
  <c r="F838" i="31"/>
  <c r="F834" i="31"/>
  <c r="F830" i="31"/>
  <c r="F826" i="31"/>
  <c r="F822" i="31"/>
  <c r="F818" i="31"/>
  <c r="F814" i="31"/>
  <c r="F810" i="31"/>
  <c r="F806" i="31"/>
  <c r="F802" i="31"/>
  <c r="F798" i="31"/>
  <c r="F794" i="31"/>
  <c r="F790" i="31"/>
  <c r="F786" i="31"/>
  <c r="F782" i="31"/>
  <c r="F778" i="31"/>
  <c r="F774" i="31"/>
  <c r="F770" i="31"/>
  <c r="F766" i="31"/>
  <c r="F762" i="31"/>
  <c r="F758" i="31"/>
  <c r="F754" i="31"/>
  <c r="F750" i="31"/>
  <c r="F746" i="31"/>
  <c r="F742" i="31"/>
  <c r="F738" i="31"/>
  <c r="F734" i="31"/>
  <c r="F730" i="31"/>
  <c r="F726" i="31"/>
  <c r="F722" i="31"/>
  <c r="F718" i="31"/>
  <c r="F714" i="31"/>
  <c r="F710" i="31"/>
  <c r="F706" i="31"/>
  <c r="F702" i="31"/>
  <c r="F698" i="31"/>
  <c r="F694" i="31"/>
  <c r="F690" i="31"/>
  <c r="F686" i="31"/>
  <c r="F682" i="31"/>
  <c r="F678" i="31"/>
  <c r="F674" i="31"/>
  <c r="F670" i="31"/>
  <c r="F666" i="31"/>
  <c r="F662" i="31"/>
  <c r="F658" i="31"/>
  <c r="F654" i="31"/>
  <c r="F650" i="31"/>
  <c r="F646" i="31"/>
  <c r="F642" i="31"/>
  <c r="F638" i="31"/>
  <c r="F634" i="31"/>
  <c r="F630" i="31"/>
  <c r="F626" i="31"/>
  <c r="F622" i="31"/>
  <c r="F618" i="31"/>
  <c r="F614" i="31"/>
  <c r="F610" i="31"/>
  <c r="F606" i="31"/>
  <c r="F602" i="31"/>
  <c r="F598" i="31"/>
  <c r="F594" i="31"/>
  <c r="F590" i="31"/>
  <c r="F586" i="31"/>
  <c r="F582" i="31"/>
  <c r="F578" i="31"/>
  <c r="F574" i="31"/>
  <c r="F570" i="31"/>
  <c r="F566" i="31"/>
  <c r="F562" i="31"/>
  <c r="F558" i="31"/>
  <c r="F554" i="31"/>
  <c r="F550" i="31"/>
  <c r="F546" i="31"/>
  <c r="F542" i="31"/>
  <c r="F538" i="31"/>
  <c r="F534" i="31"/>
  <c r="F530" i="31"/>
  <c r="F526" i="31"/>
  <c r="F522" i="31"/>
  <c r="F518" i="31"/>
  <c r="F514" i="31"/>
  <c r="F510" i="31"/>
  <c r="F506" i="31"/>
  <c r="F502" i="31"/>
  <c r="F498" i="31"/>
  <c r="F494" i="31"/>
  <c r="F490" i="31"/>
  <c r="F486" i="31"/>
  <c r="F482" i="31"/>
  <c r="F478" i="31"/>
  <c r="F474" i="31"/>
  <c r="F470" i="31"/>
  <c r="F466" i="31"/>
  <c r="F462" i="31"/>
  <c r="F458" i="31"/>
  <c r="F454" i="31"/>
  <c r="F450" i="31"/>
  <c r="F446" i="31"/>
  <c r="F442" i="31"/>
  <c r="F438" i="31"/>
  <c r="F434" i="31"/>
  <c r="F430" i="31"/>
  <c r="F426" i="31"/>
  <c r="F422" i="31"/>
  <c r="F418" i="31"/>
  <c r="F414" i="31"/>
  <c r="F410" i="31"/>
  <c r="F394" i="31"/>
  <c r="F362" i="31"/>
  <c r="F346" i="31"/>
  <c r="F326" i="31"/>
  <c r="F378" i="31"/>
  <c r="F406" i="31"/>
  <c r="F402" i="31"/>
  <c r="F398" i="31"/>
  <c r="F390" i="31"/>
  <c r="F386" i="31"/>
  <c r="F382" i="31"/>
  <c r="F374" i="31"/>
  <c r="F370" i="31"/>
  <c r="F366" i="31"/>
  <c r="F358" i="31"/>
  <c r="F354" i="31"/>
  <c r="F350" i="31"/>
  <c r="F342" i="31"/>
  <c r="F338" i="31"/>
  <c r="F334" i="31"/>
  <c r="F330" i="31"/>
  <c r="F322" i="31"/>
  <c r="F318" i="31"/>
  <c r="F314" i="31"/>
  <c r="F310" i="31"/>
  <c r="F306" i="31"/>
  <c r="F302" i="31"/>
  <c r="F298" i="31"/>
  <c r="F294" i="31"/>
  <c r="F290" i="31"/>
  <c r="F286" i="31"/>
  <c r="F282" i="31"/>
  <c r="F278" i="31"/>
  <c r="F274" i="31"/>
  <c r="F270" i="31"/>
  <c r="F266" i="31"/>
  <c r="F262" i="31"/>
  <c r="F258" i="31"/>
  <c r="F254" i="31"/>
  <c r="F250" i="31"/>
  <c r="F246" i="31"/>
  <c r="F242" i="31"/>
  <c r="F238" i="31"/>
  <c r="F234" i="31"/>
  <c r="F230" i="31"/>
  <c r="F226" i="31"/>
  <c r="F222" i="31"/>
  <c r="F218" i="31"/>
  <c r="F214" i="31"/>
  <c r="F210" i="31"/>
  <c r="F206" i="31"/>
  <c r="F202" i="31"/>
  <c r="F198" i="31"/>
  <c r="F194" i="31"/>
  <c r="F190" i="31"/>
  <c r="F186" i="31"/>
  <c r="F182" i="31"/>
  <c r="F178" i="31"/>
  <c r="F174" i="31"/>
  <c r="F170" i="31"/>
  <c r="F166" i="31"/>
  <c r="F162" i="31"/>
  <c r="F158" i="31"/>
  <c r="F154" i="31"/>
  <c r="F150" i="31"/>
  <c r="F146" i="31"/>
  <c r="F142" i="31"/>
  <c r="F138" i="31"/>
  <c r="F134" i="31"/>
  <c r="F130" i="31"/>
  <c r="F126" i="31"/>
  <c r="F122" i="31"/>
  <c r="F118" i="31"/>
  <c r="F114" i="31"/>
  <c r="F110" i="31"/>
  <c r="F106" i="31"/>
  <c r="F102" i="31"/>
  <c r="F98" i="31"/>
  <c r="F94" i="31"/>
  <c r="F90" i="31"/>
  <c r="F86" i="31"/>
  <c r="F82" i="31"/>
  <c r="F78" i="31"/>
  <c r="F74" i="31"/>
  <c r="F70" i="31"/>
  <c r="F66" i="31"/>
  <c r="F62" i="31"/>
  <c r="F58" i="31"/>
  <c r="F54" i="31"/>
  <c r="F50" i="31"/>
  <c r="F46" i="31"/>
  <c r="F42" i="31"/>
  <c r="F38" i="31"/>
  <c r="F34" i="31"/>
  <c r="F30" i="31"/>
  <c r="F26" i="31"/>
  <c r="F22" i="31"/>
  <c r="F18" i="31"/>
  <c r="F14" i="31"/>
  <c r="F10" i="31"/>
  <c r="F6" i="31"/>
  <c r="P19" i="29"/>
  <c r="P38" i="29"/>
  <c r="P34" i="29"/>
  <c r="P30" i="29"/>
  <c r="P26" i="29"/>
  <c r="P22" i="29"/>
  <c r="P21" i="29"/>
  <c r="P11" i="29"/>
  <c r="P14" i="29"/>
  <c r="P10" i="29"/>
  <c r="P36" i="29"/>
  <c r="P32" i="29"/>
  <c r="P28" i="29"/>
  <c r="P24" i="29"/>
  <c r="P20" i="29"/>
  <c r="P16" i="29"/>
  <c r="P12" i="29"/>
  <c r="P9" i="29"/>
  <c r="P17" i="29"/>
  <c r="P15" i="29"/>
  <c r="P13" i="29"/>
  <c r="P37" i="29"/>
  <c r="P35" i="29"/>
  <c r="P33" i="29"/>
  <c r="P31" i="29"/>
  <c r="P29" i="29"/>
  <c r="P27" i="29"/>
  <c r="P25" i="29"/>
  <c r="P23" i="29"/>
  <c r="L8" i="23"/>
  <c r="M8" i="23" s="1"/>
  <c r="N8" i="23" s="1"/>
  <c r="P8" i="23" s="1"/>
  <c r="L9" i="23"/>
  <c r="M9" i="23" s="1"/>
  <c r="N9" i="23" s="1"/>
  <c r="P9" i="23" s="1"/>
  <c r="L10" i="23"/>
  <c r="M10" i="23" s="1"/>
  <c r="N10" i="23" s="1"/>
  <c r="P10" i="23" s="1"/>
  <c r="L11" i="23"/>
  <c r="M11" i="23" s="1"/>
  <c r="N11" i="23" s="1"/>
  <c r="P11" i="23" s="1"/>
  <c r="L12" i="23"/>
  <c r="M12" i="23" s="1"/>
  <c r="N12" i="23" s="1"/>
  <c r="P12" i="23" s="1"/>
  <c r="L13" i="23"/>
  <c r="M13" i="23" s="1"/>
  <c r="N13" i="23" s="1"/>
  <c r="P13" i="23" s="1"/>
  <c r="L14" i="23"/>
  <c r="M14" i="23" s="1"/>
  <c r="N14" i="23" s="1"/>
  <c r="P14" i="23" s="1"/>
  <c r="L15" i="23"/>
  <c r="M15" i="23" s="1"/>
  <c r="N15" i="23" s="1"/>
  <c r="P15" i="23" s="1"/>
  <c r="L16" i="23"/>
  <c r="M16" i="23" s="1"/>
  <c r="N16" i="23" s="1"/>
  <c r="P16" i="23" s="1"/>
  <c r="L17" i="23"/>
  <c r="M17" i="23" s="1"/>
  <c r="N17" i="23" s="1"/>
  <c r="P17" i="23" s="1"/>
  <c r="L18" i="23"/>
  <c r="M18" i="23" s="1"/>
  <c r="N18" i="23" s="1"/>
  <c r="P18" i="23" s="1"/>
  <c r="L19" i="23"/>
  <c r="M19" i="23" s="1"/>
  <c r="N19" i="23" s="1"/>
  <c r="P19" i="23" s="1"/>
  <c r="L20" i="23"/>
  <c r="M20" i="23" s="1"/>
  <c r="N20" i="23" s="1"/>
  <c r="P20" i="23" s="1"/>
  <c r="L21" i="23"/>
  <c r="M21" i="23" s="1"/>
  <c r="N21" i="23" s="1"/>
  <c r="P21" i="23" s="1"/>
  <c r="L7" i="23"/>
  <c r="M7" i="23" s="1"/>
  <c r="N7" i="23" s="1"/>
  <c r="P7" i="23" s="1"/>
  <c r="B6" i="23"/>
  <c r="B8" i="23" s="1"/>
  <c r="P3" i="26" l="1"/>
  <c r="P4" i="26"/>
  <c r="P5" i="26"/>
  <c r="P6" i="26"/>
  <c r="P7" i="26" s="1"/>
  <c r="P8" i="26" s="1"/>
  <c r="P9" i="26" s="1"/>
  <c r="P10" i="26" s="1"/>
  <c r="P11" i="26" s="1"/>
  <c r="P12" i="26" s="1"/>
  <c r="P13" i="26" s="1"/>
  <c r="P14" i="26" s="1"/>
  <c r="P15" i="26" s="1"/>
  <c r="P16" i="26" s="1"/>
  <c r="P17" i="26" s="1"/>
  <c r="P18" i="26" s="1"/>
  <c r="P19" i="26" s="1"/>
  <c r="P20" i="26" s="1"/>
  <c r="P21" i="26" s="1"/>
  <c r="P22" i="26" s="1"/>
  <c r="P23" i="26" s="1"/>
  <c r="P24" i="26" s="1"/>
  <c r="P25" i="26" s="1"/>
  <c r="P26" i="26" s="1"/>
  <c r="P27" i="26" s="1"/>
  <c r="P28" i="26" s="1"/>
  <c r="P29" i="26" s="1"/>
  <c r="P30" i="26" s="1"/>
  <c r="P31" i="26" s="1"/>
  <c r="P32" i="26" s="1"/>
  <c r="P33" i="26" s="1"/>
  <c r="P34" i="26" s="1"/>
  <c r="P35" i="26" s="1"/>
  <c r="P36" i="26" s="1"/>
  <c r="P37" i="26" s="1"/>
  <c r="P38" i="26" s="1"/>
  <c r="P39" i="26" s="1"/>
  <c r="P40" i="26" s="1"/>
  <c r="P41" i="26" s="1"/>
  <c r="P42" i="26" s="1"/>
  <c r="P43" i="26" s="1"/>
  <c r="P44" i="26" s="1"/>
  <c r="P45" i="26" s="1"/>
  <c r="P46" i="26" s="1"/>
  <c r="P47" i="26" s="1"/>
  <c r="P48" i="26" s="1"/>
  <c r="P49" i="26" s="1"/>
  <c r="P50" i="26" s="1"/>
  <c r="P51" i="26" s="1"/>
  <c r="P52" i="26" s="1"/>
  <c r="P53" i="26" s="1"/>
  <c r="P54" i="26" s="1"/>
  <c r="P55" i="26" s="1"/>
  <c r="P56" i="26" s="1"/>
  <c r="P57" i="26" s="1"/>
  <c r="P58" i="26" s="1"/>
  <c r="P59" i="26" s="1"/>
  <c r="P60" i="26" s="1"/>
  <c r="P61" i="26" s="1"/>
  <c r="P62" i="26" s="1"/>
  <c r="P63" i="26" s="1"/>
  <c r="P64" i="26" s="1"/>
  <c r="P65" i="26" s="1"/>
  <c r="P66" i="26" s="1"/>
  <c r="P67" i="26" s="1"/>
  <c r="P68" i="26" s="1"/>
  <c r="P69" i="26" s="1"/>
  <c r="P70" i="26" s="1"/>
  <c r="P71" i="26" s="1"/>
  <c r="P72" i="26" s="1"/>
  <c r="P73" i="26" s="1"/>
  <c r="P74" i="26" s="1"/>
  <c r="P75" i="26" s="1"/>
  <c r="P76" i="26" s="1"/>
  <c r="P77" i="26" s="1"/>
  <c r="P78" i="26" s="1"/>
  <c r="P79" i="26" s="1"/>
  <c r="P80" i="26" s="1"/>
  <c r="P81" i="26" s="1"/>
  <c r="P82" i="26" s="1"/>
  <c r="P83" i="26" s="1"/>
  <c r="P84" i="26" s="1"/>
  <c r="P85" i="26" s="1"/>
  <c r="P86" i="26" s="1"/>
  <c r="P87" i="26" s="1"/>
  <c r="P88" i="26" s="1"/>
  <c r="P89" i="26" s="1"/>
  <c r="P90" i="26" s="1"/>
  <c r="P2" i="26"/>
  <c r="P1" i="26"/>
  <c r="I13" i="26"/>
  <c r="I17" i="26"/>
  <c r="I29" i="26"/>
  <c r="I33" i="26"/>
  <c r="I49" i="26"/>
  <c r="I65" i="26"/>
  <c r="I81" i="26"/>
  <c r="G2" i="26"/>
  <c r="H2" i="26"/>
  <c r="G3" i="26"/>
  <c r="H3" i="26"/>
  <c r="G4" i="26"/>
  <c r="H4" i="26"/>
  <c r="G5" i="26"/>
  <c r="I5" i="26" s="1"/>
  <c r="H5" i="26"/>
  <c r="G6" i="26"/>
  <c r="H6" i="26"/>
  <c r="G7" i="26"/>
  <c r="H7" i="26"/>
  <c r="G8" i="26"/>
  <c r="H8" i="26"/>
  <c r="G9" i="26"/>
  <c r="I9" i="26" s="1"/>
  <c r="H9" i="26"/>
  <c r="G10" i="26"/>
  <c r="H10" i="26"/>
  <c r="G11" i="26"/>
  <c r="H11" i="26"/>
  <c r="G12" i="26"/>
  <c r="H12" i="26"/>
  <c r="G13" i="26"/>
  <c r="H13" i="26"/>
  <c r="G14" i="26"/>
  <c r="H14" i="26"/>
  <c r="G15" i="26"/>
  <c r="H15" i="26"/>
  <c r="G16" i="26"/>
  <c r="H16" i="26"/>
  <c r="G17" i="26"/>
  <c r="H17" i="26"/>
  <c r="G18" i="26"/>
  <c r="H18" i="26"/>
  <c r="G19" i="26"/>
  <c r="H19" i="26"/>
  <c r="G20" i="26"/>
  <c r="H20" i="26"/>
  <c r="G21" i="26"/>
  <c r="I21" i="26" s="1"/>
  <c r="H21" i="26"/>
  <c r="G22" i="26"/>
  <c r="H22" i="26"/>
  <c r="G23" i="26"/>
  <c r="H23" i="26"/>
  <c r="G24" i="26"/>
  <c r="H24" i="26"/>
  <c r="G25" i="26"/>
  <c r="I25" i="26" s="1"/>
  <c r="H25" i="26"/>
  <c r="G26" i="26"/>
  <c r="H26" i="26"/>
  <c r="G27" i="26"/>
  <c r="H27" i="26"/>
  <c r="G28" i="26"/>
  <c r="H28" i="26"/>
  <c r="G29" i="26"/>
  <c r="H29" i="26"/>
  <c r="G30" i="26"/>
  <c r="H30" i="26"/>
  <c r="G31" i="26"/>
  <c r="I31" i="26" s="1"/>
  <c r="H31" i="26"/>
  <c r="G32" i="26"/>
  <c r="H32" i="26"/>
  <c r="G33" i="26"/>
  <c r="H33" i="26"/>
  <c r="G34" i="26"/>
  <c r="H34" i="26"/>
  <c r="G35" i="26"/>
  <c r="I35" i="26" s="1"/>
  <c r="H35" i="26"/>
  <c r="G36" i="26"/>
  <c r="H36" i="26"/>
  <c r="G37" i="26"/>
  <c r="I37" i="26" s="1"/>
  <c r="H37" i="26"/>
  <c r="G38" i="26"/>
  <c r="H38" i="26"/>
  <c r="G39" i="26"/>
  <c r="I39" i="26" s="1"/>
  <c r="H39" i="26"/>
  <c r="G40" i="26"/>
  <c r="H40" i="26"/>
  <c r="G41" i="26"/>
  <c r="I41" i="26" s="1"/>
  <c r="H41" i="26"/>
  <c r="G42" i="26"/>
  <c r="H42" i="26"/>
  <c r="G43" i="26"/>
  <c r="I43" i="26" s="1"/>
  <c r="H43" i="26"/>
  <c r="G44" i="26"/>
  <c r="H44" i="26"/>
  <c r="G45" i="26"/>
  <c r="I45" i="26" s="1"/>
  <c r="H45" i="26"/>
  <c r="G46" i="26"/>
  <c r="H46" i="26"/>
  <c r="G47" i="26"/>
  <c r="I47" i="26" s="1"/>
  <c r="H47" i="26"/>
  <c r="G48" i="26"/>
  <c r="H48" i="26"/>
  <c r="G49" i="26"/>
  <c r="H49" i="26"/>
  <c r="G50" i="26"/>
  <c r="H50" i="26"/>
  <c r="G51" i="26"/>
  <c r="I51" i="26" s="1"/>
  <c r="H51" i="26"/>
  <c r="G52" i="26"/>
  <c r="H52" i="26"/>
  <c r="G53" i="26"/>
  <c r="I53" i="26" s="1"/>
  <c r="H53" i="26"/>
  <c r="G54" i="26"/>
  <c r="H54" i="26"/>
  <c r="G55" i="26"/>
  <c r="I55" i="26" s="1"/>
  <c r="H55" i="26"/>
  <c r="G56" i="26"/>
  <c r="H56" i="26"/>
  <c r="G57" i="26"/>
  <c r="I57" i="26" s="1"/>
  <c r="H57" i="26"/>
  <c r="G58" i="26"/>
  <c r="H58" i="26"/>
  <c r="G59" i="26"/>
  <c r="I59" i="26" s="1"/>
  <c r="H59" i="26"/>
  <c r="G60" i="26"/>
  <c r="H60" i="26"/>
  <c r="G61" i="26"/>
  <c r="I61" i="26" s="1"/>
  <c r="H61" i="26"/>
  <c r="G62" i="26"/>
  <c r="H62" i="26"/>
  <c r="G63" i="26"/>
  <c r="I63" i="26" s="1"/>
  <c r="H63" i="26"/>
  <c r="G64" i="26"/>
  <c r="H64" i="26"/>
  <c r="G65" i="26"/>
  <c r="H65" i="26"/>
  <c r="G66" i="26"/>
  <c r="H66" i="26"/>
  <c r="G67" i="26"/>
  <c r="I67" i="26" s="1"/>
  <c r="H67" i="26"/>
  <c r="G68" i="26"/>
  <c r="H68" i="26"/>
  <c r="G69" i="26"/>
  <c r="I69" i="26" s="1"/>
  <c r="H69" i="26"/>
  <c r="G70" i="26"/>
  <c r="H70" i="26"/>
  <c r="G71" i="26"/>
  <c r="I71" i="26" s="1"/>
  <c r="H71" i="26"/>
  <c r="G72" i="26"/>
  <c r="H72" i="26"/>
  <c r="G73" i="26"/>
  <c r="I73" i="26" s="1"/>
  <c r="H73" i="26"/>
  <c r="G74" i="26"/>
  <c r="H74" i="26"/>
  <c r="G75" i="26"/>
  <c r="I75" i="26" s="1"/>
  <c r="H75" i="26"/>
  <c r="G76" i="26"/>
  <c r="H76" i="26"/>
  <c r="G77" i="26"/>
  <c r="I77" i="26" s="1"/>
  <c r="H77" i="26"/>
  <c r="G78" i="26"/>
  <c r="H78" i="26"/>
  <c r="G79" i="26"/>
  <c r="I79" i="26" s="1"/>
  <c r="H79" i="26"/>
  <c r="G80" i="26"/>
  <c r="H80" i="26"/>
  <c r="G81" i="26"/>
  <c r="H81" i="26"/>
  <c r="G82" i="26"/>
  <c r="H82" i="26"/>
  <c r="G83" i="26"/>
  <c r="I83" i="26" s="1"/>
  <c r="H83" i="26"/>
  <c r="G84" i="26"/>
  <c r="H84" i="26"/>
  <c r="G85" i="26"/>
  <c r="I85" i="26" s="1"/>
  <c r="H85" i="26"/>
  <c r="G86" i="26"/>
  <c r="H86" i="26"/>
  <c r="G87" i="26"/>
  <c r="I87" i="26" s="1"/>
  <c r="H87" i="26"/>
  <c r="G88" i="26"/>
  <c r="H88" i="26"/>
  <c r="G89" i="26"/>
  <c r="I89" i="26" s="1"/>
  <c r="H89" i="26"/>
  <c r="G90" i="26"/>
  <c r="H90" i="26"/>
  <c r="H1" i="26"/>
  <c r="G1" i="26"/>
  <c r="D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1" i="26"/>
  <c r="CI1" i="25"/>
  <c r="CC1" i="25"/>
  <c r="BW1" i="25"/>
  <c r="BQ1" i="25"/>
  <c r="BK1" i="25"/>
  <c r="BE1" i="25"/>
  <c r="AY1" i="25"/>
  <c r="AS1" i="25"/>
  <c r="AM1" i="25"/>
  <c r="AG1" i="25"/>
  <c r="AA1" i="25"/>
  <c r="U1" i="25"/>
  <c r="O1" i="25"/>
  <c r="I1" i="25"/>
  <c r="C1" i="25"/>
  <c r="F31" i="24"/>
  <c r="F37" i="24"/>
  <c r="F43" i="24"/>
  <c r="F49" i="24"/>
  <c r="F55" i="24"/>
  <c r="F61" i="24"/>
  <c r="F67" i="24"/>
  <c r="F73" i="24"/>
  <c r="F79" i="24"/>
  <c r="F85" i="24"/>
  <c r="F91" i="24"/>
  <c r="F97" i="24"/>
  <c r="F103" i="24"/>
  <c r="F109" i="24"/>
  <c r="F25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4" i="24"/>
  <c r="J6" i="24"/>
  <c r="J10" i="24"/>
  <c r="J14" i="24"/>
  <c r="J18" i="24"/>
  <c r="K4" i="24"/>
  <c r="M4" i="24"/>
  <c r="O4" i="24"/>
  <c r="K5" i="24"/>
  <c r="M5" i="24"/>
  <c r="O5" i="24"/>
  <c r="K6" i="24"/>
  <c r="M6" i="24"/>
  <c r="O6" i="24"/>
  <c r="K7" i="24"/>
  <c r="M7" i="24"/>
  <c r="O7" i="24"/>
  <c r="K8" i="24"/>
  <c r="M8" i="24"/>
  <c r="O8" i="24"/>
  <c r="K9" i="24"/>
  <c r="M9" i="24"/>
  <c r="O9" i="24"/>
  <c r="K10" i="24"/>
  <c r="M10" i="24"/>
  <c r="O10" i="24"/>
  <c r="K11" i="24"/>
  <c r="M11" i="24"/>
  <c r="O11" i="24"/>
  <c r="K12" i="24"/>
  <c r="M12" i="24"/>
  <c r="O12" i="24"/>
  <c r="K13" i="24"/>
  <c r="M13" i="24"/>
  <c r="O13" i="24"/>
  <c r="K14" i="24"/>
  <c r="M14" i="24"/>
  <c r="O14" i="24"/>
  <c r="K15" i="24"/>
  <c r="M15" i="24"/>
  <c r="O15" i="24"/>
  <c r="K16" i="24"/>
  <c r="M16" i="24"/>
  <c r="O16" i="24"/>
  <c r="K17" i="24"/>
  <c r="M17" i="24"/>
  <c r="O17" i="24"/>
  <c r="K18" i="24"/>
  <c r="M18" i="24"/>
  <c r="O18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4" i="24"/>
  <c r="Q3" i="24"/>
  <c r="O3" i="24"/>
  <c r="M3" i="24"/>
  <c r="K3" i="24"/>
  <c r="I3" i="24"/>
  <c r="H6" i="24"/>
  <c r="H7" i="24"/>
  <c r="J7" i="24" s="1"/>
  <c r="H10" i="24"/>
  <c r="H11" i="24"/>
  <c r="J11" i="24" s="1"/>
  <c r="H14" i="24"/>
  <c r="H15" i="24"/>
  <c r="J15" i="24" s="1"/>
  <c r="H18" i="24"/>
  <c r="H4" i="24"/>
  <c r="J4" i="24" s="1"/>
  <c r="G6" i="24"/>
  <c r="G7" i="24"/>
  <c r="G8" i="24"/>
  <c r="H8" i="24" s="1"/>
  <c r="J8" i="24" s="1"/>
  <c r="G9" i="24"/>
  <c r="H9" i="24" s="1"/>
  <c r="J9" i="24" s="1"/>
  <c r="G10" i="24"/>
  <c r="G11" i="24"/>
  <c r="G12" i="24"/>
  <c r="H12" i="24" s="1"/>
  <c r="J12" i="24" s="1"/>
  <c r="G13" i="24"/>
  <c r="H13" i="24" s="1"/>
  <c r="J13" i="24" s="1"/>
  <c r="G14" i="24"/>
  <c r="G15" i="24"/>
  <c r="G16" i="24"/>
  <c r="H16" i="24" s="1"/>
  <c r="J16" i="24" s="1"/>
  <c r="G17" i="24"/>
  <c r="H17" i="24" s="1"/>
  <c r="J17" i="24" s="1"/>
  <c r="G18" i="24"/>
  <c r="G5" i="24"/>
  <c r="H5" i="24" s="1"/>
  <c r="J5" i="24" s="1"/>
  <c r="G4" i="24"/>
  <c r="E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I88" i="26" l="1"/>
  <c r="I84" i="26"/>
  <c r="I78" i="26"/>
  <c r="I72" i="26"/>
  <c r="I68" i="26"/>
  <c r="I62" i="26"/>
  <c r="I58" i="26"/>
  <c r="I54" i="26"/>
  <c r="I48" i="26"/>
  <c r="I46" i="26"/>
  <c r="I44" i="26"/>
  <c r="I42" i="26"/>
  <c r="I38" i="26"/>
  <c r="I36" i="26"/>
  <c r="I34" i="26"/>
  <c r="I32" i="26"/>
  <c r="I30" i="26"/>
  <c r="I28" i="26"/>
  <c r="I26" i="26"/>
  <c r="I24" i="26"/>
  <c r="I22" i="26"/>
  <c r="I20" i="26"/>
  <c r="I18" i="26"/>
  <c r="I16" i="26"/>
  <c r="I14" i="26"/>
  <c r="I12" i="26"/>
  <c r="I10" i="26"/>
  <c r="I8" i="26"/>
  <c r="I6" i="26"/>
  <c r="I4" i="26"/>
  <c r="I2" i="26"/>
  <c r="I90" i="26"/>
  <c r="I86" i="26"/>
  <c r="I82" i="26"/>
  <c r="I80" i="26"/>
  <c r="I76" i="26"/>
  <c r="I74" i="26"/>
  <c r="I70" i="26"/>
  <c r="I66" i="26"/>
  <c r="I64" i="26"/>
  <c r="I60" i="26"/>
  <c r="I56" i="26"/>
  <c r="I52" i="26"/>
  <c r="I50" i="26"/>
  <c r="I40" i="26"/>
  <c r="I1" i="26"/>
  <c r="I27" i="26"/>
  <c r="I23" i="26"/>
  <c r="I19" i="26"/>
  <c r="I15" i="26"/>
  <c r="I11" i="26"/>
  <c r="I7" i="26"/>
  <c r="I3" i="26"/>
  <c r="C7" i="10" l="1"/>
  <c r="Y5" i="10"/>
  <c r="Y6" i="10" s="1"/>
  <c r="T6" i="11"/>
  <c r="T5" i="11"/>
  <c r="X5" i="10"/>
  <c r="X6" i="10" s="1"/>
  <c r="C9" i="13"/>
  <c r="S6" i="11" l="1"/>
  <c r="W5" i="10"/>
  <c r="W6" i="10" s="1"/>
  <c r="S5" i="11"/>
  <c r="Q6" i="11"/>
  <c r="U5" i="10"/>
  <c r="U6" i="10" s="1"/>
  <c r="V5" i="10"/>
  <c r="V6" i="10" s="1"/>
  <c r="R6" i="11"/>
  <c r="Q5" i="11"/>
  <c r="R5" i="11"/>
  <c r="P6" i="11"/>
  <c r="T5" i="10"/>
  <c r="T6" i="10" s="1"/>
  <c r="P5" i="11"/>
  <c r="N6" i="11"/>
  <c r="O6" i="11"/>
  <c r="R5" i="10"/>
  <c r="R6" i="10" s="1"/>
  <c r="N5" i="11"/>
  <c r="S5" i="10"/>
  <c r="S6" i="10" s="1"/>
  <c r="O5" i="11"/>
  <c r="P5" i="10"/>
  <c r="P6" i="10" s="1"/>
  <c r="Q5" i="10"/>
  <c r="Q6" i="10" s="1"/>
  <c r="M6" i="11"/>
  <c r="L5" i="11"/>
  <c r="K5" i="11"/>
  <c r="L6" i="11"/>
  <c r="M5" i="11"/>
  <c r="K6" i="11"/>
  <c r="O5" i="10"/>
  <c r="O6" i="10" s="1"/>
  <c r="N5" i="10"/>
  <c r="N6" i="10" s="1"/>
  <c r="J6" i="11"/>
  <c r="J5" i="11"/>
  <c r="I6" i="11"/>
  <c r="M5" i="10"/>
  <c r="M6" i="10" s="1"/>
  <c r="I5" i="11"/>
  <c r="H6" i="11"/>
  <c r="L5" i="10"/>
  <c r="L6" i="10" s="1"/>
  <c r="H5" i="11"/>
  <c r="G6" i="11"/>
  <c r="K5" i="10"/>
  <c r="K6" i="10" s="1"/>
  <c r="G5" i="11"/>
  <c r="F6" i="11"/>
  <c r="J5" i="10"/>
  <c r="J6" i="10" s="1"/>
  <c r="F5" i="11"/>
  <c r="E6" i="11"/>
  <c r="I5" i="10"/>
  <c r="I6" i="10" s="1"/>
  <c r="E5" i="11"/>
  <c r="H5" i="10"/>
  <c r="H6" i="10" s="1"/>
  <c r="D6" i="11"/>
  <c r="D5" i="11"/>
  <c r="B6" i="11"/>
  <c r="B5" i="11"/>
  <c r="G5" i="10"/>
  <c r="G6" i="10" s="1"/>
  <c r="C6" i="11"/>
  <c r="F5" i="10"/>
  <c r="F6" i="10" s="1"/>
  <c r="C5" i="11"/>
  <c r="E5" i="10"/>
  <c r="E6" i="10" s="1"/>
  <c r="A6" i="11"/>
  <c r="A5" i="11"/>
  <c r="B25" i="8"/>
  <c r="E5" i="8" s="1"/>
  <c r="C6" i="9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3" i="8"/>
  <c r="E25" i="8"/>
  <c r="E26" i="8"/>
  <c r="C3" i="8"/>
  <c r="D3" i="8" s="1"/>
  <c r="D27" i="8" s="1"/>
  <c r="C25" i="8"/>
  <c r="D25" i="8" s="1"/>
  <c r="C26" i="8"/>
  <c r="D26" i="8" s="1"/>
  <c r="C5" i="8"/>
  <c r="D5" i="8" s="1"/>
  <c r="C4" i="8"/>
  <c r="D4" i="8" s="1"/>
  <c r="C6" i="8"/>
  <c r="D6" i="8" s="1"/>
  <c r="C7" i="8"/>
  <c r="D7" i="8" s="1"/>
  <c r="C8" i="8"/>
  <c r="D8" i="8" s="1"/>
  <c r="C9" i="8"/>
  <c r="D9" i="8" s="1"/>
  <c r="C10" i="8"/>
  <c r="D10" i="8" s="1"/>
  <c r="C11" i="8"/>
  <c r="D11" i="8" s="1"/>
  <c r="C12" i="8"/>
  <c r="D12" i="8" s="1"/>
  <c r="C13" i="8"/>
  <c r="D13" i="8" s="1"/>
  <c r="C14" i="8"/>
  <c r="D14" i="8" s="1"/>
  <c r="C15" i="8"/>
  <c r="D15" i="8" s="1"/>
  <c r="C16" i="8"/>
  <c r="D16" i="8" s="1"/>
  <c r="C17" i="8"/>
  <c r="D17" i="8" s="1"/>
  <c r="C18" i="8"/>
  <c r="D18" i="8" s="1"/>
  <c r="C19" i="8"/>
  <c r="D19" i="8" s="1"/>
  <c r="C20" i="8"/>
  <c r="D20" i="8" s="1"/>
  <c r="C21" i="8"/>
  <c r="D21" i="8" s="1"/>
  <c r="C22" i="8"/>
  <c r="D22" i="8" s="1"/>
  <c r="C23" i="8"/>
  <c r="D23" i="8" s="1"/>
  <c r="A1" i="7"/>
  <c r="I49" i="6"/>
  <c r="Q44" i="6"/>
  <c r="P28" i="6"/>
  <c r="N28" i="6"/>
  <c r="N13" i="6" s="1"/>
  <c r="N16" i="6" s="1"/>
  <c r="M28" i="6"/>
  <c r="L28" i="6"/>
  <c r="K28" i="6"/>
  <c r="J28" i="6"/>
  <c r="J13" i="6" s="1"/>
  <c r="J16" i="6" s="1"/>
  <c r="I28" i="6"/>
  <c r="Q27" i="6"/>
  <c r="Q28" i="6" s="1"/>
  <c r="Q26" i="6"/>
  <c r="Q49" i="6" s="1"/>
  <c r="H26" i="6"/>
  <c r="Q25" i="6"/>
  <c r="Q48" i="6" s="1"/>
  <c r="H25" i="6"/>
  <c r="Q24" i="6"/>
  <c r="P23" i="6"/>
  <c r="O23" i="6"/>
  <c r="N23" i="6"/>
  <c r="M23" i="6"/>
  <c r="L23" i="6"/>
  <c r="K23" i="6"/>
  <c r="J23" i="6"/>
  <c r="I23" i="6"/>
  <c r="Q22" i="6"/>
  <c r="Q21" i="6"/>
  <c r="Q23" i="6" s="1"/>
  <c r="Q20" i="6"/>
  <c r="Q47" i="6" s="1"/>
  <c r="Q19" i="6"/>
  <c r="P19" i="6"/>
  <c r="O19" i="6"/>
  <c r="N19" i="6"/>
  <c r="M19" i="6"/>
  <c r="L19" i="6"/>
  <c r="K19" i="6"/>
  <c r="J19" i="6"/>
  <c r="I19" i="6"/>
  <c r="Q18" i="6"/>
  <c r="Q17" i="6"/>
  <c r="M16" i="6"/>
  <c r="L16" i="6"/>
  <c r="Q15" i="6"/>
  <c r="Q14" i="6"/>
  <c r="P13" i="6"/>
  <c r="P16" i="6" s="1"/>
  <c r="K13" i="6"/>
  <c r="K16" i="6" s="1"/>
  <c r="I13" i="6"/>
  <c r="Q13" i="6" s="1"/>
  <c r="Q16" i="6" s="1"/>
  <c r="P12" i="6"/>
  <c r="J12" i="6"/>
  <c r="Q11" i="6"/>
  <c r="Q10" i="6"/>
  <c r="P9" i="6"/>
  <c r="N9" i="6"/>
  <c r="L9" i="6"/>
  <c r="K9" i="6"/>
  <c r="K12" i="6" s="1"/>
  <c r="J9" i="6"/>
  <c r="I9" i="6"/>
  <c r="Q9" i="6" s="1"/>
  <c r="Q12" i="6" s="1"/>
  <c r="J1" i="6"/>
  <c r="AP8" i="5"/>
  <c r="AP9" i="5"/>
  <c r="AP7" i="5"/>
  <c r="BIL5" i="5"/>
  <c r="BIS4" i="4"/>
  <c r="Q10" i="1"/>
  <c r="Q21" i="1"/>
  <c r="H26" i="1"/>
  <c r="L23" i="1"/>
  <c r="L9" i="1" s="1"/>
  <c r="M23" i="1"/>
  <c r="N23" i="1"/>
  <c r="N9" i="1" s="1"/>
  <c r="O23" i="1"/>
  <c r="L19" i="1"/>
  <c r="M19" i="1"/>
  <c r="N19" i="1"/>
  <c r="O19" i="1"/>
  <c r="M28" i="1"/>
  <c r="M16" i="1" s="1"/>
  <c r="H25" i="1"/>
  <c r="Q14" i="1"/>
  <c r="Q15" i="1"/>
  <c r="L28" i="1"/>
  <c r="L16" i="1" s="1"/>
  <c r="N28" i="1"/>
  <c r="N13" i="1" s="1"/>
  <c r="N16" i="1" s="1"/>
  <c r="Q26" i="1"/>
  <c r="I49" i="1" s="1"/>
  <c r="J1" i="1"/>
  <c r="Q25" i="1"/>
  <c r="I28" i="1"/>
  <c r="I13" i="1" s="1"/>
  <c r="I16" i="1" s="1"/>
  <c r="J28" i="1"/>
  <c r="J13" i="1" s="1"/>
  <c r="J16" i="1" s="1"/>
  <c r="K28" i="1"/>
  <c r="K13" i="1" s="1"/>
  <c r="K16" i="1" s="1"/>
  <c r="P28" i="1"/>
  <c r="P13" i="1" s="1"/>
  <c r="P16" i="1" s="1"/>
  <c r="I23" i="1"/>
  <c r="I9" i="1" s="1"/>
  <c r="I12" i="1" s="1"/>
  <c r="J23" i="1"/>
  <c r="J9" i="1" s="1"/>
  <c r="J12" i="1" s="1"/>
  <c r="K23" i="1"/>
  <c r="K9" i="1" s="1"/>
  <c r="K12" i="1" s="1"/>
  <c r="P23" i="1"/>
  <c r="P9" i="1" s="1"/>
  <c r="P12" i="1" s="1"/>
  <c r="I19" i="1"/>
  <c r="J19" i="1"/>
  <c r="K19" i="1"/>
  <c r="P19" i="1"/>
  <c r="Q27" i="1"/>
  <c r="Q48" i="1" s="1"/>
  <c r="Q24" i="1"/>
  <c r="Q22" i="1"/>
  <c r="Q20" i="1"/>
  <c r="Q44" i="1" s="1"/>
  <c r="Q18" i="1"/>
  <c r="Q17" i="1"/>
  <c r="Q11" i="1"/>
  <c r="C27" i="8" l="1"/>
  <c r="B29" i="6"/>
  <c r="D29" i="6"/>
  <c r="Q32" i="6"/>
  <c r="I48" i="6"/>
  <c r="I12" i="6"/>
  <c r="I16" i="6"/>
  <c r="Q47" i="1"/>
  <c r="Q49" i="1"/>
  <c r="I48" i="1"/>
  <c r="Q9" i="1"/>
  <c r="Q12" i="1" s="1"/>
  <c r="Q13" i="1"/>
  <c r="Q16" i="1" s="1"/>
  <c r="Q19" i="1"/>
  <c r="Q23" i="1"/>
  <c r="Q28" i="1"/>
  <c r="Q32" i="1" s="1"/>
  <c r="D29" i="1" l="1"/>
  <c r="B29" i="1"/>
</calcChain>
</file>

<file path=xl/sharedStrings.xml><?xml version="1.0" encoding="utf-8"?>
<sst xmlns="http://schemas.openxmlformats.org/spreadsheetml/2006/main" count="1076" uniqueCount="213">
  <si>
    <t>TB</t>
  </si>
  <si>
    <t>BS</t>
  </si>
  <si>
    <t>P&amp;L</t>
  </si>
  <si>
    <t>AS</t>
  </si>
  <si>
    <t>LI</t>
  </si>
  <si>
    <t>OE</t>
  </si>
  <si>
    <t>I</t>
  </si>
  <si>
    <t>C</t>
  </si>
  <si>
    <t>Month</t>
  </si>
  <si>
    <t>Year</t>
  </si>
  <si>
    <t>Date</t>
  </si>
  <si>
    <t>Number</t>
  </si>
  <si>
    <t>Total Assets</t>
  </si>
  <si>
    <t>Total Liabilities</t>
  </si>
  <si>
    <t>Total Owner Equity</t>
  </si>
  <si>
    <t>Total Income</t>
  </si>
  <si>
    <t>Total Cost</t>
  </si>
  <si>
    <t>Control</t>
  </si>
  <si>
    <t>Description</t>
  </si>
  <si>
    <t>Cost Provision</t>
  </si>
  <si>
    <t>Profit</t>
  </si>
  <si>
    <t>SIE</t>
  </si>
  <si>
    <t>Revenue</t>
  </si>
  <si>
    <t>Subcontractor Cost</t>
  </si>
  <si>
    <t>Other Indirect Cost</t>
  </si>
  <si>
    <t>Code</t>
  </si>
  <si>
    <t>S</t>
  </si>
  <si>
    <t>O</t>
  </si>
  <si>
    <t>Income</t>
  </si>
  <si>
    <t>Amount</t>
  </si>
  <si>
    <t>Total</t>
  </si>
  <si>
    <t>Hooja C</t>
  </si>
  <si>
    <t>Hoja B</t>
  </si>
  <si>
    <t>Calculations</t>
  </si>
  <si>
    <t>test</t>
  </si>
  <si>
    <t xml:space="preserve"> </t>
  </si>
  <si>
    <t>Trial Balance</t>
  </si>
  <si>
    <t>Billings</t>
  </si>
  <si>
    <t>Retention</t>
  </si>
  <si>
    <t>BIC</t>
  </si>
  <si>
    <t>Liabilities</t>
  </si>
  <si>
    <t>Payable</t>
  </si>
  <si>
    <t>Assets</t>
  </si>
  <si>
    <t>Receivables</t>
  </si>
  <si>
    <t>CIB</t>
  </si>
  <si>
    <t>PROJECT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</si>
  <si>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</si>
  <si>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</si>
  <si>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</si>
  <si>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</si>
  <si>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</si>
  <si>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</si>
  <si>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</si>
  <si>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</si>
  <si>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</si>
  <si>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</si>
  <si>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</si>
  <si>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</si>
  <si>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JULY</t>
  </si>
  <si>
    <t>AUGUST</t>
  </si>
  <si>
    <t>SEPTEMBER</t>
  </si>
  <si>
    <t>OCTOBER</t>
  </si>
  <si>
    <t>NOVEMBER</t>
  </si>
  <si>
    <t>DECEMBER</t>
  </si>
  <si>
    <t>JANUARY</t>
  </si>
  <si>
    <t>Desc</t>
  </si>
  <si>
    <t>Button 1</t>
  </si>
  <si>
    <t>i</t>
  </si>
  <si>
    <t>mes</t>
  </si>
  <si>
    <t>amount</t>
  </si>
  <si>
    <t>Project:</t>
  </si>
  <si>
    <t>Dollar Amount:</t>
  </si>
  <si>
    <t>Months:</t>
  </si>
  <si>
    <t>Starting Month:</t>
  </si>
  <si>
    <t>Finishing Month:</t>
  </si>
  <si>
    <t>Test 001</t>
  </si>
  <si>
    <t>Month Number</t>
  </si>
  <si>
    <t>Test</t>
  </si>
  <si>
    <t>Project</t>
  </si>
  <si>
    <t>Months</t>
  </si>
  <si>
    <t>Start</t>
  </si>
  <si>
    <t>End</t>
  </si>
  <si>
    <t>Create</t>
  </si>
  <si>
    <t>Avergage</t>
  </si>
  <si>
    <t>Desv.</t>
  </si>
  <si>
    <t>Period Number</t>
  </si>
  <si>
    <t>Last Day Month</t>
  </si>
  <si>
    <t>Ratio</t>
  </si>
  <si>
    <t>project0</t>
  </si>
  <si>
    <t>Project001</t>
  </si>
  <si>
    <t>-</t>
  </si>
  <si>
    <t>project002</t>
  </si>
  <si>
    <t>tres</t>
  </si>
  <si>
    <t>test5</t>
  </si>
  <si>
    <t>test6</t>
  </si>
  <si>
    <t>Project66</t>
  </si>
  <si>
    <t>Project77</t>
  </si>
  <si>
    <t>nueve</t>
  </si>
  <si>
    <t>hhhhhhhhh</t>
  </si>
  <si>
    <t>Period</t>
  </si>
  <si>
    <t>MonthEnd</t>
  </si>
  <si>
    <t>Row Labels</t>
  </si>
  <si>
    <t>Grand Total</t>
  </si>
  <si>
    <t>Sum of Amount</t>
  </si>
  <si>
    <t>billdate</t>
  </si>
  <si>
    <t>collection</t>
  </si>
  <si>
    <t>M</t>
  </si>
  <si>
    <t>L</t>
  </si>
  <si>
    <t>H</t>
  </si>
  <si>
    <t>5/28/2018</t>
  </si>
  <si>
    <t>6/28/2018</t>
  </si>
  <si>
    <t>7/28/2018</t>
  </si>
  <si>
    <t>8/28/2018</t>
  </si>
  <si>
    <t>9/28/2018</t>
  </si>
  <si>
    <t>10/28/2018</t>
  </si>
  <si>
    <t>11/28/2018</t>
  </si>
  <si>
    <t>12/28/2018</t>
  </si>
  <si>
    <t>1/28/2019</t>
  </si>
  <si>
    <t>2/28/2019</t>
  </si>
  <si>
    <t>3/28/2019</t>
  </si>
  <si>
    <t>4/28/2019</t>
  </si>
  <si>
    <t>5/28/2019</t>
  </si>
  <si>
    <t>6/28/2019</t>
  </si>
  <si>
    <t>7/28/2019</t>
  </si>
  <si>
    <t>8/28/2019</t>
  </si>
  <si>
    <t>Sum of  (0.00)2</t>
  </si>
  <si>
    <t>Days:</t>
  </si>
  <si>
    <t>Start:</t>
  </si>
  <si>
    <t>Payment</t>
  </si>
  <si>
    <t>coldate</t>
  </si>
  <si>
    <t>celda1</t>
  </si>
  <si>
    <t>Order</t>
  </si>
  <si>
    <t>Amount Col</t>
  </si>
  <si>
    <t>Date Col</t>
  </si>
  <si>
    <t>collection/coldate</t>
  </si>
  <si>
    <t>Amount/MonthEnd</t>
  </si>
  <si>
    <t>comb</t>
  </si>
  <si>
    <t>5-2018</t>
  </si>
  <si>
    <t>6-2018</t>
  </si>
  <si>
    <t>7-2018</t>
  </si>
  <si>
    <t>8-2018</t>
  </si>
  <si>
    <t>9-2018</t>
  </si>
  <si>
    <t>10-2018</t>
  </si>
  <si>
    <t>11-2018</t>
  </si>
  <si>
    <t>12-2018</t>
  </si>
  <si>
    <t>1-2019</t>
  </si>
  <si>
    <t>2-2019</t>
  </si>
  <si>
    <t>3-2019</t>
  </si>
  <si>
    <t>4-2019</t>
  </si>
  <si>
    <t>5-2019</t>
  </si>
  <si>
    <t>6-2019</t>
  </si>
  <si>
    <t>7-2019</t>
  </si>
  <si>
    <t>8-2019</t>
  </si>
  <si>
    <t>9-2019</t>
  </si>
  <si>
    <t>10-2019</t>
  </si>
  <si>
    <t>11-2019</t>
  </si>
  <si>
    <t>12-2019</t>
  </si>
  <si>
    <t>1-2020</t>
  </si>
  <si>
    <t>2-2020</t>
  </si>
  <si>
    <t>3-2020</t>
  </si>
  <si>
    <t>4-2020</t>
  </si>
  <si>
    <t>5-2020</t>
  </si>
  <si>
    <t>6-2020</t>
  </si>
  <si>
    <t>7-2020</t>
  </si>
  <si>
    <t>8-2020</t>
  </si>
  <si>
    <t>9-2020</t>
  </si>
  <si>
    <t>10-2020</t>
  </si>
  <si>
    <t>11-2020</t>
  </si>
  <si>
    <t>12-2020</t>
  </si>
  <si>
    <t>1-2021</t>
  </si>
  <si>
    <t>4-2018</t>
  </si>
  <si>
    <t>-Collection/coldate</t>
  </si>
  <si>
    <t>New_Project_01</t>
  </si>
  <si>
    <t>New_Project_02</t>
  </si>
  <si>
    <t>cost</t>
  </si>
  <si>
    <t>cert</t>
  </si>
  <si>
    <t>date</t>
  </si>
  <si>
    <t>Nuevo14</t>
  </si>
  <si>
    <t>cost/MonthEnd</t>
  </si>
  <si>
    <t>1-1900</t>
  </si>
  <si>
    <t>(blank)</t>
  </si>
  <si>
    <t>'</t>
  </si>
  <si>
    <t>Nuevo15</t>
  </si>
  <si>
    <t>tipo01</t>
  </si>
  <si>
    <t>Proyecto</t>
  </si>
  <si>
    <t>PJ</t>
  </si>
  <si>
    <t>Planificacion</t>
  </si>
  <si>
    <t>P01</t>
  </si>
  <si>
    <t>Estimacion</t>
  </si>
  <si>
    <t>P03</t>
  </si>
  <si>
    <t>datos02</t>
  </si>
  <si>
    <t>PJ_15_6.5_1_free</t>
  </si>
  <si>
    <t>plan07</t>
  </si>
  <si>
    <t>venga23</t>
  </si>
  <si>
    <t>vengahombr88888</t>
  </si>
  <si>
    <t>vengahombre</t>
  </si>
  <si>
    <t>vengahombre333</t>
  </si>
  <si>
    <t>vengahombre33377</t>
  </si>
  <si>
    <t>=DataBase!$BL$2:$BQ$17</t>
  </si>
  <si>
    <t>name05</t>
  </si>
  <si>
    <t>datos01</t>
  </si>
  <si>
    <t>P01_14_test56</t>
  </si>
  <si>
    <t>P01_15_free01</t>
  </si>
  <si>
    <t xml:space="preserve">Forms   </t>
  </si>
  <si>
    <t xml:space="preserve">Sheets  </t>
  </si>
  <si>
    <t xml:space="preserve">Web  </t>
  </si>
  <si>
    <t>campo1</t>
  </si>
  <si>
    <t>campo2</t>
  </si>
  <si>
    <t>campo3</t>
  </si>
  <si>
    <t>valor1</t>
  </si>
  <si>
    <t>valor2</t>
  </si>
  <si>
    <t>valor3</t>
  </si>
  <si>
    <t>=DataBase!$A$2:$F$34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</si>
</sst>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0000"/>
    <numFmt numFmtId="166" formatCode="0.0000000"/>
    <numFmt numFmtId="167" formatCode="[$-409]mmm\-yy;@"/>
    <numFmt numFmtId="168" formatCode="[$-409]d\-mmm\-yy;@"/>
    <numFmt numFmtId="169" formatCode="_(* #,##0.00000_);_(* \(#,##0.00000\);_(* &quot;-&quot;??_);_(@_)"/>
    <numFmt numFmtId="170" formatCode="0.0000000E+00"/>
    <numFmt numFmtId="171" formatCode="[$-409]mmmm\ d\,\ yyyy;@"/>
    <numFmt numFmtId="172" formatCode="m/d/yy;@"/>
    <numFmt numFmtId="173" formatCode="m/d/yyyy;@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 style="hair">
        <color theme="0" tint="-4.9989318521683403E-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vertical="center"/>
    </xf>
    <xf numFmtId="43" fontId="0" fillId="0" borderId="1" xfId="1" applyFont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3" fontId="0" fillId="0" borderId="0" xfId="0" applyNumberFormat="1"/>
    <xf numFmtId="0" fontId="0" fillId="0" borderId="0" xfId="0" applyBorder="1"/>
    <xf numFmtId="43" fontId="0" fillId="0" borderId="0" xfId="1" applyFont="1"/>
    <xf numFmtId="43" fontId="0" fillId="2" borderId="5" xfId="1" applyFont="1" applyFill="1" applyBorder="1"/>
    <xf numFmtId="43" fontId="0" fillId="2" borderId="0" xfId="1" applyFont="1" applyFill="1" applyBorder="1"/>
    <xf numFmtId="43" fontId="0" fillId="2" borderId="8" xfId="1" applyFont="1" applyFill="1" applyBorder="1"/>
    <xf numFmtId="43" fontId="0" fillId="2" borderId="9" xfId="1" applyFont="1" applyFill="1" applyBorder="1"/>
    <xf numFmtId="43" fontId="0" fillId="2" borderId="10" xfId="1" applyFont="1" applyFill="1" applyBorder="1"/>
    <xf numFmtId="43" fontId="0" fillId="2" borderId="11" xfId="1" applyFont="1" applyFill="1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8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center"/>
    </xf>
    <xf numFmtId="43" fontId="2" fillId="2" borderId="4" xfId="1" applyFont="1" applyFill="1" applyBorder="1"/>
    <xf numFmtId="43" fontId="0" fillId="0" borderId="4" xfId="1" applyFont="1" applyBorder="1"/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4" fillId="2" borderId="5" xfId="0" applyFont="1" applyFill="1" applyBorder="1"/>
    <xf numFmtId="0" fontId="4" fillId="2" borderId="9" xfId="0" applyFont="1" applyFill="1" applyBorder="1"/>
    <xf numFmtId="0" fontId="0" fillId="0" borderId="1" xfId="0" applyBorder="1" applyAlignment="1">
      <alignment horizontal="center" vertical="center"/>
    </xf>
    <xf numFmtId="43" fontId="0" fillId="0" borderId="0" xfId="0" applyNumberFormat="1" applyBorder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/>
    <xf numFmtId="0" fontId="0" fillId="0" borderId="1" xfId="0" applyBorder="1" applyAlignment="1">
      <alignment horizontal="left" indent="1"/>
    </xf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/>
    <xf numFmtId="49" fontId="3" fillId="0" borderId="8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43" fontId="0" fillId="0" borderId="13" xfId="0" applyNumberFormat="1" applyBorder="1"/>
    <xf numFmtId="49" fontId="0" fillId="0" borderId="0" xfId="0" applyNumberFormat="1" applyBorder="1" applyAlignment="1">
      <alignment vertical="top" wrapText="1"/>
    </xf>
    <xf numFmtId="49" fontId="0" fillId="0" borderId="0" xfId="0" applyNumberFormat="1" applyBorder="1"/>
    <xf numFmtId="0" fontId="4" fillId="0" borderId="13" xfId="0" applyFont="1" applyFill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left" indent="1"/>
    </xf>
    <xf numFmtId="2" fontId="0" fillId="0" borderId="13" xfId="0" applyNumberFormat="1" applyBorder="1"/>
    <xf numFmtId="0" fontId="0" fillId="0" borderId="14" xfId="0" applyBorder="1"/>
    <xf numFmtId="0" fontId="0" fillId="2" borderId="1" xfId="0" applyFill="1" applyBorder="1"/>
    <xf numFmtId="0" fontId="0" fillId="0" borderId="8" xfId="0" applyBorder="1"/>
    <xf numFmtId="0" fontId="0" fillId="0" borderId="8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0" xfId="0" applyFont="1" applyBorder="1"/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Font="1" applyBorder="1"/>
    <xf numFmtId="0" fontId="0" fillId="0" borderId="1" xfId="0" applyFont="1" applyBorder="1" applyAlignment="1">
      <alignment horizontal="center" vertical="center"/>
    </xf>
    <xf numFmtId="0" fontId="0" fillId="0" borderId="1" xfId="0" applyFont="1" applyBorder="1"/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0" xfId="0" applyFont="1"/>
    <xf numFmtId="0" fontId="9" fillId="5" borderId="1" xfId="0" applyFont="1" applyFill="1" applyBorder="1"/>
    <xf numFmtId="0" fontId="10" fillId="0" borderId="0" xfId="0" applyFont="1"/>
    <xf numFmtId="164" fontId="10" fillId="0" borderId="0" xfId="0" applyNumberFormat="1" applyFont="1"/>
    <xf numFmtId="43" fontId="10" fillId="0" borderId="0" xfId="1" applyFont="1"/>
    <xf numFmtId="17" fontId="0" fillId="0" borderId="0" xfId="0" applyNumberFormat="1"/>
    <xf numFmtId="167" fontId="0" fillId="0" borderId="0" xfId="0" applyNumberFormat="1"/>
    <xf numFmtId="0" fontId="1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right" indent="1"/>
    </xf>
    <xf numFmtId="1" fontId="0" fillId="0" borderId="0" xfId="0" applyNumberFormat="1"/>
    <xf numFmtId="1" fontId="0" fillId="0" borderId="0" xfId="0" applyNumberFormat="1" applyAlignment="1">
      <alignment horizontal="right" indent="1"/>
    </xf>
    <xf numFmtId="165" fontId="0" fillId="0" borderId="0" xfId="0" applyNumberFormat="1"/>
    <xf numFmtId="165" fontId="0" fillId="0" borderId="0" xfId="0" applyNumberFormat="1" applyAlignment="1">
      <alignment horizontal="right" indent="1"/>
    </xf>
    <xf numFmtId="43" fontId="0" fillId="0" borderId="0" xfId="1" applyFont="1" applyAlignment="1">
      <alignment horizontal="right" indent="1"/>
    </xf>
    <xf numFmtId="1" fontId="0" fillId="0" borderId="2" xfId="0" applyNumberFormat="1" applyBorder="1"/>
    <xf numFmtId="43" fontId="0" fillId="0" borderId="2" xfId="1" applyFont="1" applyBorder="1"/>
    <xf numFmtId="0" fontId="0" fillId="0" borderId="1" xfId="0" applyBorder="1" applyAlignment="1">
      <alignment horizontal="right" indent="1"/>
    </xf>
    <xf numFmtId="1" fontId="0" fillId="0" borderId="1" xfId="0" applyNumberFormat="1" applyBorder="1" applyAlignment="1">
      <alignment horizontal="right" indent="1"/>
    </xf>
    <xf numFmtId="165" fontId="0" fillId="0" borderId="1" xfId="0" applyNumberFormat="1" applyBorder="1" applyAlignment="1">
      <alignment horizontal="right" indent="1"/>
    </xf>
    <xf numFmtId="43" fontId="0" fillId="0" borderId="1" xfId="1" applyFont="1" applyBorder="1" applyAlignment="1">
      <alignment horizontal="right" indent="1"/>
    </xf>
    <xf numFmtId="0" fontId="0" fillId="0" borderId="0" xfId="0" applyFill="1" applyBorder="1" applyAlignment="1">
      <alignment horizontal="right" vertical="center" indent="4"/>
    </xf>
    <xf numFmtId="0" fontId="0" fillId="0" borderId="0" xfId="0" applyAlignment="1">
      <alignment horizontal="right" vertical="center" indent="1"/>
    </xf>
    <xf numFmtId="168" fontId="0" fillId="0" borderId="2" xfId="0" applyNumberFormat="1" applyBorder="1" applyAlignment="1">
      <alignment horizontal="center" vertical="center"/>
    </xf>
    <xf numFmtId="14" fontId="0" fillId="0" borderId="2" xfId="1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right" vertical="center" indent="3"/>
    </xf>
    <xf numFmtId="167" fontId="0" fillId="0" borderId="1" xfId="0" applyNumberFormat="1" applyBorder="1" applyAlignment="1">
      <alignment horizontal="right" vertical="center"/>
    </xf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 vertical="center" indent="3"/>
    </xf>
    <xf numFmtId="166" fontId="0" fillId="0" borderId="0" xfId="0" applyNumberFormat="1"/>
    <xf numFmtId="169" fontId="0" fillId="0" borderId="0" xfId="0" applyNumberFormat="1"/>
    <xf numFmtId="0" fontId="13" fillId="0" borderId="15" xfId="0" applyFont="1" applyBorder="1" applyAlignment="1">
      <alignment horizontal="center" vertical="center"/>
    </xf>
    <xf numFmtId="43" fontId="13" fillId="0" borderId="15" xfId="1" applyFont="1" applyBorder="1" applyAlignment="1">
      <alignment horizontal="center" vertical="center"/>
    </xf>
    <xf numFmtId="0" fontId="13" fillId="0" borderId="15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/>
    <xf numFmtId="0" fontId="15" fillId="6" borderId="0" xfId="0" applyFont="1" applyFill="1" applyAlignment="1">
      <alignment horizontal="center" vertical="center"/>
    </xf>
    <xf numFmtId="0" fontId="15" fillId="6" borderId="0" xfId="0" applyFont="1" applyFill="1"/>
    <xf numFmtId="43" fontId="15" fillId="6" borderId="0" xfId="1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168" fontId="15" fillId="6" borderId="0" xfId="0" applyNumberFormat="1" applyFont="1" applyFill="1" applyAlignment="1">
      <alignment horizontal="left" indent="1"/>
    </xf>
    <xf numFmtId="165" fontId="15" fillId="6" borderId="0" xfId="0" applyNumberFormat="1" applyFont="1" applyFill="1" applyAlignment="1">
      <alignment horizontal="center"/>
    </xf>
    <xf numFmtId="0" fontId="0" fillId="6" borderId="0" xfId="0" applyFill="1"/>
    <xf numFmtId="0" fontId="14" fillId="6" borderId="0" xfId="0" applyFont="1" applyFill="1" applyAlignment="1">
      <alignment horizontal="right" indent="1"/>
    </xf>
    <xf numFmtId="0" fontId="0" fillId="6" borderId="0" xfId="0" applyFill="1" applyAlignment="1">
      <alignment horizontal="center"/>
    </xf>
    <xf numFmtId="0" fontId="18" fillId="6" borderId="0" xfId="0" applyFont="1" applyFill="1" applyAlignment="1">
      <alignment horizontal="right" vertical="center" indent="1"/>
    </xf>
    <xf numFmtId="0" fontId="18" fillId="6" borderId="0" xfId="0" applyFont="1" applyFill="1" applyAlignment="1">
      <alignment horizontal="right" indent="1"/>
    </xf>
    <xf numFmtId="0" fontId="15" fillId="6" borderId="16" xfId="0" applyFont="1" applyFill="1" applyBorder="1"/>
    <xf numFmtId="0" fontId="18" fillId="6" borderId="0" xfId="0" applyFont="1" applyFill="1" applyAlignment="1">
      <alignment horizontal="center" vertical="center"/>
    </xf>
    <xf numFmtId="44" fontId="15" fillId="6" borderId="16" xfId="2" applyFont="1" applyFill="1" applyBorder="1"/>
    <xf numFmtId="171" fontId="15" fillId="6" borderId="16" xfId="0" applyNumberFormat="1" applyFont="1" applyFill="1" applyBorder="1"/>
    <xf numFmtId="0" fontId="19" fillId="6" borderId="16" xfId="0" applyFont="1" applyFill="1" applyBorder="1" applyAlignment="1">
      <alignment horizontal="left" vertical="center" indent="1"/>
    </xf>
    <xf numFmtId="0" fontId="16" fillId="6" borderId="0" xfId="0" applyFont="1" applyFill="1" applyBorder="1" applyAlignment="1">
      <alignment horizontal="center" vertical="center"/>
    </xf>
    <xf numFmtId="168" fontId="16" fillId="6" borderId="0" xfId="0" applyNumberFormat="1" applyFont="1" applyFill="1" applyBorder="1" applyAlignment="1">
      <alignment horizontal="left" vertical="center" indent="1"/>
    </xf>
    <xf numFmtId="165" fontId="16" fillId="6" borderId="0" xfId="0" applyNumberFormat="1" applyFont="1" applyFill="1" applyBorder="1" applyAlignment="1">
      <alignment horizontal="center" vertical="center"/>
    </xf>
    <xf numFmtId="43" fontId="16" fillId="6" borderId="0" xfId="1" applyNumberFormat="1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/>
    </xf>
    <xf numFmtId="168" fontId="15" fillId="6" borderId="0" xfId="0" applyNumberFormat="1" applyFont="1" applyFill="1" applyBorder="1" applyAlignment="1">
      <alignment horizontal="left" indent="1"/>
    </xf>
    <xf numFmtId="165" fontId="15" fillId="6" borderId="0" xfId="0" applyNumberFormat="1" applyFont="1" applyFill="1" applyBorder="1" applyAlignment="1">
      <alignment horizontal="center"/>
    </xf>
    <xf numFmtId="43" fontId="15" fillId="6" borderId="0" xfId="1" applyNumberFormat="1" applyFont="1" applyFill="1" applyBorder="1" applyAlignment="1">
      <alignment horizontal="center"/>
    </xf>
    <xf numFmtId="0" fontId="19" fillId="6" borderId="0" xfId="0" applyFont="1" applyFill="1" applyBorder="1" applyAlignment="1">
      <alignment horizontal="center" vertical="center"/>
    </xf>
    <xf numFmtId="0" fontId="19" fillId="6" borderId="0" xfId="0" applyFont="1" applyFill="1" applyBorder="1" applyAlignment="1">
      <alignment horizontal="center"/>
    </xf>
    <xf numFmtId="168" fontId="19" fillId="6" borderId="0" xfId="0" applyNumberFormat="1" applyFont="1" applyFill="1" applyBorder="1" applyAlignment="1">
      <alignment horizontal="left" indent="1"/>
    </xf>
    <xf numFmtId="165" fontId="19" fillId="6" borderId="0" xfId="0" applyNumberFormat="1" applyFont="1" applyFill="1" applyBorder="1" applyAlignment="1">
      <alignment horizontal="center"/>
    </xf>
    <xf numFmtId="43" fontId="19" fillId="6" borderId="0" xfId="1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0" fillId="0" borderId="0" xfId="0" applyNumberFormat="1"/>
    <xf numFmtId="0" fontId="0" fillId="0" borderId="0" xfId="0" applyAlignment="1">
      <alignment horizontal="left" indent="1"/>
    </xf>
    <xf numFmtId="168" fontId="16" fillId="6" borderId="0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43" fontId="17" fillId="0" borderId="0" xfId="1" applyFont="1" applyAlignment="1">
      <alignment horizontal="center"/>
    </xf>
    <xf numFmtId="14" fontId="0" fillId="0" borderId="1" xfId="0" applyNumberFormat="1" applyBorder="1" applyAlignment="1">
      <alignment textRotation="90"/>
    </xf>
    <xf numFmtId="172" fontId="0" fillId="0" borderId="0" xfId="0" applyNumberFormat="1"/>
    <xf numFmtId="172" fontId="16" fillId="6" borderId="0" xfId="0" applyNumberFormat="1" applyFont="1" applyFill="1" applyBorder="1" applyAlignment="1">
      <alignment horizontal="center" vertical="center"/>
    </xf>
    <xf numFmtId="172" fontId="15" fillId="6" borderId="0" xfId="0" applyNumberFormat="1" applyFont="1" applyFill="1" applyBorder="1" applyAlignment="1">
      <alignment horizontal="left" indent="1"/>
    </xf>
    <xf numFmtId="172" fontId="15" fillId="6" borderId="0" xfId="1" applyNumberFormat="1" applyFont="1" applyFill="1" applyBorder="1" applyAlignment="1">
      <alignment horizontal="center"/>
    </xf>
    <xf numFmtId="0" fontId="0" fillId="0" borderId="0" xfId="0" applyAlignment="1">
      <alignment textRotation="90"/>
    </xf>
    <xf numFmtId="14" fontId="0" fillId="0" borderId="0" xfId="0" applyNumberFormat="1" applyAlignment="1">
      <alignment textRotation="90"/>
    </xf>
    <xf numFmtId="14" fontId="0" fillId="0" borderId="0" xfId="1" applyNumberFormat="1" applyFont="1"/>
    <xf numFmtId="2" fontId="0" fillId="0" borderId="0" xfId="1" applyNumberFormat="1" applyFont="1"/>
    <xf numFmtId="14" fontId="0" fillId="0" borderId="1" xfId="0" applyNumberFormat="1" applyBorder="1" applyAlignment="1">
      <alignment vertical="center"/>
    </xf>
    <xf numFmtId="0" fontId="0" fillId="0" borderId="4" xfId="0" applyBorder="1"/>
    <xf numFmtId="14" fontId="0" fillId="0" borderId="4" xfId="0" applyNumberFormat="1" applyBorder="1"/>
    <xf numFmtId="0" fontId="2" fillId="0" borderId="15" xfId="0" applyFont="1" applyBorder="1" applyAlignment="1">
      <alignment horizontal="right" indent="1"/>
    </xf>
    <xf numFmtId="0" fontId="2" fillId="0" borderId="15" xfId="0" applyFont="1" applyBorder="1" applyAlignment="1">
      <alignment horizontal="right" vertical="center" indent="1"/>
    </xf>
    <xf numFmtId="43" fontId="0" fillId="0" borderId="0" xfId="1" applyFont="1" applyAlignment="1">
      <alignment horizontal="right"/>
    </xf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textRotation="90"/>
    </xf>
    <xf numFmtId="14" fontId="0" fillId="0" borderId="0" xfId="0" applyNumberFormat="1" applyAlignment="1">
      <alignment horizontal="center"/>
    </xf>
    <xf numFmtId="0" fontId="21" fillId="7" borderId="1" xfId="0" applyFont="1" applyFill="1" applyBorder="1"/>
    <xf numFmtId="43" fontId="21" fillId="7" borderId="1" xfId="1" applyFont="1" applyFill="1" applyBorder="1"/>
    <xf numFmtId="0" fontId="21" fillId="7" borderId="1" xfId="0" applyFont="1" applyFill="1" applyBorder="1" applyAlignment="1">
      <alignment horizontal="center"/>
    </xf>
    <xf numFmtId="22" fontId="0" fillId="0" borderId="0" xfId="0" applyNumberFormat="1"/>
    <xf numFmtId="173" fontId="0" fillId="0" borderId="0" xfId="0" applyNumberFormat="1"/>
    <xf numFmtId="173" fontId="0" fillId="0" borderId="0" xfId="0" applyNumberFormat="1" applyAlignment="1">
      <alignment textRotation="90"/>
    </xf>
    <xf numFmtId="173" fontId="20" fillId="7" borderId="1" xfId="0" applyNumberFormat="1" applyFont="1" applyFill="1" applyBorder="1" applyAlignment="1">
      <alignment horizontal="center" vertical="center"/>
    </xf>
    <xf numFmtId="173" fontId="21" fillId="7" borderId="1" xfId="0" applyNumberFormat="1" applyFont="1" applyFill="1" applyBorder="1" applyAlignment="1">
      <alignment horizontal="left" indent="1"/>
    </xf>
    <xf numFmtId="0" fontId="0" fillId="0" borderId="0" xfId="0" applyAlignment="1">
      <alignment horizontal="center" textRotation="90"/>
    </xf>
    <xf numFmtId="173" fontId="0" fillId="0" borderId="0" xfId="0" applyNumberFormat="1" applyAlignment="1">
      <alignment horizontal="left"/>
    </xf>
    <xf numFmtId="43" fontId="0" fillId="0" borderId="0" xfId="0" applyNumberFormat="1" applyAlignment="1">
      <alignment horizontal="left"/>
    </xf>
    <xf numFmtId="2" fontId="0" fillId="0" borderId="0" xfId="0" applyNumberFormat="1"/>
    <xf numFmtId="0" fontId="22" fillId="0" borderId="0" xfId="0" applyFont="1"/>
    <xf numFmtId="0" fontId="0" fillId="0" borderId="0" xfId="0" pivotButton="1" applyAlignment="1">
      <alignment horizontal="center" vertical="center"/>
    </xf>
    <xf numFmtId="4" fontId="22" fillId="0" borderId="0" xfId="0" applyNumberFormat="1" applyFont="1"/>
    <xf numFmtId="0" fontId="0" fillId="3" borderId="0" xfId="0" applyFill="1"/>
    <xf numFmtId="0" fontId="0" fillId="3" borderId="1" xfId="0" applyFill="1" applyBorder="1" applyAlignment="1">
      <alignment horizontal="right" indent="1"/>
    </xf>
    <xf numFmtId="1" fontId="0" fillId="3" borderId="0" xfId="0" applyNumberFormat="1" applyFill="1" applyAlignment="1">
      <alignment horizontal="right" indent="1"/>
    </xf>
    <xf numFmtId="1" fontId="0" fillId="3" borderId="2" xfId="0" applyNumberFormat="1" applyFill="1" applyBorder="1"/>
    <xf numFmtId="1" fontId="0" fillId="3" borderId="1" xfId="0" applyNumberFormat="1" applyFill="1" applyBorder="1" applyAlignment="1">
      <alignment horizontal="right" indent="1"/>
    </xf>
    <xf numFmtId="43" fontId="0" fillId="3" borderId="2" xfId="1" applyFont="1" applyFill="1" applyBorder="1"/>
    <xf numFmtId="167" fontId="0" fillId="3" borderId="0" xfId="0" applyNumberFormat="1" applyFill="1" applyAlignment="1">
      <alignment horizontal="center" vertical="center"/>
    </xf>
    <xf numFmtId="1" fontId="0" fillId="3" borderId="2" xfId="0" applyNumberFormat="1" applyFill="1" applyBorder="1" applyAlignment="1">
      <alignment horizontal="right" vertical="center" indent="3"/>
    </xf>
    <xf numFmtId="167" fontId="0" fillId="3" borderId="1" xfId="0" applyNumberFormat="1" applyFill="1" applyBorder="1" applyAlignment="1">
      <alignment horizontal="right" vertical="center"/>
    </xf>
    <xf numFmtId="165" fontId="0" fillId="3" borderId="0" xfId="0" applyNumberFormat="1" applyFill="1" applyAlignment="1">
      <alignment horizontal="right" indent="1"/>
    </xf>
    <xf numFmtId="168" fontId="0" fillId="3" borderId="2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right" indent="1"/>
    </xf>
    <xf numFmtId="43" fontId="0" fillId="3" borderId="0" xfId="1" applyFont="1" applyFill="1" applyAlignment="1">
      <alignment horizontal="right" indent="1"/>
    </xf>
    <xf numFmtId="14" fontId="0" fillId="3" borderId="2" xfId="1" applyNumberFormat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right" indent="1"/>
    </xf>
    <xf numFmtId="0" fontId="0" fillId="3" borderId="0" xfId="0" applyFill="1" applyAlignment="1">
      <alignment horizontal="right" vertical="center" indent="1"/>
    </xf>
    <xf numFmtId="2" fontId="0" fillId="3" borderId="1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right" vertical="center" indent="4"/>
    </xf>
    <xf numFmtId="43" fontId="16" fillId="6" borderId="0" xfId="1" applyFont="1" applyFill="1" applyBorder="1" applyAlignment="1">
      <alignment horizontal="center" vertical="center"/>
    </xf>
    <xf numFmtId="43" fontId="15" fillId="6" borderId="0" xfId="1" applyFont="1" applyFill="1" applyBorder="1" applyAlignment="1">
      <alignment horizontal="center"/>
    </xf>
    <xf numFmtId="43" fontId="19" fillId="6" borderId="0" xfId="1" applyFont="1" applyFill="1" applyBorder="1" applyAlignment="1">
      <alignment horizontal="center"/>
    </xf>
    <xf numFmtId="170" fontId="0" fillId="6" borderId="0" xfId="0" applyNumberFormat="1" applyFill="1"/>
    <xf numFmtId="43" fontId="0" fillId="6" borderId="0" xfId="1" applyFont="1" applyFill="1"/>
    <xf numFmtId="0" fontId="0" fillId="6" borderId="17" xfId="0" applyFill="1" applyBorder="1"/>
    <xf numFmtId="0" fontId="0" fillId="6" borderId="0" xfId="0" applyFill="1" applyBorder="1"/>
    <xf numFmtId="0" fontId="0" fillId="6" borderId="1" xfId="0" applyFill="1" applyBorder="1"/>
    <xf numFmtId="0" fontId="15" fillId="6" borderId="0" xfId="0" quotePrefix="1" applyFont="1" applyFill="1" applyBorder="1" applyAlignment="1">
      <alignment horizontal="center" vertical="center"/>
    </xf>
    <xf numFmtId="0" fontId="0" fillId="8" borderId="0" xfId="0" applyFill="1"/>
    <xf numFmtId="0" fontId="0" fillId="8" borderId="12" xfId="0" applyFill="1" applyBorder="1"/>
    <xf numFmtId="0" fontId="0" fillId="6" borderId="2" xfId="0" applyFill="1" applyBorder="1"/>
    <xf numFmtId="43" fontId="15" fillId="6" borderId="0" xfId="1" applyNumberFormat="1" applyFont="1" applyFill="1" applyBorder="1" applyAlignment="1">
      <alignment horizontal="center" textRotation="90"/>
    </xf>
    <xf numFmtId="0" fontId="2" fillId="0" borderId="0" xfId="0" quotePrefix="1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6" fillId="6" borderId="0" xfId="0" applyNumberFormat="1" applyFont="1" applyFill="1" applyBorder="1" applyAlignment="1">
      <alignment horizontal="center" vertical="center"/>
    </xf>
    <xf numFmtId="0" fontId="15" fillId="6" borderId="0" xfId="0" applyNumberFormat="1" applyFont="1" applyFill="1" applyBorder="1" applyAlignment="1">
      <alignment horizontal="center"/>
    </xf>
    <xf numFmtId="0" fontId="19" fillId="6" borderId="0" xfId="0" applyNumberFormat="1" applyFont="1" applyFill="1" applyBorder="1" applyAlignment="1">
      <alignment horizontal="center"/>
    </xf>
    <xf numFmtId="0" fontId="15" fillId="6" borderId="0" xfId="0" applyNumberFormat="1" applyFont="1" applyFill="1" applyAlignment="1">
      <alignment horizontal="center"/>
    </xf>
    <xf numFmtId="0" fontId="0" fillId="0" borderId="0" xfId="0" quotePrefix="1"/>
    <xf numFmtId="0" fontId="0" fillId="0" borderId="0" xfId="0" quotePrefix="1" applyNumberFormat="1" applyAlignment="1">
      <alignment horizontal="left"/>
    </xf>
    <xf numFmtId="0" fontId="0" fillId="7" borderId="0" xfId="0" applyFill="1"/>
    <xf numFmtId="0" fontId="0" fillId="7" borderId="18" xfId="0" applyFill="1" applyBorder="1"/>
    <xf numFmtId="0" fontId="0" fillId="7" borderId="10" xfId="0" applyFill="1" applyBorder="1"/>
    <xf numFmtId="0" fontId="0" fillId="7" borderId="6" xfId="0" applyFill="1" applyBorder="1"/>
    <xf numFmtId="0" fontId="0" fillId="7" borderId="5" xfId="0" applyFill="1" applyBorder="1"/>
    <xf numFmtId="0" fontId="0" fillId="7" borderId="9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1" xfId="0" applyFill="1" applyBorder="1"/>
    <xf numFmtId="0" fontId="0" fillId="7" borderId="0" xfId="0" applyFill="1" applyBorder="1"/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13" xfId="0" applyBorder="1" applyAlignment="1">
      <alignment horizontal="center"/>
    </xf>
    <xf numFmtId="43" fontId="0" fillId="0" borderId="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3" fontId="0" fillId="0" borderId="12" xfId="0" applyNumberFormat="1" applyBorder="1" applyAlignment="1">
      <alignment horizontal="center" vertical="center"/>
    </xf>
    <xf numFmtId="43" fontId="0" fillId="0" borderId="14" xfId="0" applyNumberFormat="1" applyBorder="1" applyAlignment="1">
      <alignment horizontal="center" vertical="center"/>
    </xf>
    <xf numFmtId="43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23" fillId="0" borderId="19" xfId="0" applyFont="1" applyBorder="1" applyAlignment="1">
      <alignment horizontal="center" vertical="top" textRotation="90"/>
    </xf>
    <xf numFmtId="0" fontId="23" fillId="0" borderId="20" xfId="0" applyFont="1" applyBorder="1" applyAlignment="1">
      <alignment horizontal="center" vertical="top" textRotation="90"/>
    </xf>
    <xf numFmtId="0" fontId="23" fillId="0" borderId="21" xfId="0" applyFont="1" applyBorder="1" applyAlignment="1">
      <alignment horizontal="center" vertical="top" textRotation="90"/>
    </xf>
    <xf numFmtId="0" fontId="24" fillId="0" borderId="0" xfId="0" applyFont="1" applyBorder="1" applyAlignment="1">
      <alignment horizontal="center" vertical="top" textRotation="90"/>
    </xf>
    <xf numFmtId="0" fontId="23" fillId="0" borderId="0" xfId="0" applyFont="1" applyBorder="1" applyAlignment="1">
      <alignment horizontal="center" vertical="top" textRotation="90"/>
    </xf>
  </cellXfs>
  <cellStyles count="3">
    <cellStyle name="Comma" xfId="1" builtinId="3"/>
    <cellStyle name="Currency" xfId="2" builtinId="4"/>
    <cellStyle name="Normal" xfId="0" builtinId="0"/>
  </cellStyles>
  <dxfs count="28"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0.000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8" formatCode="[$-409]d\-mmm\-yy;@"/>
      <fill>
        <patternFill patternType="solid">
          <fgColor indexed="64"/>
          <bgColor theme="1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4" formatCode="#,##0.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0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0.000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8" formatCode="[$-409]d\-mmm\-yy;@"/>
      <fill>
        <patternFill patternType="solid">
          <fgColor indexed="64"/>
          <bgColor theme="1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EAE50EB0-4A62-11CE-BED6-00AA0061108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21"/>
  <ax:ocxPr ax:name="ExtentY" ax:value="21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file:///C:/Users/jbravof/Google%20Drive/WebSites/webspace/files/Plan/Planning1.0_files/sheet003.htm"/>
</ax:ocx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22204"/>
  <ax:ocxPr ax:name="ExtentY" ax:value="15706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/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Sheet8!$B$3:$B$23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Sheet8!$D$3:$D$23</c:f>
              <c:numCache>
                <c:formatCode>_(* #,##0.00_);_(* \(#,##0.00\);_(* "-"??_);_(@_)</c:formatCode>
                <c:ptCount val="21"/>
                <c:pt idx="0">
                  <c:v>9253.6739777466319</c:v>
                </c:pt>
                <c:pt idx="1">
                  <c:v>26591.090471628042</c:v>
                </c:pt>
                <c:pt idx="2">
                  <c:v>68375.916142784656</c:v>
                </c:pt>
                <c:pt idx="3">
                  <c:v>157331.33456225687</c:v>
                </c:pt>
                <c:pt idx="4">
                  <c:v>323945.79907912837</c:v>
                </c:pt>
                <c:pt idx="5">
                  <c:v>596862.83275649208</c:v>
                </c:pt>
                <c:pt idx="6">
                  <c:v>984060.44805596175</c:v>
                </c:pt>
                <c:pt idx="7">
                  <c:v>1451824.3471148603</c:v>
                </c:pt>
                <c:pt idx="8">
                  <c:v>1916688.0331341133</c:v>
                </c:pt>
                <c:pt idx="9">
                  <c:v>2264299.3661579587</c:v>
                </c:pt>
                <c:pt idx="10">
                  <c:v>2393653.6824085959</c:v>
                </c:pt>
                <c:pt idx="11">
                  <c:v>2264299.3661579587</c:v>
                </c:pt>
                <c:pt idx="12">
                  <c:v>1916688.0331341133</c:v>
                </c:pt>
                <c:pt idx="13">
                  <c:v>1451824.3471148603</c:v>
                </c:pt>
                <c:pt idx="14">
                  <c:v>984060.44805596175</c:v>
                </c:pt>
                <c:pt idx="15">
                  <c:v>596862.83275649208</c:v>
                </c:pt>
                <c:pt idx="16">
                  <c:v>323945.79907912837</c:v>
                </c:pt>
                <c:pt idx="17">
                  <c:v>157331.33456225687</c:v>
                </c:pt>
                <c:pt idx="18">
                  <c:v>68375.916142784656</c:v>
                </c:pt>
                <c:pt idx="19">
                  <c:v>26591.090471628042</c:v>
                </c:pt>
                <c:pt idx="20">
                  <c:v>9253.6739777466319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13504"/>
        <c:axId val="179015040"/>
      </c:scatterChart>
      <c:valAx>
        <c:axId val="17901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015040"/>
        <c:crosses val="autoZero"/>
        <c:crossBetween val="midCat"/>
      </c:valAx>
      <c:valAx>
        <c:axId val="179015040"/>
        <c:scaling>
          <c:orientation val="minMax"/>
          <c:max val="3000000"/>
          <c:min val="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79013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Sheet10!$E$4:$Y$4</c:f>
              <c:numCache>
                <c:formatCode>[$-409]mmm\-yy;@</c:formatCode>
                <c:ptCount val="21"/>
                <c:pt idx="0">
                  <c:v>43220</c:v>
                </c:pt>
                <c:pt idx="1">
                  <c:v>43251</c:v>
                </c:pt>
                <c:pt idx="2">
                  <c:v>43281</c:v>
                </c:pt>
                <c:pt idx="3">
                  <c:v>43312</c:v>
                </c:pt>
                <c:pt idx="4">
                  <c:v>43343</c:v>
                </c:pt>
                <c:pt idx="5">
                  <c:v>43373</c:v>
                </c:pt>
                <c:pt idx="6">
                  <c:v>43404</c:v>
                </c:pt>
                <c:pt idx="7">
                  <c:v>43434</c:v>
                </c:pt>
                <c:pt idx="8">
                  <c:v>43465</c:v>
                </c:pt>
                <c:pt idx="9">
                  <c:v>43496</c:v>
                </c:pt>
                <c:pt idx="10">
                  <c:v>43524</c:v>
                </c:pt>
                <c:pt idx="11">
                  <c:v>43555</c:v>
                </c:pt>
                <c:pt idx="12">
                  <c:v>43585</c:v>
                </c:pt>
                <c:pt idx="13">
                  <c:v>43616</c:v>
                </c:pt>
                <c:pt idx="14">
                  <c:v>43646</c:v>
                </c:pt>
                <c:pt idx="15">
                  <c:v>43677</c:v>
                </c:pt>
                <c:pt idx="16">
                  <c:v>43708</c:v>
                </c:pt>
                <c:pt idx="17">
                  <c:v>43738</c:v>
                </c:pt>
                <c:pt idx="18">
                  <c:v>43769</c:v>
                </c:pt>
                <c:pt idx="19">
                  <c:v>43799</c:v>
                </c:pt>
                <c:pt idx="20">
                  <c:v>43825</c:v>
                </c:pt>
              </c:numCache>
            </c:numRef>
          </c:xVal>
          <c:yVal>
            <c:numRef>
              <c:f>Sheet10!$E$6:$Y$6</c:f>
              <c:numCache>
                <c:formatCode>_(* #,##0.00_);_(* \(#,##0.00\);_(* "-"??_);_(@_)</c:formatCode>
                <c:ptCount val="21"/>
                <c:pt idx="0">
                  <c:v>97941.899577425196</c:v>
                </c:pt>
                <c:pt idx="1">
                  <c:v>177349.86879372565</c:v>
                </c:pt>
                <c:pt idx="2">
                  <c:v>301682.28929342289</c:v>
                </c:pt>
                <c:pt idx="3">
                  <c:v>482086.92562158039</c:v>
                </c:pt>
                <c:pt idx="4">
                  <c:v>723698.19041342684</c:v>
                </c:pt>
                <c:pt idx="5">
                  <c:v>1020578.0295496389</c:v>
                </c:pt>
                <c:pt idx="6">
                  <c:v>1352046.2186408993</c:v>
                </c:pt>
                <c:pt idx="7">
                  <c:v>1682648.7057277136</c:v>
                </c:pt>
                <c:pt idx="8">
                  <c:v>1967215.6402895122</c:v>
                </c:pt>
                <c:pt idx="9">
                  <c:v>2160563.7055111164</c:v>
                </c:pt>
                <c:pt idx="10">
                  <c:v>2229147.3596429271</c:v>
                </c:pt>
                <c:pt idx="11">
                  <c:v>2160563.7055111164</c:v>
                </c:pt>
                <c:pt idx="12">
                  <c:v>1967215.6402895122</c:v>
                </c:pt>
                <c:pt idx="13">
                  <c:v>1682648.7057277136</c:v>
                </c:pt>
                <c:pt idx="14">
                  <c:v>1352046.2186408993</c:v>
                </c:pt>
                <c:pt idx="15">
                  <c:v>1020578.0295496389</c:v>
                </c:pt>
                <c:pt idx="16">
                  <c:v>723698.19041342684</c:v>
                </c:pt>
                <c:pt idx="17">
                  <c:v>482086.92562158039</c:v>
                </c:pt>
                <c:pt idx="18">
                  <c:v>301682.28929342289</c:v>
                </c:pt>
                <c:pt idx="19">
                  <c:v>177349.86879372565</c:v>
                </c:pt>
                <c:pt idx="20">
                  <c:v>97941.899577425196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91072"/>
        <c:axId val="180292608"/>
      </c:scatterChart>
      <c:valAx>
        <c:axId val="18029107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crossAx val="180292608"/>
        <c:crosses val="autoZero"/>
        <c:crossBetween val="midCat"/>
      </c:valAx>
      <c:valAx>
        <c:axId val="1802926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802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movingAvg"/>
            <c:period val="2"/>
            <c:dispRSqr val="0"/>
            <c:dispEq val="0"/>
          </c:trendline>
          <c:yVal>
            <c:numRef>
              <c:f>'DB02'!$A$2:$A$14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15392"/>
        <c:axId val="188716928"/>
      </c:scatterChart>
      <c:valAx>
        <c:axId val="18871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716928"/>
        <c:crosses val="autoZero"/>
        <c:crossBetween val="midCat"/>
      </c:valAx>
      <c:valAx>
        <c:axId val="1887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7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[Planning1.0.xlsm]Chart!PivotTable1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</c:pivotFmt>
      <c:pivotFmt>
        <c:idx val="17"/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Chart!$A$2:$A$17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f>Chart!$B$2:$B$17</c:f>
              <c:numCache>
                <c:formatCode>General</c:formatCode>
                <c:ptCount val="15"/>
                <c:pt idx="0">
                  <c:v>9.1347204083645929E-6</c:v>
                </c:pt>
                <c:pt idx="1">
                  <c:v>6.0758828498232859E-3</c:v>
                </c:pt>
                <c:pt idx="2">
                  <c:v>1.4867195147342978</c:v>
                </c:pt>
                <c:pt idx="3">
                  <c:v>133.83022576488537</c:v>
                </c:pt>
                <c:pt idx="4">
                  <c:v>4431.8484119380073</c:v>
                </c:pt>
                <c:pt idx="5">
                  <c:v>53990.966513188061</c:v>
                </c:pt>
                <c:pt idx="6">
                  <c:v>241970.72451914338</c:v>
                </c:pt>
                <c:pt idx="7">
                  <c:v>398942.28040143271</c:v>
                </c:pt>
                <c:pt idx="8">
                  <c:v>241970.72451914338</c:v>
                </c:pt>
                <c:pt idx="9">
                  <c:v>53990.966513188061</c:v>
                </c:pt>
                <c:pt idx="10">
                  <c:v>4431.8484119380073</c:v>
                </c:pt>
                <c:pt idx="11">
                  <c:v>133.83022576488537</c:v>
                </c:pt>
                <c:pt idx="12">
                  <c:v>1.4867195147342978</c:v>
                </c:pt>
                <c:pt idx="13">
                  <c:v>6.0758828498232859E-3</c:v>
                </c:pt>
                <c:pt idx="14">
                  <c:v>9.1347204083645929E-6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800384"/>
        <c:axId val="189203584"/>
      </c:lineChart>
      <c:catAx>
        <c:axId val="1888003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ES_tradnl"/>
          </a:p>
        </c:txPr>
        <c:crossAx val="189203584"/>
        <c:crosses val="autoZero"/>
        <c:auto val="1"/>
        <c:lblAlgn val="ctr"/>
        <c:lblOffset val="100"/>
        <c:noMultiLvlLbl val="0"/>
      </c:catAx>
      <c:valAx>
        <c:axId val="18920358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888003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scene3d>
      <a:camera prst="orthographicFront"/>
      <a:lightRig rig="threePt" dir="t"/>
    </a:scene3d>
    <a:sp3d>
      <a:bevelB/>
    </a:sp3d>
  </c:spPr>
  <c:txPr>
    <a:bodyPr/>
    <a:lstStyle/>
    <a:p>
      <a:pPr>
        <a:defRPr baseline="0"/>
      </a:pPr>
      <a:endParaRPr lang="es-ES_trad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pivotSource>
    <c:name>[Planning1.0.xlsm]Sheet5!PivotTable1</c:name>
    <c:fmtId val="0"/>
  </c:pivotSource>
  <c:chart>
    <c:title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marker>
          <c:symbol val="none"/>
        </c:marker>
      </c:pivotFmt>
      <c:pivotFmt>
        <c:idx val="1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Sheet5!$C$2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Sheet5!$B$3:$B$19</c:f>
              <c:strCach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(blank)</c:v>
                </c:pt>
              </c:strCache>
            </c:strRef>
          </c:cat>
          <c:val>
            <c:numRef>
              <c:f>Sheet5!$C$3:$C$19</c:f>
              <c:numCache>
                <c:formatCode>General</c:formatCode>
                <c:ptCount val="16"/>
                <c:pt idx="0">
                  <c:v>9.1347204083645929E-6</c:v>
                </c:pt>
                <c:pt idx="1">
                  <c:v>6.0758828498232859E-3</c:v>
                </c:pt>
                <c:pt idx="2">
                  <c:v>1.4867195147342978</c:v>
                </c:pt>
                <c:pt idx="3">
                  <c:v>133.83022576488537</c:v>
                </c:pt>
                <c:pt idx="4">
                  <c:v>4431.8484119380073</c:v>
                </c:pt>
                <c:pt idx="5">
                  <c:v>53990.966513188061</c:v>
                </c:pt>
                <c:pt idx="6">
                  <c:v>241970.72451914338</c:v>
                </c:pt>
                <c:pt idx="7">
                  <c:v>398942.28040143271</c:v>
                </c:pt>
                <c:pt idx="8">
                  <c:v>241970.72451914338</c:v>
                </c:pt>
                <c:pt idx="9">
                  <c:v>53990.966513188061</c:v>
                </c:pt>
                <c:pt idx="10">
                  <c:v>4431.8484119380073</c:v>
                </c:pt>
                <c:pt idx="11">
                  <c:v>133.83022576488537</c:v>
                </c:pt>
                <c:pt idx="12">
                  <c:v>1.4867195147342978</c:v>
                </c:pt>
                <c:pt idx="13">
                  <c:v>6.0758828498232859E-3</c:v>
                </c:pt>
                <c:pt idx="14">
                  <c:v>9.1347204083645929E-6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435904"/>
        <c:axId val="189437440"/>
      </c:barChart>
      <c:catAx>
        <c:axId val="18943590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ES_tradnl"/>
          </a:p>
        </c:txPr>
        <c:crossAx val="189437440"/>
        <c:crosses val="autoZero"/>
        <c:auto val="1"/>
        <c:lblAlgn val="ctr"/>
        <c:lblOffset val="100"/>
        <c:noMultiLvlLbl val="0"/>
      </c:catAx>
      <c:valAx>
        <c:axId val="189437440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894359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Sheet6!$R$3</c:f>
              <c:strCache>
                <c:ptCount val="1"/>
                <c:pt idx="0">
                  <c:v>Amount/MonthEnd</c:v>
                </c:pt>
              </c:strCache>
            </c:strRef>
          </c:tx>
          <c:marker>
            <c:symbol val="none"/>
          </c:marker>
          <c:xVal>
            <c:numRef>
              <c:f>Sheet6!$T$2:$RA$2</c:f>
              <c:numCache>
                <c:formatCode>m/d/yyyy</c:formatCode>
                <c:ptCount val="450"/>
                <c:pt idx="0">
                  <c:v>43207</c:v>
                </c:pt>
                <c:pt idx="1">
                  <c:v>43208</c:v>
                </c:pt>
                <c:pt idx="2">
                  <c:v>43209</c:v>
                </c:pt>
                <c:pt idx="3">
                  <c:v>43210</c:v>
                </c:pt>
                <c:pt idx="4">
                  <c:v>43211</c:v>
                </c:pt>
                <c:pt idx="5">
                  <c:v>43212</c:v>
                </c:pt>
                <c:pt idx="6">
                  <c:v>43213</c:v>
                </c:pt>
                <c:pt idx="7">
                  <c:v>43214</c:v>
                </c:pt>
                <c:pt idx="8">
                  <c:v>43215</c:v>
                </c:pt>
                <c:pt idx="9">
                  <c:v>43216</c:v>
                </c:pt>
                <c:pt idx="10">
                  <c:v>43217</c:v>
                </c:pt>
                <c:pt idx="11">
                  <c:v>43218</c:v>
                </c:pt>
                <c:pt idx="12">
                  <c:v>43219</c:v>
                </c:pt>
                <c:pt idx="13">
                  <c:v>43220</c:v>
                </c:pt>
                <c:pt idx="14">
                  <c:v>43221</c:v>
                </c:pt>
                <c:pt idx="15">
                  <c:v>43222</c:v>
                </c:pt>
                <c:pt idx="16">
                  <c:v>43223</c:v>
                </c:pt>
                <c:pt idx="17">
                  <c:v>43224</c:v>
                </c:pt>
                <c:pt idx="18">
                  <c:v>43225</c:v>
                </c:pt>
                <c:pt idx="19">
                  <c:v>43226</c:v>
                </c:pt>
                <c:pt idx="20">
                  <c:v>43227</c:v>
                </c:pt>
                <c:pt idx="21">
                  <c:v>43228</c:v>
                </c:pt>
                <c:pt idx="22">
                  <c:v>43229</c:v>
                </c:pt>
                <c:pt idx="23">
                  <c:v>43230</c:v>
                </c:pt>
                <c:pt idx="24">
                  <c:v>43231</c:v>
                </c:pt>
                <c:pt idx="25">
                  <c:v>43232</c:v>
                </c:pt>
                <c:pt idx="26">
                  <c:v>43233</c:v>
                </c:pt>
                <c:pt idx="27">
                  <c:v>43234</c:v>
                </c:pt>
                <c:pt idx="28">
                  <c:v>43235</c:v>
                </c:pt>
                <c:pt idx="29">
                  <c:v>43236</c:v>
                </c:pt>
                <c:pt idx="30">
                  <c:v>43237</c:v>
                </c:pt>
                <c:pt idx="31">
                  <c:v>43238</c:v>
                </c:pt>
                <c:pt idx="32">
                  <c:v>43239</c:v>
                </c:pt>
                <c:pt idx="33">
                  <c:v>43240</c:v>
                </c:pt>
                <c:pt idx="34">
                  <c:v>43241</c:v>
                </c:pt>
                <c:pt idx="35">
                  <c:v>43242</c:v>
                </c:pt>
                <c:pt idx="36">
                  <c:v>43243</c:v>
                </c:pt>
                <c:pt idx="37">
                  <c:v>43244</c:v>
                </c:pt>
                <c:pt idx="38">
                  <c:v>43245</c:v>
                </c:pt>
                <c:pt idx="39">
                  <c:v>43246</c:v>
                </c:pt>
                <c:pt idx="40">
                  <c:v>43247</c:v>
                </c:pt>
                <c:pt idx="41">
                  <c:v>43248</c:v>
                </c:pt>
                <c:pt idx="42">
                  <c:v>43249</c:v>
                </c:pt>
                <c:pt idx="43">
                  <c:v>43250</c:v>
                </c:pt>
                <c:pt idx="44">
                  <c:v>43251</c:v>
                </c:pt>
                <c:pt idx="45">
                  <c:v>43252</c:v>
                </c:pt>
                <c:pt idx="46">
                  <c:v>43253</c:v>
                </c:pt>
                <c:pt idx="47">
                  <c:v>43254</c:v>
                </c:pt>
                <c:pt idx="48">
                  <c:v>43255</c:v>
                </c:pt>
                <c:pt idx="49">
                  <c:v>43256</c:v>
                </c:pt>
                <c:pt idx="50">
                  <c:v>43257</c:v>
                </c:pt>
                <c:pt idx="51">
                  <c:v>43258</c:v>
                </c:pt>
                <c:pt idx="52">
                  <c:v>43259</c:v>
                </c:pt>
                <c:pt idx="53">
                  <c:v>43260</c:v>
                </c:pt>
                <c:pt idx="54">
                  <c:v>43261</c:v>
                </c:pt>
                <c:pt idx="55">
                  <c:v>43262</c:v>
                </c:pt>
                <c:pt idx="56">
                  <c:v>43263</c:v>
                </c:pt>
                <c:pt idx="57">
                  <c:v>43264</c:v>
                </c:pt>
                <c:pt idx="58">
                  <c:v>43265</c:v>
                </c:pt>
                <c:pt idx="59">
                  <c:v>43266</c:v>
                </c:pt>
                <c:pt idx="60">
                  <c:v>43267</c:v>
                </c:pt>
                <c:pt idx="61">
                  <c:v>43268</c:v>
                </c:pt>
                <c:pt idx="62">
                  <c:v>43269</c:v>
                </c:pt>
                <c:pt idx="63">
                  <c:v>43270</c:v>
                </c:pt>
                <c:pt idx="64">
                  <c:v>43271</c:v>
                </c:pt>
                <c:pt idx="65">
                  <c:v>43272</c:v>
                </c:pt>
                <c:pt idx="66">
                  <c:v>43273</c:v>
                </c:pt>
                <c:pt idx="67">
                  <c:v>43274</c:v>
                </c:pt>
                <c:pt idx="68">
                  <c:v>43275</c:v>
                </c:pt>
                <c:pt idx="69">
                  <c:v>43276</c:v>
                </c:pt>
                <c:pt idx="70">
                  <c:v>43277</c:v>
                </c:pt>
                <c:pt idx="71">
                  <c:v>43278</c:v>
                </c:pt>
                <c:pt idx="72">
                  <c:v>43279</c:v>
                </c:pt>
                <c:pt idx="73">
                  <c:v>43280</c:v>
                </c:pt>
                <c:pt idx="74">
                  <c:v>43281</c:v>
                </c:pt>
                <c:pt idx="75">
                  <c:v>43282</c:v>
                </c:pt>
                <c:pt idx="76">
                  <c:v>43283</c:v>
                </c:pt>
                <c:pt idx="77">
                  <c:v>43284</c:v>
                </c:pt>
                <c:pt idx="78">
                  <c:v>43285</c:v>
                </c:pt>
                <c:pt idx="79">
                  <c:v>43286</c:v>
                </c:pt>
                <c:pt idx="80">
                  <c:v>43287</c:v>
                </c:pt>
                <c:pt idx="81">
                  <c:v>43288</c:v>
                </c:pt>
                <c:pt idx="82">
                  <c:v>43289</c:v>
                </c:pt>
                <c:pt idx="83">
                  <c:v>43290</c:v>
                </c:pt>
                <c:pt idx="84">
                  <c:v>43291</c:v>
                </c:pt>
                <c:pt idx="85">
                  <c:v>43292</c:v>
                </c:pt>
                <c:pt idx="86">
                  <c:v>43293</c:v>
                </c:pt>
                <c:pt idx="87">
                  <c:v>43294</c:v>
                </c:pt>
                <c:pt idx="88">
                  <c:v>43295</c:v>
                </c:pt>
                <c:pt idx="89">
                  <c:v>43296</c:v>
                </c:pt>
                <c:pt idx="90">
                  <c:v>43297</c:v>
                </c:pt>
                <c:pt idx="91">
                  <c:v>43298</c:v>
                </c:pt>
                <c:pt idx="92">
                  <c:v>43299</c:v>
                </c:pt>
                <c:pt idx="93">
                  <c:v>43300</c:v>
                </c:pt>
                <c:pt idx="94">
                  <c:v>43301</c:v>
                </c:pt>
                <c:pt idx="95">
                  <c:v>43302</c:v>
                </c:pt>
                <c:pt idx="96">
                  <c:v>43303</c:v>
                </c:pt>
                <c:pt idx="97">
                  <c:v>43304</c:v>
                </c:pt>
                <c:pt idx="98">
                  <c:v>43305</c:v>
                </c:pt>
                <c:pt idx="99">
                  <c:v>43306</c:v>
                </c:pt>
                <c:pt idx="100">
                  <c:v>43307</c:v>
                </c:pt>
                <c:pt idx="101">
                  <c:v>43308</c:v>
                </c:pt>
                <c:pt idx="102">
                  <c:v>43309</c:v>
                </c:pt>
                <c:pt idx="103">
                  <c:v>43310</c:v>
                </c:pt>
                <c:pt idx="104">
                  <c:v>43311</c:v>
                </c:pt>
                <c:pt idx="105">
                  <c:v>43312</c:v>
                </c:pt>
                <c:pt idx="106">
                  <c:v>43313</c:v>
                </c:pt>
                <c:pt idx="107">
                  <c:v>43314</c:v>
                </c:pt>
                <c:pt idx="108">
                  <c:v>43315</c:v>
                </c:pt>
                <c:pt idx="109">
                  <c:v>43316</c:v>
                </c:pt>
                <c:pt idx="110">
                  <c:v>43317</c:v>
                </c:pt>
                <c:pt idx="111">
                  <c:v>43318</c:v>
                </c:pt>
                <c:pt idx="112">
                  <c:v>43319</c:v>
                </c:pt>
                <c:pt idx="113">
                  <c:v>43320</c:v>
                </c:pt>
                <c:pt idx="114">
                  <c:v>43321</c:v>
                </c:pt>
                <c:pt idx="115">
                  <c:v>43322</c:v>
                </c:pt>
                <c:pt idx="116">
                  <c:v>43323</c:v>
                </c:pt>
                <c:pt idx="117">
                  <c:v>43324</c:v>
                </c:pt>
                <c:pt idx="118">
                  <c:v>43325</c:v>
                </c:pt>
                <c:pt idx="119">
                  <c:v>43326</c:v>
                </c:pt>
                <c:pt idx="120">
                  <c:v>43327</c:v>
                </c:pt>
                <c:pt idx="121">
                  <c:v>43328</c:v>
                </c:pt>
                <c:pt idx="122">
                  <c:v>43329</c:v>
                </c:pt>
                <c:pt idx="123">
                  <c:v>43330</c:v>
                </c:pt>
                <c:pt idx="124">
                  <c:v>43331</c:v>
                </c:pt>
                <c:pt idx="125">
                  <c:v>43332</c:v>
                </c:pt>
                <c:pt idx="126">
                  <c:v>43333</c:v>
                </c:pt>
                <c:pt idx="127">
                  <c:v>43334</c:v>
                </c:pt>
                <c:pt idx="128">
                  <c:v>43335</c:v>
                </c:pt>
                <c:pt idx="129">
                  <c:v>43336</c:v>
                </c:pt>
                <c:pt idx="130">
                  <c:v>43337</c:v>
                </c:pt>
                <c:pt idx="131">
                  <c:v>43338</c:v>
                </c:pt>
                <c:pt idx="132">
                  <c:v>43339</c:v>
                </c:pt>
                <c:pt idx="133">
                  <c:v>43340</c:v>
                </c:pt>
                <c:pt idx="134">
                  <c:v>43341</c:v>
                </c:pt>
                <c:pt idx="135">
                  <c:v>43342</c:v>
                </c:pt>
                <c:pt idx="136">
                  <c:v>43343</c:v>
                </c:pt>
                <c:pt idx="137">
                  <c:v>43344</c:v>
                </c:pt>
                <c:pt idx="138">
                  <c:v>43345</c:v>
                </c:pt>
                <c:pt idx="139">
                  <c:v>43346</c:v>
                </c:pt>
                <c:pt idx="140">
                  <c:v>43347</c:v>
                </c:pt>
                <c:pt idx="141">
                  <c:v>43348</c:v>
                </c:pt>
                <c:pt idx="142">
                  <c:v>43349</c:v>
                </c:pt>
                <c:pt idx="143">
                  <c:v>43350</c:v>
                </c:pt>
                <c:pt idx="144">
                  <c:v>43351</c:v>
                </c:pt>
                <c:pt idx="145">
                  <c:v>43352</c:v>
                </c:pt>
                <c:pt idx="146">
                  <c:v>43353</c:v>
                </c:pt>
                <c:pt idx="147">
                  <c:v>43354</c:v>
                </c:pt>
                <c:pt idx="148">
                  <c:v>43355</c:v>
                </c:pt>
                <c:pt idx="149">
                  <c:v>43356</c:v>
                </c:pt>
                <c:pt idx="150">
                  <c:v>43357</c:v>
                </c:pt>
                <c:pt idx="151">
                  <c:v>43358</c:v>
                </c:pt>
                <c:pt idx="152">
                  <c:v>43359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43365</c:v>
                </c:pt>
                <c:pt idx="159">
                  <c:v>43366</c:v>
                </c:pt>
                <c:pt idx="160">
                  <c:v>43367</c:v>
                </c:pt>
                <c:pt idx="161">
                  <c:v>43368</c:v>
                </c:pt>
                <c:pt idx="162">
                  <c:v>43369</c:v>
                </c:pt>
                <c:pt idx="163">
                  <c:v>43370</c:v>
                </c:pt>
                <c:pt idx="164">
                  <c:v>43371</c:v>
                </c:pt>
                <c:pt idx="165">
                  <c:v>43372</c:v>
                </c:pt>
                <c:pt idx="166">
                  <c:v>43373</c:v>
                </c:pt>
                <c:pt idx="167">
                  <c:v>43374</c:v>
                </c:pt>
                <c:pt idx="168">
                  <c:v>43375</c:v>
                </c:pt>
                <c:pt idx="169">
                  <c:v>43376</c:v>
                </c:pt>
                <c:pt idx="170">
                  <c:v>43377</c:v>
                </c:pt>
                <c:pt idx="171">
                  <c:v>43378</c:v>
                </c:pt>
                <c:pt idx="172">
                  <c:v>43379</c:v>
                </c:pt>
                <c:pt idx="173">
                  <c:v>43380</c:v>
                </c:pt>
                <c:pt idx="174">
                  <c:v>43381</c:v>
                </c:pt>
                <c:pt idx="175">
                  <c:v>43382</c:v>
                </c:pt>
                <c:pt idx="176">
                  <c:v>43383</c:v>
                </c:pt>
                <c:pt idx="177">
                  <c:v>43384</c:v>
                </c:pt>
                <c:pt idx="178">
                  <c:v>43385</c:v>
                </c:pt>
                <c:pt idx="179">
                  <c:v>43386</c:v>
                </c:pt>
                <c:pt idx="180">
                  <c:v>43387</c:v>
                </c:pt>
                <c:pt idx="181">
                  <c:v>43388</c:v>
                </c:pt>
                <c:pt idx="182">
                  <c:v>43389</c:v>
                </c:pt>
                <c:pt idx="183">
                  <c:v>43390</c:v>
                </c:pt>
                <c:pt idx="184">
                  <c:v>43391</c:v>
                </c:pt>
                <c:pt idx="185">
                  <c:v>43392</c:v>
                </c:pt>
                <c:pt idx="186">
                  <c:v>43393</c:v>
                </c:pt>
                <c:pt idx="187">
                  <c:v>43394</c:v>
                </c:pt>
                <c:pt idx="188">
                  <c:v>43395</c:v>
                </c:pt>
                <c:pt idx="189">
                  <c:v>43396</c:v>
                </c:pt>
                <c:pt idx="190">
                  <c:v>43397</c:v>
                </c:pt>
                <c:pt idx="191">
                  <c:v>43398</c:v>
                </c:pt>
                <c:pt idx="192">
                  <c:v>43399</c:v>
                </c:pt>
                <c:pt idx="193">
                  <c:v>43400</c:v>
                </c:pt>
                <c:pt idx="194">
                  <c:v>43401</c:v>
                </c:pt>
                <c:pt idx="195">
                  <c:v>43402</c:v>
                </c:pt>
                <c:pt idx="196">
                  <c:v>43403</c:v>
                </c:pt>
                <c:pt idx="197">
                  <c:v>43404</c:v>
                </c:pt>
                <c:pt idx="198">
                  <c:v>43405</c:v>
                </c:pt>
                <c:pt idx="199">
                  <c:v>43406</c:v>
                </c:pt>
                <c:pt idx="200">
                  <c:v>43407</c:v>
                </c:pt>
                <c:pt idx="201">
                  <c:v>43408</c:v>
                </c:pt>
                <c:pt idx="202">
                  <c:v>43409</c:v>
                </c:pt>
                <c:pt idx="203">
                  <c:v>43410</c:v>
                </c:pt>
                <c:pt idx="204">
                  <c:v>43411</c:v>
                </c:pt>
                <c:pt idx="205">
                  <c:v>43412</c:v>
                </c:pt>
                <c:pt idx="206">
                  <c:v>43413</c:v>
                </c:pt>
                <c:pt idx="207">
                  <c:v>43414</c:v>
                </c:pt>
                <c:pt idx="208">
                  <c:v>43415</c:v>
                </c:pt>
                <c:pt idx="209">
                  <c:v>43416</c:v>
                </c:pt>
                <c:pt idx="210">
                  <c:v>43417</c:v>
                </c:pt>
                <c:pt idx="211">
                  <c:v>43418</c:v>
                </c:pt>
                <c:pt idx="212">
                  <c:v>43419</c:v>
                </c:pt>
                <c:pt idx="213">
                  <c:v>43420</c:v>
                </c:pt>
                <c:pt idx="214">
                  <c:v>43421</c:v>
                </c:pt>
                <c:pt idx="215">
                  <c:v>43422</c:v>
                </c:pt>
                <c:pt idx="216">
                  <c:v>43423</c:v>
                </c:pt>
                <c:pt idx="217">
                  <c:v>43424</c:v>
                </c:pt>
                <c:pt idx="218">
                  <c:v>43425</c:v>
                </c:pt>
                <c:pt idx="219">
                  <c:v>43426</c:v>
                </c:pt>
                <c:pt idx="220">
                  <c:v>43427</c:v>
                </c:pt>
                <c:pt idx="221">
                  <c:v>43428</c:v>
                </c:pt>
                <c:pt idx="222">
                  <c:v>43429</c:v>
                </c:pt>
                <c:pt idx="223">
                  <c:v>43430</c:v>
                </c:pt>
                <c:pt idx="224">
                  <c:v>43431</c:v>
                </c:pt>
                <c:pt idx="225">
                  <c:v>43432</c:v>
                </c:pt>
                <c:pt idx="226">
                  <c:v>43433</c:v>
                </c:pt>
                <c:pt idx="227">
                  <c:v>43434</c:v>
                </c:pt>
                <c:pt idx="228">
                  <c:v>43435</c:v>
                </c:pt>
                <c:pt idx="229">
                  <c:v>43436</c:v>
                </c:pt>
                <c:pt idx="230">
                  <c:v>43437</c:v>
                </c:pt>
                <c:pt idx="231">
                  <c:v>43438</c:v>
                </c:pt>
                <c:pt idx="232">
                  <c:v>43439</c:v>
                </c:pt>
                <c:pt idx="233">
                  <c:v>43440</c:v>
                </c:pt>
                <c:pt idx="234">
                  <c:v>43441</c:v>
                </c:pt>
                <c:pt idx="235">
                  <c:v>43442</c:v>
                </c:pt>
                <c:pt idx="236">
                  <c:v>43443</c:v>
                </c:pt>
                <c:pt idx="237">
                  <c:v>43444</c:v>
                </c:pt>
                <c:pt idx="238">
                  <c:v>43445</c:v>
                </c:pt>
                <c:pt idx="239">
                  <c:v>43446</c:v>
                </c:pt>
                <c:pt idx="240">
                  <c:v>43447</c:v>
                </c:pt>
                <c:pt idx="241">
                  <c:v>43448</c:v>
                </c:pt>
                <c:pt idx="242">
                  <c:v>43449</c:v>
                </c:pt>
                <c:pt idx="243">
                  <c:v>43450</c:v>
                </c:pt>
                <c:pt idx="244">
                  <c:v>43451</c:v>
                </c:pt>
                <c:pt idx="245">
                  <c:v>43452</c:v>
                </c:pt>
                <c:pt idx="246">
                  <c:v>43453</c:v>
                </c:pt>
                <c:pt idx="247">
                  <c:v>43454</c:v>
                </c:pt>
                <c:pt idx="248">
                  <c:v>43455</c:v>
                </c:pt>
                <c:pt idx="249">
                  <c:v>43456</c:v>
                </c:pt>
                <c:pt idx="250">
                  <c:v>43457</c:v>
                </c:pt>
                <c:pt idx="251">
                  <c:v>43458</c:v>
                </c:pt>
                <c:pt idx="252">
                  <c:v>43459</c:v>
                </c:pt>
                <c:pt idx="253">
                  <c:v>43460</c:v>
                </c:pt>
                <c:pt idx="254">
                  <c:v>43461</c:v>
                </c:pt>
                <c:pt idx="255">
                  <c:v>43462</c:v>
                </c:pt>
                <c:pt idx="256">
                  <c:v>43463</c:v>
                </c:pt>
                <c:pt idx="257">
                  <c:v>43464</c:v>
                </c:pt>
                <c:pt idx="258">
                  <c:v>43465</c:v>
                </c:pt>
                <c:pt idx="259">
                  <c:v>43466</c:v>
                </c:pt>
                <c:pt idx="260">
                  <c:v>43467</c:v>
                </c:pt>
                <c:pt idx="261">
                  <c:v>43468</c:v>
                </c:pt>
                <c:pt idx="262">
                  <c:v>43469</c:v>
                </c:pt>
                <c:pt idx="263">
                  <c:v>43470</c:v>
                </c:pt>
                <c:pt idx="264">
                  <c:v>43471</c:v>
                </c:pt>
                <c:pt idx="265">
                  <c:v>43472</c:v>
                </c:pt>
                <c:pt idx="266">
                  <c:v>43473</c:v>
                </c:pt>
                <c:pt idx="267">
                  <c:v>43474</c:v>
                </c:pt>
                <c:pt idx="268">
                  <c:v>43475</c:v>
                </c:pt>
                <c:pt idx="269">
                  <c:v>43476</c:v>
                </c:pt>
                <c:pt idx="270">
                  <c:v>43477</c:v>
                </c:pt>
                <c:pt idx="271">
                  <c:v>43478</c:v>
                </c:pt>
                <c:pt idx="272">
                  <c:v>43479</c:v>
                </c:pt>
                <c:pt idx="273">
                  <c:v>43480</c:v>
                </c:pt>
                <c:pt idx="274">
                  <c:v>43481</c:v>
                </c:pt>
                <c:pt idx="275">
                  <c:v>43482</c:v>
                </c:pt>
                <c:pt idx="276">
                  <c:v>43483</c:v>
                </c:pt>
                <c:pt idx="277">
                  <c:v>43484</c:v>
                </c:pt>
                <c:pt idx="278">
                  <c:v>43485</c:v>
                </c:pt>
                <c:pt idx="279">
                  <c:v>43486</c:v>
                </c:pt>
                <c:pt idx="280">
                  <c:v>43487</c:v>
                </c:pt>
                <c:pt idx="281">
                  <c:v>43488</c:v>
                </c:pt>
                <c:pt idx="282">
                  <c:v>43489</c:v>
                </c:pt>
                <c:pt idx="283">
                  <c:v>43490</c:v>
                </c:pt>
                <c:pt idx="284">
                  <c:v>43491</c:v>
                </c:pt>
                <c:pt idx="285">
                  <c:v>43492</c:v>
                </c:pt>
                <c:pt idx="286">
                  <c:v>43493</c:v>
                </c:pt>
                <c:pt idx="287">
                  <c:v>43494</c:v>
                </c:pt>
                <c:pt idx="288">
                  <c:v>43495</c:v>
                </c:pt>
                <c:pt idx="289">
                  <c:v>43496</c:v>
                </c:pt>
                <c:pt idx="290">
                  <c:v>43497</c:v>
                </c:pt>
                <c:pt idx="291">
                  <c:v>43498</c:v>
                </c:pt>
                <c:pt idx="292">
                  <c:v>43499</c:v>
                </c:pt>
                <c:pt idx="293">
                  <c:v>43500</c:v>
                </c:pt>
                <c:pt idx="294">
                  <c:v>43501</c:v>
                </c:pt>
                <c:pt idx="295">
                  <c:v>43502</c:v>
                </c:pt>
                <c:pt idx="296">
                  <c:v>43503</c:v>
                </c:pt>
                <c:pt idx="297">
                  <c:v>43504</c:v>
                </c:pt>
                <c:pt idx="298">
                  <c:v>43505</c:v>
                </c:pt>
                <c:pt idx="299">
                  <c:v>43506</c:v>
                </c:pt>
                <c:pt idx="300">
                  <c:v>43507</c:v>
                </c:pt>
                <c:pt idx="301">
                  <c:v>43508</c:v>
                </c:pt>
                <c:pt idx="302">
                  <c:v>43509</c:v>
                </c:pt>
                <c:pt idx="303">
                  <c:v>43510</c:v>
                </c:pt>
                <c:pt idx="304">
                  <c:v>43511</c:v>
                </c:pt>
                <c:pt idx="305">
                  <c:v>43512</c:v>
                </c:pt>
                <c:pt idx="306">
                  <c:v>43513</c:v>
                </c:pt>
                <c:pt idx="307">
                  <c:v>43514</c:v>
                </c:pt>
                <c:pt idx="308">
                  <c:v>43515</c:v>
                </c:pt>
                <c:pt idx="309">
                  <c:v>43516</c:v>
                </c:pt>
                <c:pt idx="310">
                  <c:v>43517</c:v>
                </c:pt>
                <c:pt idx="311">
                  <c:v>43518</c:v>
                </c:pt>
                <c:pt idx="312">
                  <c:v>43519</c:v>
                </c:pt>
                <c:pt idx="313">
                  <c:v>43520</c:v>
                </c:pt>
                <c:pt idx="314">
                  <c:v>43521</c:v>
                </c:pt>
                <c:pt idx="315">
                  <c:v>43522</c:v>
                </c:pt>
                <c:pt idx="316">
                  <c:v>43523</c:v>
                </c:pt>
                <c:pt idx="317">
                  <c:v>43524</c:v>
                </c:pt>
                <c:pt idx="318">
                  <c:v>43525</c:v>
                </c:pt>
                <c:pt idx="319">
                  <c:v>43526</c:v>
                </c:pt>
                <c:pt idx="320">
                  <c:v>43527</c:v>
                </c:pt>
                <c:pt idx="321">
                  <c:v>43528</c:v>
                </c:pt>
                <c:pt idx="322">
                  <c:v>43529</c:v>
                </c:pt>
                <c:pt idx="323">
                  <c:v>43530</c:v>
                </c:pt>
                <c:pt idx="324">
                  <c:v>43531</c:v>
                </c:pt>
                <c:pt idx="325">
                  <c:v>43532</c:v>
                </c:pt>
                <c:pt idx="326">
                  <c:v>43533</c:v>
                </c:pt>
                <c:pt idx="327">
                  <c:v>43534</c:v>
                </c:pt>
                <c:pt idx="328">
                  <c:v>43535</c:v>
                </c:pt>
                <c:pt idx="329">
                  <c:v>43536</c:v>
                </c:pt>
                <c:pt idx="330">
                  <c:v>43537</c:v>
                </c:pt>
                <c:pt idx="331">
                  <c:v>43538</c:v>
                </c:pt>
                <c:pt idx="332">
                  <c:v>43539</c:v>
                </c:pt>
                <c:pt idx="333">
                  <c:v>43540</c:v>
                </c:pt>
                <c:pt idx="334">
                  <c:v>43541</c:v>
                </c:pt>
                <c:pt idx="335">
                  <c:v>43542</c:v>
                </c:pt>
                <c:pt idx="336">
                  <c:v>43543</c:v>
                </c:pt>
                <c:pt idx="337">
                  <c:v>43544</c:v>
                </c:pt>
                <c:pt idx="338">
                  <c:v>43545</c:v>
                </c:pt>
                <c:pt idx="339">
                  <c:v>43546</c:v>
                </c:pt>
                <c:pt idx="340">
                  <c:v>43547</c:v>
                </c:pt>
                <c:pt idx="341">
                  <c:v>43548</c:v>
                </c:pt>
                <c:pt idx="342">
                  <c:v>43549</c:v>
                </c:pt>
                <c:pt idx="343">
                  <c:v>43550</c:v>
                </c:pt>
                <c:pt idx="344">
                  <c:v>43551</c:v>
                </c:pt>
                <c:pt idx="345">
                  <c:v>43552</c:v>
                </c:pt>
                <c:pt idx="346">
                  <c:v>43553</c:v>
                </c:pt>
                <c:pt idx="347">
                  <c:v>43554</c:v>
                </c:pt>
                <c:pt idx="348">
                  <c:v>43555</c:v>
                </c:pt>
                <c:pt idx="349">
                  <c:v>43556</c:v>
                </c:pt>
                <c:pt idx="350">
                  <c:v>43557</c:v>
                </c:pt>
                <c:pt idx="351">
                  <c:v>43558</c:v>
                </c:pt>
                <c:pt idx="352">
                  <c:v>43559</c:v>
                </c:pt>
                <c:pt idx="353">
                  <c:v>43560</c:v>
                </c:pt>
                <c:pt idx="354">
                  <c:v>43561</c:v>
                </c:pt>
                <c:pt idx="355">
                  <c:v>43562</c:v>
                </c:pt>
                <c:pt idx="356">
                  <c:v>43563</c:v>
                </c:pt>
                <c:pt idx="357">
                  <c:v>43564</c:v>
                </c:pt>
                <c:pt idx="358">
                  <c:v>43565</c:v>
                </c:pt>
                <c:pt idx="359">
                  <c:v>43566</c:v>
                </c:pt>
                <c:pt idx="360">
                  <c:v>43567</c:v>
                </c:pt>
                <c:pt idx="361">
                  <c:v>43568</c:v>
                </c:pt>
                <c:pt idx="362">
                  <c:v>43569</c:v>
                </c:pt>
                <c:pt idx="363">
                  <c:v>43570</c:v>
                </c:pt>
                <c:pt idx="364">
                  <c:v>43571</c:v>
                </c:pt>
                <c:pt idx="365">
                  <c:v>43572</c:v>
                </c:pt>
                <c:pt idx="366">
                  <c:v>43573</c:v>
                </c:pt>
                <c:pt idx="367">
                  <c:v>43574</c:v>
                </c:pt>
                <c:pt idx="368">
                  <c:v>43575</c:v>
                </c:pt>
                <c:pt idx="369">
                  <c:v>43576</c:v>
                </c:pt>
                <c:pt idx="370">
                  <c:v>43577</c:v>
                </c:pt>
                <c:pt idx="371">
                  <c:v>43578</c:v>
                </c:pt>
                <c:pt idx="372">
                  <c:v>43579</c:v>
                </c:pt>
                <c:pt idx="373">
                  <c:v>43580</c:v>
                </c:pt>
                <c:pt idx="374">
                  <c:v>43581</c:v>
                </c:pt>
                <c:pt idx="375">
                  <c:v>43582</c:v>
                </c:pt>
                <c:pt idx="376">
                  <c:v>43583</c:v>
                </c:pt>
                <c:pt idx="377">
                  <c:v>43584</c:v>
                </c:pt>
                <c:pt idx="378">
                  <c:v>43585</c:v>
                </c:pt>
                <c:pt idx="379">
                  <c:v>43586</c:v>
                </c:pt>
                <c:pt idx="380">
                  <c:v>43587</c:v>
                </c:pt>
                <c:pt idx="381">
                  <c:v>43588</c:v>
                </c:pt>
                <c:pt idx="382">
                  <c:v>43589</c:v>
                </c:pt>
                <c:pt idx="383">
                  <c:v>43590</c:v>
                </c:pt>
                <c:pt idx="384">
                  <c:v>43591</c:v>
                </c:pt>
                <c:pt idx="385">
                  <c:v>43592</c:v>
                </c:pt>
                <c:pt idx="386">
                  <c:v>43593</c:v>
                </c:pt>
                <c:pt idx="387">
                  <c:v>43594</c:v>
                </c:pt>
                <c:pt idx="388">
                  <c:v>43595</c:v>
                </c:pt>
                <c:pt idx="389">
                  <c:v>43596</c:v>
                </c:pt>
                <c:pt idx="390">
                  <c:v>43597</c:v>
                </c:pt>
                <c:pt idx="391">
                  <c:v>43598</c:v>
                </c:pt>
                <c:pt idx="392">
                  <c:v>43599</c:v>
                </c:pt>
                <c:pt idx="393">
                  <c:v>43600</c:v>
                </c:pt>
                <c:pt idx="394">
                  <c:v>43601</c:v>
                </c:pt>
                <c:pt idx="395">
                  <c:v>43602</c:v>
                </c:pt>
                <c:pt idx="396">
                  <c:v>43603</c:v>
                </c:pt>
                <c:pt idx="397">
                  <c:v>43604</c:v>
                </c:pt>
                <c:pt idx="398">
                  <c:v>43605</c:v>
                </c:pt>
                <c:pt idx="399">
                  <c:v>43606</c:v>
                </c:pt>
                <c:pt idx="400">
                  <c:v>43607</c:v>
                </c:pt>
                <c:pt idx="401">
                  <c:v>43608</c:v>
                </c:pt>
                <c:pt idx="402">
                  <c:v>43609</c:v>
                </c:pt>
                <c:pt idx="403">
                  <c:v>43610</c:v>
                </c:pt>
                <c:pt idx="404">
                  <c:v>43611</c:v>
                </c:pt>
                <c:pt idx="405">
                  <c:v>43612</c:v>
                </c:pt>
                <c:pt idx="406">
                  <c:v>43613</c:v>
                </c:pt>
                <c:pt idx="407">
                  <c:v>43614</c:v>
                </c:pt>
                <c:pt idx="408">
                  <c:v>43615</c:v>
                </c:pt>
                <c:pt idx="409">
                  <c:v>43616</c:v>
                </c:pt>
                <c:pt idx="410">
                  <c:v>43617</c:v>
                </c:pt>
                <c:pt idx="411">
                  <c:v>43618</c:v>
                </c:pt>
                <c:pt idx="412">
                  <c:v>43619</c:v>
                </c:pt>
                <c:pt idx="413">
                  <c:v>43620</c:v>
                </c:pt>
                <c:pt idx="414">
                  <c:v>43621</c:v>
                </c:pt>
                <c:pt idx="415">
                  <c:v>43622</c:v>
                </c:pt>
                <c:pt idx="416">
                  <c:v>43623</c:v>
                </c:pt>
                <c:pt idx="417">
                  <c:v>43624</c:v>
                </c:pt>
                <c:pt idx="418">
                  <c:v>43625</c:v>
                </c:pt>
                <c:pt idx="419">
                  <c:v>43626</c:v>
                </c:pt>
                <c:pt idx="420">
                  <c:v>43627</c:v>
                </c:pt>
                <c:pt idx="421">
                  <c:v>43628</c:v>
                </c:pt>
                <c:pt idx="422">
                  <c:v>43629</c:v>
                </c:pt>
                <c:pt idx="423">
                  <c:v>43630</c:v>
                </c:pt>
                <c:pt idx="424">
                  <c:v>43631</c:v>
                </c:pt>
                <c:pt idx="425">
                  <c:v>43632</c:v>
                </c:pt>
                <c:pt idx="426">
                  <c:v>43633</c:v>
                </c:pt>
                <c:pt idx="427">
                  <c:v>43634</c:v>
                </c:pt>
                <c:pt idx="428">
                  <c:v>43635</c:v>
                </c:pt>
                <c:pt idx="429">
                  <c:v>43636</c:v>
                </c:pt>
                <c:pt idx="430">
                  <c:v>43637</c:v>
                </c:pt>
                <c:pt idx="431">
                  <c:v>43638</c:v>
                </c:pt>
                <c:pt idx="432">
                  <c:v>43639</c:v>
                </c:pt>
                <c:pt idx="433">
                  <c:v>43640</c:v>
                </c:pt>
                <c:pt idx="434">
                  <c:v>43641</c:v>
                </c:pt>
                <c:pt idx="435">
                  <c:v>43642</c:v>
                </c:pt>
                <c:pt idx="436">
                  <c:v>43643</c:v>
                </c:pt>
                <c:pt idx="437">
                  <c:v>43644</c:v>
                </c:pt>
                <c:pt idx="438">
                  <c:v>43645</c:v>
                </c:pt>
                <c:pt idx="439">
                  <c:v>43646</c:v>
                </c:pt>
                <c:pt idx="440">
                  <c:v>43647</c:v>
                </c:pt>
                <c:pt idx="441">
                  <c:v>43648</c:v>
                </c:pt>
                <c:pt idx="442">
                  <c:v>43649</c:v>
                </c:pt>
                <c:pt idx="443">
                  <c:v>43650</c:v>
                </c:pt>
                <c:pt idx="444">
                  <c:v>43651</c:v>
                </c:pt>
                <c:pt idx="445">
                  <c:v>43652</c:v>
                </c:pt>
                <c:pt idx="446">
                  <c:v>43653</c:v>
                </c:pt>
                <c:pt idx="447">
                  <c:v>43654</c:v>
                </c:pt>
                <c:pt idx="448">
                  <c:v>43655</c:v>
                </c:pt>
              </c:numCache>
            </c:numRef>
          </c:xVal>
          <c:yVal>
            <c:numRef>
              <c:f>Sheet6!$T$3:$RA$3</c:f>
              <c:numCache>
                <c:formatCode>_(* #,##0.00_);_(* \(#,##0.00\);_(* "-"??_);_(@_)</c:formatCode>
                <c:ptCount val="450"/>
                <c:pt idx="13">
                  <c:v>1.1490494464334678E-6</c:v>
                </c:pt>
                <c:pt idx="44">
                  <c:v>7.6428062524947675E-4</c:v>
                </c:pt>
                <c:pt idx="74">
                  <c:v>0.18701330298440094</c:v>
                </c:pt>
                <c:pt idx="105">
                  <c:v>16.834401049691092</c:v>
                </c:pt>
                <c:pt idx="136">
                  <c:v>557.47879921440472</c:v>
                </c:pt>
                <c:pt idx="166">
                  <c:v>6791.4821046497109</c:v>
                </c:pt>
                <c:pt idx="197">
                  <c:v>30437.311119805163</c:v>
                </c:pt>
                <c:pt idx="227">
                  <c:v>50182.642266140312</c:v>
                </c:pt>
                <c:pt idx="258">
                  <c:v>30437.311119805163</c:v>
                </c:pt>
                <c:pt idx="289">
                  <c:v>6791.4821046497109</c:v>
                </c:pt>
                <c:pt idx="317">
                  <c:v>557.47879921440472</c:v>
                </c:pt>
                <c:pt idx="348">
                  <c:v>16.834401049691092</c:v>
                </c:pt>
                <c:pt idx="378">
                  <c:v>0.18701330298440094</c:v>
                </c:pt>
                <c:pt idx="409">
                  <c:v>7.6428062524947675E-4</c:v>
                </c:pt>
              </c:numCache>
            </c:numRef>
          </c:yVal>
          <c:smooth val="1"/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89451264"/>
        <c:axId val="190124800"/>
      </c:scatterChart>
      <c:valAx>
        <c:axId val="189451264"/>
        <c:scaling>
          <c:orientation val="minMax"/>
        </c:scaling>
        <c:delete val="0"/>
        <c:axPos val="b"/>
        <c:majorGridlines/>
        <c:numFmt formatCode="m/d/yyyy" sourceLinked="1"/>
        <c:majorTickMark val="out"/>
        <c:minorTickMark val="none"/>
        <c:tickLblPos val="nextTo"/>
        <c:crossAx val="190124800"/>
        <c:crosses val="autoZero"/>
        <c:crossBetween val="midCat"/>
      </c:valAx>
      <c:valAx>
        <c:axId val="19012480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89451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marker>
            <c:symbol val="none"/>
          </c:marker>
          <c:val>
            <c:numRef>
              <c:f>Sheet3!$A$1:$BW$1</c:f>
              <c:numCache>
                <c:formatCode>_(* #,##0.00_);_(* \(#,##0.00\);_(* "-"??_);_(@_)</c:formatCode>
                <c:ptCount val="75"/>
                <c:pt idx="0">
                  <c:v>5.7452472321673389E-7</c:v>
                </c:pt>
                <c:pt idx="1">
                  <c:v>1.1490494464334678E-7</c:v>
                </c:pt>
                <c:pt idx="2">
                  <c:v>0</c:v>
                </c:pt>
                <c:pt idx="3">
                  <c:v>1.1490494464334678E-7</c:v>
                </c:pt>
                <c:pt idx="4">
                  <c:v>1.1490494464334678E-7</c:v>
                </c:pt>
                <c:pt idx="5">
                  <c:v>3.8214031262473838E-4</c:v>
                </c:pt>
                <c:pt idx="6">
                  <c:v>2.2980988928669356E-7</c:v>
                </c:pt>
                <c:pt idx="7">
                  <c:v>7.6428062524947683E-5</c:v>
                </c:pt>
                <c:pt idx="8">
                  <c:v>0</c:v>
                </c:pt>
                <c:pt idx="9">
                  <c:v>7.6428062524947683E-5</c:v>
                </c:pt>
                <c:pt idx="10">
                  <c:v>7.6428062524947683E-5</c:v>
                </c:pt>
                <c:pt idx="11">
                  <c:v>9.3506651492200471E-2</c:v>
                </c:pt>
                <c:pt idx="12">
                  <c:v>1.5285612504989537E-4</c:v>
                </c:pt>
                <c:pt idx="13">
                  <c:v>1.8701330298440094E-2</c:v>
                </c:pt>
                <c:pt idx="14">
                  <c:v>0</c:v>
                </c:pt>
                <c:pt idx="15">
                  <c:v>1.8701330298440094E-2</c:v>
                </c:pt>
                <c:pt idx="16">
                  <c:v>1.8701330298440094E-2</c:v>
                </c:pt>
                <c:pt idx="17">
                  <c:v>8.4172005248455459</c:v>
                </c:pt>
                <c:pt idx="18">
                  <c:v>3.7402660596880188E-2</c:v>
                </c:pt>
                <c:pt idx="19">
                  <c:v>1.6834401049691092</c:v>
                </c:pt>
                <c:pt idx="20">
                  <c:v>-1.1490494464334678E-7</c:v>
                </c:pt>
                <c:pt idx="21">
                  <c:v>1.6834401049691092</c:v>
                </c:pt>
                <c:pt idx="22">
                  <c:v>1.6834401049691092</c:v>
                </c:pt>
                <c:pt idx="23">
                  <c:v>278.73939960720236</c:v>
                </c:pt>
                <c:pt idx="24">
                  <c:v>3.3668802099382185</c:v>
                </c:pt>
                <c:pt idx="25">
                  <c:v>55.747879921440472</c:v>
                </c:pt>
                <c:pt idx="26">
                  <c:v>-7.6428062524947683E-5</c:v>
                </c:pt>
                <c:pt idx="27">
                  <c:v>55.747879921440472</c:v>
                </c:pt>
                <c:pt idx="28">
                  <c:v>55.747879921440472</c:v>
                </c:pt>
                <c:pt idx="29">
                  <c:v>3395.7410523248554</c:v>
                </c:pt>
                <c:pt idx="30">
                  <c:v>111.49575984288094</c:v>
                </c:pt>
                <c:pt idx="31">
                  <c:v>679.14821046497116</c:v>
                </c:pt>
                <c:pt idx="32">
                  <c:v>-1.8701330298440094E-2</c:v>
                </c:pt>
                <c:pt idx="33">
                  <c:v>679.14821046497116</c:v>
                </c:pt>
                <c:pt idx="34">
                  <c:v>679.14821046497116</c:v>
                </c:pt>
                <c:pt idx="35">
                  <c:v>15218.655559902581</c:v>
                </c:pt>
                <c:pt idx="36">
                  <c:v>1358.2964209299423</c:v>
                </c:pt>
                <c:pt idx="37">
                  <c:v>3043.7311119805163</c:v>
                </c:pt>
                <c:pt idx="38">
                  <c:v>-1.6834401049691092</c:v>
                </c:pt>
                <c:pt idx="39">
                  <c:v>3043.7311119805163</c:v>
                </c:pt>
                <c:pt idx="40">
                  <c:v>3043.7311119805163</c:v>
                </c:pt>
                <c:pt idx="41">
                  <c:v>25091.321133070156</c:v>
                </c:pt>
                <c:pt idx="42">
                  <c:v>6087.4622239610326</c:v>
                </c:pt>
                <c:pt idx="43">
                  <c:v>5018.2642266140319</c:v>
                </c:pt>
                <c:pt idx="44">
                  <c:v>-55.747879921440472</c:v>
                </c:pt>
                <c:pt idx="45">
                  <c:v>5018.2642266140319</c:v>
                </c:pt>
                <c:pt idx="46">
                  <c:v>5018.2642266140319</c:v>
                </c:pt>
                <c:pt idx="47">
                  <c:v>15218.655559902581</c:v>
                </c:pt>
                <c:pt idx="48">
                  <c:v>10036.528453228064</c:v>
                </c:pt>
                <c:pt idx="49">
                  <c:v>3043.7311119805163</c:v>
                </c:pt>
                <c:pt idx="50">
                  <c:v>-679.14821046497116</c:v>
                </c:pt>
                <c:pt idx="51">
                  <c:v>3043.7311119805163</c:v>
                </c:pt>
                <c:pt idx="52">
                  <c:v>3043.7311119805163</c:v>
                </c:pt>
                <c:pt idx="53">
                  <c:v>3395.7410523248554</c:v>
                </c:pt>
                <c:pt idx="54">
                  <c:v>6087.4622239610326</c:v>
                </c:pt>
                <c:pt idx="55">
                  <c:v>679.14821046497116</c:v>
                </c:pt>
                <c:pt idx="56">
                  <c:v>-3043.7311119805163</c:v>
                </c:pt>
                <c:pt idx="57">
                  <c:v>278.73939960720236</c:v>
                </c:pt>
                <c:pt idx="58">
                  <c:v>679.14821046497116</c:v>
                </c:pt>
                <c:pt idx="59">
                  <c:v>679.14821046497116</c:v>
                </c:pt>
                <c:pt idx="60">
                  <c:v>1358.2964209299423</c:v>
                </c:pt>
                <c:pt idx="61">
                  <c:v>55.747879921440472</c:v>
                </c:pt>
                <c:pt idx="62">
                  <c:v>-5018.2642266140319</c:v>
                </c:pt>
                <c:pt idx="63">
                  <c:v>55.747879921440472</c:v>
                </c:pt>
                <c:pt idx="64">
                  <c:v>55.747879921440472</c:v>
                </c:pt>
                <c:pt idx="65">
                  <c:v>8.4172005248455459</c:v>
                </c:pt>
                <c:pt idx="66">
                  <c:v>111.49575984288094</c:v>
                </c:pt>
                <c:pt idx="67">
                  <c:v>1.6834401049691092</c:v>
                </c:pt>
                <c:pt idx="68">
                  <c:v>-3043.7311119805163</c:v>
                </c:pt>
                <c:pt idx="69">
                  <c:v>1.6834401049691092</c:v>
                </c:pt>
                <c:pt idx="70">
                  <c:v>1.6834401049691092</c:v>
                </c:pt>
                <c:pt idx="71">
                  <c:v>9.3506651492200471E-2</c:v>
                </c:pt>
                <c:pt idx="72">
                  <c:v>3.3668802099382185</c:v>
                </c:pt>
                <c:pt idx="73">
                  <c:v>1.8701330298440094E-2</c:v>
                </c:pt>
                <c:pt idx="74">
                  <c:v>-679.14821046497116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53952"/>
        <c:axId val="190655488"/>
      </c:lineChart>
      <c:catAx>
        <c:axId val="190653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655488"/>
        <c:crosses val="autoZero"/>
        <c:auto val="1"/>
        <c:lblAlgn val="ctr"/>
        <c:lblOffset val="100"/>
        <c:noMultiLvlLbl val="0"/>
      </c:catAx>
      <c:valAx>
        <c:axId val="19065548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90653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[Planning1.0.xlsm]Sheet11!PivotTable2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Sheet11!$R$3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Sheet11!$Q$4:$Q$22</c:f>
              <c:multiLvlStrCache>
                <c:ptCount val="16"/>
                <c:lvl>
                  <c:pt idx="0">
                    <c:v>5</c:v>
                  </c:pt>
                  <c:pt idx="1">
                    <c:v>6</c:v>
                  </c:pt>
                  <c:pt idx="2">
                    <c:v>7</c:v>
                  </c:pt>
                  <c:pt idx="3">
                    <c:v>8</c:v>
                  </c:pt>
                  <c:pt idx="4">
                    <c:v>9</c:v>
                  </c:pt>
                  <c:pt idx="5">
                    <c:v>10</c:v>
                  </c:pt>
                  <c:pt idx="6">
                    <c:v>11</c:v>
                  </c:pt>
                  <c:pt idx="7">
                    <c:v>12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5</c:v>
                  </c:pt>
                  <c:pt idx="13">
                    <c:v>6</c:v>
                  </c:pt>
                  <c:pt idx="14">
                    <c:v>7</c:v>
                  </c:pt>
                  <c:pt idx="15">
                    <c:v>8</c:v>
                  </c:pt>
                </c:lvl>
                <c:lvl>
                  <c:pt idx="0">
                    <c:v>2018</c:v>
                  </c:pt>
                  <c:pt idx="8">
                    <c:v>2019</c:v>
                  </c:pt>
                </c:lvl>
              </c:multiLvlStrCache>
            </c:multiLvlStrRef>
          </c:cat>
          <c:val>
            <c:numRef>
              <c:f>Sheet11!$R$4:$R$22</c:f>
              <c:numCache>
                <c:formatCode>General</c:formatCode>
                <c:ptCount val="16"/>
                <c:pt idx="0">
                  <c:v>0.56103680651969756</c:v>
                </c:pt>
                <c:pt idx="1">
                  <c:v>91313.05260473059</c:v>
                </c:pt>
                <c:pt idx="2">
                  <c:v>182624.29241315305</c:v>
                </c:pt>
                <c:pt idx="3">
                  <c:v>182561.61225226868</c:v>
                </c:pt>
                <c:pt idx="4">
                  <c:v>180463.55127993933</c:v>
                </c:pt>
                <c:pt idx="5">
                  <c:v>154161.05146745031</c:v>
                </c:pt>
                <c:pt idx="6">
                  <c:v>27174.498568869771</c:v>
                </c:pt>
                <c:pt idx="7">
                  <c:v>-223605.63362829096</c:v>
                </c:pt>
                <c:pt idx="8">
                  <c:v>-445490.00748326653</c:v>
                </c:pt>
                <c:pt idx="9">
                  <c:v>-354806.67188138876</c:v>
                </c:pt>
                <c:pt idx="10">
                  <c:v>-709428.24089783663</c:v>
                </c:pt>
                <c:pt idx="11">
                  <c:v>-510036.29846036842</c:v>
                </c:pt>
                <c:pt idx="12">
                  <c:v>-499015.20044430019</c:v>
                </c:pt>
                <c:pt idx="13">
                  <c:v>-496814.27460912522</c:v>
                </c:pt>
                <c:pt idx="14">
                  <c:v>-496642.01966094738</c:v>
                </c:pt>
                <c:pt idx="15">
                  <c:v>-82772.828249355225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750720"/>
        <c:axId val="190752256"/>
      </c:barChart>
      <c:catAx>
        <c:axId val="190750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0752256"/>
        <c:crosses val="autoZero"/>
        <c:auto val="1"/>
        <c:lblAlgn val="ctr"/>
        <c:lblOffset val="100"/>
        <c:noMultiLvlLbl val="0"/>
      </c:catAx>
      <c:valAx>
        <c:axId val="19075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750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[Planning1.0.xlsm]PT004!PivotTable3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</c:pivotFmt>
      <c:pivotFmt>
        <c:idx val="38"/>
      </c:pivotFmt>
      <c:pivotFmt>
        <c:idx val="39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'PT004'!$D$3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'PT004'!$A$4:$C$39</c:f>
              <c:multiLvlStrCache>
                <c:ptCount val="35"/>
                <c:lvl>
                  <c:pt idx="0">
                    <c:v>4-2018</c:v>
                  </c:pt>
                  <c:pt idx="1">
                    <c:v>5-2018</c:v>
                  </c:pt>
                  <c:pt idx="2">
                    <c:v>6-2018</c:v>
                  </c:pt>
                  <c:pt idx="3">
                    <c:v>7-2018</c:v>
                  </c:pt>
                  <c:pt idx="4">
                    <c:v>8-2018</c:v>
                  </c:pt>
                  <c:pt idx="5">
                    <c:v>9-2018</c:v>
                  </c:pt>
                  <c:pt idx="6">
                    <c:v>10-2018</c:v>
                  </c:pt>
                  <c:pt idx="7">
                    <c:v>11-2018</c:v>
                  </c:pt>
                  <c:pt idx="8">
                    <c:v>12-2018</c:v>
                  </c:pt>
                  <c:pt idx="9">
                    <c:v>1-2019</c:v>
                  </c:pt>
                  <c:pt idx="10">
                    <c:v>2-2019</c:v>
                  </c:pt>
                  <c:pt idx="11">
                    <c:v>3-2019</c:v>
                  </c:pt>
                  <c:pt idx="12">
                    <c:v>4-2019</c:v>
                  </c:pt>
                  <c:pt idx="13">
                    <c:v>5-2019</c:v>
                  </c:pt>
                  <c:pt idx="14">
                    <c:v>6-2019</c:v>
                  </c:pt>
                  <c:pt idx="15">
                    <c:v>7-2019</c:v>
                  </c:pt>
                  <c:pt idx="16">
                    <c:v>8-2019</c:v>
                  </c:pt>
                  <c:pt idx="17">
                    <c:v>9-2019</c:v>
                  </c:pt>
                  <c:pt idx="18">
                    <c:v>10-2019</c:v>
                  </c:pt>
                  <c:pt idx="19">
                    <c:v>11-2019</c:v>
                  </c:pt>
                  <c:pt idx="20">
                    <c:v>12-2019</c:v>
                  </c:pt>
                  <c:pt idx="21">
                    <c:v>1-2020</c:v>
                  </c:pt>
                  <c:pt idx="22">
                    <c:v>2-2020</c:v>
                  </c:pt>
                  <c:pt idx="23">
                    <c:v>3-2020</c:v>
                  </c:pt>
                  <c:pt idx="24">
                    <c:v>4-2020</c:v>
                  </c:pt>
                  <c:pt idx="25">
                    <c:v>5-2020</c:v>
                  </c:pt>
                  <c:pt idx="26">
                    <c:v>6-2020</c:v>
                  </c:pt>
                  <c:pt idx="27">
                    <c:v>7-2020</c:v>
                  </c:pt>
                  <c:pt idx="28">
                    <c:v>8-2020</c:v>
                  </c:pt>
                  <c:pt idx="29">
                    <c:v>9-2020</c:v>
                  </c:pt>
                  <c:pt idx="30">
                    <c:v>10-2020</c:v>
                  </c:pt>
                  <c:pt idx="31">
                    <c:v>11-2020</c:v>
                  </c:pt>
                  <c:pt idx="32">
                    <c:v>12-2020</c:v>
                  </c:pt>
                  <c:pt idx="33">
                    <c:v>1-2021</c:v>
                  </c:pt>
                  <c:pt idx="34">
                    <c:v>1-1900</c:v>
                  </c:pt>
                </c:lvl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1</c:v>
                  </c:pt>
                </c:lvl>
                <c:lvl>
                  <c:pt idx="0">
                    <c:v>2018</c:v>
                  </c:pt>
                  <c:pt idx="9">
                    <c:v>2019</c:v>
                  </c:pt>
                  <c:pt idx="21">
                    <c:v>2020</c:v>
                  </c:pt>
                  <c:pt idx="33">
                    <c:v>2021</c:v>
                  </c:pt>
                  <c:pt idx="34">
                    <c:v>1900</c:v>
                  </c:pt>
                </c:lvl>
              </c:multiLvlStrCache>
            </c:multiLvlStrRef>
          </c:cat>
          <c:val>
            <c:numRef>
              <c:f>'PT004'!$D$4:$D$39</c:f>
              <c:numCache>
                <c:formatCode>#,##0.00</c:formatCode>
                <c:ptCount val="35"/>
                <c:pt idx="0">
                  <c:v>82242.612851169732</c:v>
                </c:pt>
                <c:pt idx="1">
                  <c:v>149855.81106935453</c:v>
                </c:pt>
                <c:pt idx="2">
                  <c:v>262741.15466145758</c:v>
                </c:pt>
                <c:pt idx="3">
                  <c:v>443271.67424963909</c:v>
                </c:pt>
                <c:pt idx="4">
                  <c:v>721024.75264631503</c:v>
                </c:pt>
                <c:pt idx="5">
                  <c:v>1131588.9296731481</c:v>
                </c:pt>
                <c:pt idx="6">
                  <c:v>1710169.9551312507</c:v>
                </c:pt>
                <c:pt idx="7">
                  <c:v>2476585.1058135987</c:v>
                </c:pt>
                <c:pt idx="8">
                  <c:v>3419052.435699435</c:v>
                </c:pt>
                <c:pt idx="9">
                  <c:v>4493751.5754200201</c:v>
                </c:pt>
                <c:pt idx="10">
                  <c:v>5642887.503307688</c:v>
                </c:pt>
                <c:pt idx="11">
                  <c:v>6807619.0840380639</c:v>
                </c:pt>
                <c:pt idx="12">
                  <c:v>7919318.0446813889</c:v>
                </c:pt>
                <c:pt idx="13">
                  <c:v>8887588.2903630994</c:v>
                </c:pt>
                <c:pt idx="14">
                  <c:v>9609377.7208840884</c:v>
                </c:pt>
                <c:pt idx="15">
                  <c:v>9995328.5571626835</c:v>
                </c:pt>
                <c:pt idx="16">
                  <c:v>9993334.2253773119</c:v>
                </c:pt>
                <c:pt idx="17">
                  <c:v>9601489.9856619835</c:v>
                </c:pt>
                <c:pt idx="18">
                  <c:v>8863292.3554321639</c:v>
                </c:pt>
                <c:pt idx="19">
                  <c:v>7861035.1266317377</c:v>
                </c:pt>
                <c:pt idx="20">
                  <c:v>6698732.2580044493</c:v>
                </c:pt>
                <c:pt idx="21">
                  <c:v>5484458.106263753</c:v>
                </c:pt>
                <c:pt idx="22">
                  <c:v>4314227.5492393756</c:v>
                </c:pt>
                <c:pt idx="23">
                  <c:v>3260623.0386555004</c:v>
                </c:pt>
                <c:pt idx="24">
                  <c:v>2367698.2797799842</c:v>
                </c:pt>
                <c:pt idx="25">
                  <c:v>1651887.0370815995</c:v>
                </c:pt>
                <c:pt idx="26">
                  <c:v>1107292.9947422135</c:v>
                </c:pt>
                <c:pt idx="27">
                  <c:v>713137.01742420916</c:v>
                </c:pt>
                <c:pt idx="28">
                  <c:v>441277.34246426699</c:v>
                </c:pt>
                <c:pt idx="29">
                  <c:v>262348.44744868699</c:v>
                </c:pt>
                <c:pt idx="30">
                  <c:v>149855.81106935453</c:v>
                </c:pt>
                <c:pt idx="31">
                  <c:v>82242.612851169732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74368"/>
        <c:axId val="190875904"/>
      </c:lineChart>
      <c:catAx>
        <c:axId val="190874368"/>
        <c:scaling>
          <c:orientation val="minMax"/>
        </c:scaling>
        <c:delete val="0"/>
        <c:axPos val="b"/>
        <c:majorGridlines/>
        <c:minorGridlines/>
        <c:majorTickMark val="out"/>
        <c:minorTickMark val="none"/>
        <c:tickLblPos val="nextTo"/>
        <c:crossAx val="190875904"/>
        <c:crosses val="autoZero"/>
        <c:auto val="1"/>
        <c:lblAlgn val="ctr"/>
        <c:lblOffset val="100"/>
        <c:noMultiLvlLbl val="0"/>
      </c:catAx>
      <c:valAx>
        <c:axId val="190875904"/>
        <c:scaling>
          <c:orientation val="minMax"/>
        </c:scaling>
        <c:delete val="0"/>
        <c:axPos val="l"/>
        <c:majorGridlines/>
        <c:minorGridlines/>
        <c:numFmt formatCode="#,##0.00" sourceLinked="1"/>
        <c:majorTickMark val="out"/>
        <c:minorTickMark val="none"/>
        <c:tickLblPos val="nextTo"/>
        <c:crossAx val="190874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DataBase!$A$2:$A$34</c:f>
              <c:numCache>
                <c:formatCode>General</c:formatCode>
                <c:ptCount val="3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DataBase!$B$2:$B$34</c:f>
              <c:numCache>
                <c:formatCode>General</c:formatCode>
                <c:ptCount val="3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DataBase!$C$2:$C$34</c:f>
              <c:numCache>
                <c:formatCode>General</c:formatCode>
                <c:ptCount val="33"/>
                <c:pt idx="0">
                  <c:v>2018</c:v>
                </c:pt>
                <c:pt idx="1">
                  <c:v>2018</c:v>
                </c:pt>
                <c:pt idx="2">
                  <c:v>2018</c:v>
                </c:pt>
                <c:pt idx="3">
                  <c:v>2018</c:v>
                </c:pt>
                <c:pt idx="4">
                  <c:v>2018</c:v>
                </c:pt>
                <c:pt idx="5">
                  <c:v>2018</c:v>
                </c:pt>
                <c:pt idx="6">
                  <c:v>2018</c:v>
                </c:pt>
                <c:pt idx="7">
                  <c:v>2018</c:v>
                </c:pt>
                <c:pt idx="8">
                  <c:v>2018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2019</c:v>
                </c:pt>
                <c:pt idx="21">
                  <c:v>2020</c:v>
                </c:pt>
                <c:pt idx="22">
                  <c:v>2020</c:v>
                </c:pt>
                <c:pt idx="23">
                  <c:v>2020</c:v>
                </c:pt>
                <c:pt idx="24">
                  <c:v>2020</c:v>
                </c:pt>
                <c:pt idx="25">
                  <c:v>2020</c:v>
                </c:pt>
                <c:pt idx="26">
                  <c:v>2020</c:v>
                </c:pt>
                <c:pt idx="27">
                  <c:v>2020</c:v>
                </c:pt>
                <c:pt idx="28">
                  <c:v>2020</c:v>
                </c:pt>
                <c:pt idx="29">
                  <c:v>2020</c:v>
                </c:pt>
                <c:pt idx="30">
                  <c:v>2020</c:v>
                </c:pt>
                <c:pt idx="31">
                  <c:v>2020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DataBase!$D$2:$D$34</c:f>
              <c:numCache>
                <c:formatCode>[$-409]d\-mmm\-yy;@</c:formatCode>
                <c:ptCount val="33"/>
                <c:pt idx="0">
                  <c:v>43220</c:v>
                </c:pt>
                <c:pt idx="1">
                  <c:v>43251</c:v>
                </c:pt>
                <c:pt idx="2">
                  <c:v>43281</c:v>
                </c:pt>
                <c:pt idx="3">
                  <c:v>43312</c:v>
                </c:pt>
                <c:pt idx="4">
                  <c:v>43343</c:v>
                </c:pt>
                <c:pt idx="5">
                  <c:v>43373</c:v>
                </c:pt>
                <c:pt idx="6">
                  <c:v>43404</c:v>
                </c:pt>
                <c:pt idx="7">
                  <c:v>43434</c:v>
                </c:pt>
                <c:pt idx="8">
                  <c:v>43465</c:v>
                </c:pt>
                <c:pt idx="9">
                  <c:v>43496</c:v>
                </c:pt>
                <c:pt idx="10">
                  <c:v>43524</c:v>
                </c:pt>
                <c:pt idx="11">
                  <c:v>43555</c:v>
                </c:pt>
                <c:pt idx="12">
                  <c:v>43585</c:v>
                </c:pt>
                <c:pt idx="13">
                  <c:v>43616</c:v>
                </c:pt>
                <c:pt idx="14">
                  <c:v>43646</c:v>
                </c:pt>
                <c:pt idx="15">
                  <c:v>43677</c:v>
                </c:pt>
                <c:pt idx="16">
                  <c:v>43708</c:v>
                </c:pt>
                <c:pt idx="17">
                  <c:v>43738</c:v>
                </c:pt>
                <c:pt idx="18">
                  <c:v>43769</c:v>
                </c:pt>
                <c:pt idx="19">
                  <c:v>43799</c:v>
                </c:pt>
                <c:pt idx="20">
                  <c:v>43830</c:v>
                </c:pt>
                <c:pt idx="21">
                  <c:v>43861</c:v>
                </c:pt>
                <c:pt idx="22">
                  <c:v>43890</c:v>
                </c:pt>
                <c:pt idx="23">
                  <c:v>43921</c:v>
                </c:pt>
                <c:pt idx="24">
                  <c:v>43951</c:v>
                </c:pt>
                <c:pt idx="25">
                  <c:v>43982</c:v>
                </c:pt>
                <c:pt idx="26">
                  <c:v>44012</c:v>
                </c:pt>
                <c:pt idx="27">
                  <c:v>44043</c:v>
                </c:pt>
                <c:pt idx="28">
                  <c:v>44074</c:v>
                </c:pt>
                <c:pt idx="29">
                  <c:v>44104</c:v>
                </c:pt>
                <c:pt idx="30">
                  <c:v>44135</c:v>
                </c:pt>
                <c:pt idx="31">
                  <c:v>44165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DataBase!$E$2:$E$34</c:f>
              <c:numCache>
                <c:formatCode>0.00000</c:formatCode>
                <c:ptCount val="33"/>
                <c:pt idx="0">
                  <c:v>6.5336381123998373E-4</c:v>
                </c:pt>
                <c:pt idx="1">
                  <c:v>1.1905064839551707E-3</c:v>
                </c:pt>
                <c:pt idx="2">
                  <c:v>2.0841869628845182E-3</c:v>
                </c:pt>
                <c:pt idx="3">
                  <c:v>3.5056600987137081E-3</c:v>
                </c:pt>
                <c:pt idx="4">
                  <c:v>5.6654075483202372E-3</c:v>
                </c:pt>
                <c:pt idx="5">
                  <c:v>8.7967191960854393E-3</c:v>
                </c:pt>
                <c:pt idx="6">
                  <c:v>1.3123162954935321E-2</c:v>
                </c:pt>
                <c:pt idx="7">
                  <c:v>1.8809815475377387E-2</c:v>
                </c:pt>
                <c:pt idx="8">
                  <c:v>2.5903519133178347E-2</c:v>
                </c:pt>
                <c:pt idx="9">
                  <c:v>3.427371840956147E-2</c:v>
                </c:pt>
                <c:pt idx="10">
                  <c:v>4.3570435406510108E-2</c:v>
                </c:pt>
                <c:pt idx="11">
                  <c:v>5.3217049979750963E-2</c:v>
                </c:pt>
                <c:pt idx="12">
                  <c:v>6.2450786673352257E-2</c:v>
                </c:pt>
                <c:pt idx="13">
                  <c:v>7.0413065352859905E-2</c:v>
                </c:pt>
                <c:pt idx="14">
                  <c:v>7.6277563092104816E-2</c:v>
                </c:pt>
                <c:pt idx="15">
                  <c:v>7.9390509495402356E-2</c:v>
                </c:pt>
                <c:pt idx="16">
                  <c:v>7.9390509495402356E-2</c:v>
                </c:pt>
                <c:pt idx="17">
                  <c:v>7.6277563092104816E-2</c:v>
                </c:pt>
                <c:pt idx="18">
                  <c:v>7.0413065352859905E-2</c:v>
                </c:pt>
                <c:pt idx="19">
                  <c:v>6.2450786673352257E-2</c:v>
                </c:pt>
                <c:pt idx="20">
                  <c:v>5.3217049979750963E-2</c:v>
                </c:pt>
                <c:pt idx="21">
                  <c:v>4.3570435406510108E-2</c:v>
                </c:pt>
                <c:pt idx="22">
                  <c:v>3.427371840956147E-2</c:v>
                </c:pt>
                <c:pt idx="23">
                  <c:v>2.5903519133178347E-2</c:v>
                </c:pt>
                <c:pt idx="24">
                  <c:v>1.8809815475377387E-2</c:v>
                </c:pt>
                <c:pt idx="25">
                  <c:v>1.3123162954935321E-2</c:v>
                </c:pt>
                <c:pt idx="26">
                  <c:v>8.7967191960854393E-3</c:v>
                </c:pt>
                <c:pt idx="27">
                  <c:v>5.6654075483202372E-3</c:v>
                </c:pt>
                <c:pt idx="28">
                  <c:v>3.5056600987137081E-3</c:v>
                </c:pt>
                <c:pt idx="29">
                  <c:v>2.0841869628845182E-3</c:v>
                </c:pt>
                <c:pt idx="30">
                  <c:v>1.1905064839551707E-3</c:v>
                </c:pt>
                <c:pt idx="31">
                  <c:v>6.5336381123998373E-4</c:v>
                </c:pt>
              </c:numCache>
            </c:numRef>
          </c:val>
          <c:smooth val="0"/>
        </c:ser>
        <c:ser>
          <c:idx val="5"/>
          <c:order val="5"/>
          <c:val>
            <c:numRef>
              <c:f>DataBase!$F$2:$F$34</c:f>
              <c:numCache>
                <c:formatCode>_(* #,##0.00_);_(* \(#,##0.00\);_(* "-"??_);_(@_)</c:formatCode>
                <c:ptCount val="33"/>
                <c:pt idx="0">
                  <c:v>82242.612851169732</c:v>
                </c:pt>
                <c:pt idx="1">
                  <c:v>149855.81106935453</c:v>
                </c:pt>
                <c:pt idx="2">
                  <c:v>262348.44744868699</c:v>
                </c:pt>
                <c:pt idx="3">
                  <c:v>441277.34246426699</c:v>
                </c:pt>
                <c:pt idx="4">
                  <c:v>713137.01742420916</c:v>
                </c:pt>
                <c:pt idx="5">
                  <c:v>1107292.9947422135</c:v>
                </c:pt>
                <c:pt idx="6">
                  <c:v>1651887.0370815995</c:v>
                </c:pt>
                <c:pt idx="7">
                  <c:v>2367698.2797799842</c:v>
                </c:pt>
                <c:pt idx="8">
                  <c:v>3260623.0386555004</c:v>
                </c:pt>
                <c:pt idx="9">
                  <c:v>4314227.5492393756</c:v>
                </c:pt>
                <c:pt idx="10">
                  <c:v>5484458.106263753</c:v>
                </c:pt>
                <c:pt idx="11">
                  <c:v>6698732.2580044493</c:v>
                </c:pt>
                <c:pt idx="12">
                  <c:v>7861035.1266317377</c:v>
                </c:pt>
                <c:pt idx="13">
                  <c:v>8863292.3554321639</c:v>
                </c:pt>
                <c:pt idx="14">
                  <c:v>9601489.9856619835</c:v>
                </c:pt>
                <c:pt idx="15">
                  <c:v>9993334.2253773119</c:v>
                </c:pt>
                <c:pt idx="16">
                  <c:v>9993334.2253773119</c:v>
                </c:pt>
                <c:pt idx="17">
                  <c:v>9601489.9856619835</c:v>
                </c:pt>
                <c:pt idx="18">
                  <c:v>8863292.3554321639</c:v>
                </c:pt>
                <c:pt idx="19">
                  <c:v>7861035.1266317377</c:v>
                </c:pt>
                <c:pt idx="20">
                  <c:v>6698732.2580044493</c:v>
                </c:pt>
                <c:pt idx="21">
                  <c:v>5484458.106263753</c:v>
                </c:pt>
                <c:pt idx="22">
                  <c:v>4314227.5492393756</c:v>
                </c:pt>
                <c:pt idx="23">
                  <c:v>3260623.0386555004</c:v>
                </c:pt>
                <c:pt idx="24">
                  <c:v>2367698.2797799842</c:v>
                </c:pt>
                <c:pt idx="25">
                  <c:v>1651887.0370815995</c:v>
                </c:pt>
                <c:pt idx="26">
                  <c:v>1107292.9947422135</c:v>
                </c:pt>
                <c:pt idx="27">
                  <c:v>713137.01742420916</c:v>
                </c:pt>
                <c:pt idx="28">
                  <c:v>441277.34246426699</c:v>
                </c:pt>
                <c:pt idx="29">
                  <c:v>262348.44744868699</c:v>
                </c:pt>
                <c:pt idx="30">
                  <c:v>149855.81106935453</c:v>
                </c:pt>
                <c:pt idx="31">
                  <c:v>82242.612851169732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84352"/>
        <c:axId val="189285888"/>
      </c:lineChart>
      <c:catAx>
        <c:axId val="189284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285888"/>
        <c:crosses val="autoZero"/>
        <c:auto val="1"/>
        <c:lblAlgn val="ctr"/>
        <c:lblOffset val="100"/>
        <c:noMultiLvlLbl val="0"/>
      </c:catAx>
      <c:valAx>
        <c:axId val="18928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284352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_trad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DataBase!$BL$2:$BL$17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DataBase!$BM$2:$BM$17</c:f>
              <c:numCache>
                <c:formatCode>General</c:formatCode>
                <c:ptCount val="1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DataBase!$BN$2:$BN$17</c:f>
              <c:numCache>
                <c:formatCode>General</c:formatCode>
                <c:ptCount val="16"/>
                <c:pt idx="0">
                  <c:v>2018</c:v>
                </c:pt>
                <c:pt idx="1">
                  <c:v>2018</c:v>
                </c:pt>
                <c:pt idx="2">
                  <c:v>2018</c:v>
                </c:pt>
                <c:pt idx="3">
                  <c:v>2018</c:v>
                </c:pt>
                <c:pt idx="4">
                  <c:v>2018</c:v>
                </c:pt>
                <c:pt idx="5">
                  <c:v>2018</c:v>
                </c:pt>
                <c:pt idx="6">
                  <c:v>2018</c:v>
                </c:pt>
                <c:pt idx="7">
                  <c:v>2018</c:v>
                </c:pt>
                <c:pt idx="8">
                  <c:v>2018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DataBase!$BO$2:$BO$17</c:f>
              <c:numCache>
                <c:formatCode>[$-409]d\-mmm\-yy;@</c:formatCode>
                <c:ptCount val="16"/>
                <c:pt idx="0">
                  <c:v>43220</c:v>
                </c:pt>
                <c:pt idx="1">
                  <c:v>43251</c:v>
                </c:pt>
                <c:pt idx="2">
                  <c:v>43281</c:v>
                </c:pt>
                <c:pt idx="3">
                  <c:v>43312</c:v>
                </c:pt>
                <c:pt idx="4">
                  <c:v>43343</c:v>
                </c:pt>
                <c:pt idx="5">
                  <c:v>43373</c:v>
                </c:pt>
                <c:pt idx="6">
                  <c:v>43404</c:v>
                </c:pt>
                <c:pt idx="7">
                  <c:v>43434</c:v>
                </c:pt>
                <c:pt idx="8">
                  <c:v>43465</c:v>
                </c:pt>
                <c:pt idx="9">
                  <c:v>43496</c:v>
                </c:pt>
                <c:pt idx="10">
                  <c:v>43524</c:v>
                </c:pt>
                <c:pt idx="11">
                  <c:v>43555</c:v>
                </c:pt>
                <c:pt idx="12">
                  <c:v>43585</c:v>
                </c:pt>
                <c:pt idx="13">
                  <c:v>43616</c:v>
                </c:pt>
                <c:pt idx="14">
                  <c:v>43646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DataBase!$BP$2:$BP$17</c:f>
              <c:numCache>
                <c:formatCode>0.00000</c:formatCode>
                <c:ptCount val="16"/>
                <c:pt idx="0">
                  <c:v>9.1347204083645936E-12</c:v>
                </c:pt>
                <c:pt idx="1">
                  <c:v>6.0758828498232861E-9</c:v>
                </c:pt>
                <c:pt idx="2">
                  <c:v>1.4867195147342977E-6</c:v>
                </c:pt>
                <c:pt idx="3">
                  <c:v>1.3383022576488537E-4</c:v>
                </c:pt>
                <c:pt idx="4">
                  <c:v>4.4318484119380075E-3</c:v>
                </c:pt>
                <c:pt idx="5">
                  <c:v>5.3990966513188063E-2</c:v>
                </c:pt>
                <c:pt idx="6">
                  <c:v>0.24197072451914337</c:v>
                </c:pt>
                <c:pt idx="7">
                  <c:v>0.3989422804014327</c:v>
                </c:pt>
                <c:pt idx="8">
                  <c:v>0.24197072451914337</c:v>
                </c:pt>
                <c:pt idx="9">
                  <c:v>5.3990966513188063E-2</c:v>
                </c:pt>
                <c:pt idx="10">
                  <c:v>4.4318484119380075E-3</c:v>
                </c:pt>
                <c:pt idx="11">
                  <c:v>1.3383022576488537E-4</c:v>
                </c:pt>
                <c:pt idx="12">
                  <c:v>1.4867195147342977E-6</c:v>
                </c:pt>
                <c:pt idx="13">
                  <c:v>6.0758828498232861E-9</c:v>
                </c:pt>
                <c:pt idx="14">
                  <c:v>9.1347204083645936E-12</c:v>
                </c:pt>
              </c:numCache>
            </c:numRef>
          </c:val>
          <c:smooth val="0"/>
        </c:ser>
        <c:ser>
          <c:idx val="5"/>
          <c:order val="5"/>
          <c:val>
            <c:numRef>
              <c:f>DataBase!$BQ$2:$BQ$17</c:f>
              <c:numCache>
                <c:formatCode>_(* #,##0.00_);_(* \(#,##0.00\);_(* "-"??_);_(@_)</c:formatCode>
                <c:ptCount val="16"/>
                <c:pt idx="0">
                  <c:v>9.1347204083645929E-6</c:v>
                </c:pt>
                <c:pt idx="1">
                  <c:v>6.0758828498232859E-3</c:v>
                </c:pt>
                <c:pt idx="2">
                  <c:v>1.4867195147342978</c:v>
                </c:pt>
                <c:pt idx="3">
                  <c:v>133.83022576488537</c:v>
                </c:pt>
                <c:pt idx="4">
                  <c:v>4431.8484119380073</c:v>
                </c:pt>
                <c:pt idx="5">
                  <c:v>53990.966513188061</c:v>
                </c:pt>
                <c:pt idx="6">
                  <c:v>241970.72451914338</c:v>
                </c:pt>
                <c:pt idx="7">
                  <c:v>398942.28040143271</c:v>
                </c:pt>
                <c:pt idx="8">
                  <c:v>241970.72451914338</c:v>
                </c:pt>
                <c:pt idx="9">
                  <c:v>53990.966513188061</c:v>
                </c:pt>
                <c:pt idx="10">
                  <c:v>4431.8484119380073</c:v>
                </c:pt>
                <c:pt idx="11">
                  <c:v>133.83022576488537</c:v>
                </c:pt>
                <c:pt idx="12">
                  <c:v>1.4867195147342978</c:v>
                </c:pt>
                <c:pt idx="13">
                  <c:v>6.0758828498232859E-3</c:v>
                </c:pt>
                <c:pt idx="14">
                  <c:v>9.1347204083645929E-6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38176"/>
        <c:axId val="192425984"/>
      </c:lineChart>
      <c:catAx>
        <c:axId val="19233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2425984"/>
        <c:crosses val="autoZero"/>
        <c:auto val="1"/>
        <c:lblAlgn val="ctr"/>
        <c:lblOffset val="100"/>
        <c:noMultiLvlLbl val="0"/>
      </c:catAx>
      <c:valAx>
        <c:axId val="19242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3817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3.emf"/><Relationship Id="rId2" Type="http://schemas.openxmlformats.org/officeDocument/2006/relationships/image" Target="../media/image10.emf"/><Relationship Id="rId1" Type="http://schemas.openxmlformats.org/officeDocument/2006/relationships/image" Target="../media/image4.emf"/><Relationship Id="rId6" Type="http://schemas.openxmlformats.org/officeDocument/2006/relationships/image" Target="../media/image5.emf"/><Relationship Id="rId11" Type="http://schemas.openxmlformats.org/officeDocument/2006/relationships/image" Target="../media/image9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3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image" Target="../media/image44.emf"/><Relationship Id="rId18" Type="http://schemas.openxmlformats.org/officeDocument/2006/relationships/image" Target="../media/image49.emf"/><Relationship Id="rId3" Type="http://schemas.openxmlformats.org/officeDocument/2006/relationships/image" Target="../media/image35.emf"/><Relationship Id="rId7" Type="http://schemas.openxmlformats.org/officeDocument/2006/relationships/image" Target="../media/image38.emf"/><Relationship Id="rId12" Type="http://schemas.openxmlformats.org/officeDocument/2006/relationships/image" Target="../media/image43.emf"/><Relationship Id="rId17" Type="http://schemas.openxmlformats.org/officeDocument/2006/relationships/image" Target="../media/image48.emf"/><Relationship Id="rId2" Type="http://schemas.openxmlformats.org/officeDocument/2006/relationships/image" Target="../media/image36.emf"/><Relationship Id="rId16" Type="http://schemas.openxmlformats.org/officeDocument/2006/relationships/image" Target="../media/image47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11" Type="http://schemas.openxmlformats.org/officeDocument/2006/relationships/image" Target="../media/image42.emf"/><Relationship Id="rId5" Type="http://schemas.openxmlformats.org/officeDocument/2006/relationships/image" Target="../media/image33.emf"/><Relationship Id="rId15" Type="http://schemas.openxmlformats.org/officeDocument/2006/relationships/image" Target="../media/image46.emf"/><Relationship Id="rId10" Type="http://schemas.openxmlformats.org/officeDocument/2006/relationships/image" Target="../media/image41.emf"/><Relationship Id="rId4" Type="http://schemas.openxmlformats.org/officeDocument/2006/relationships/image" Target="../media/image34.emf"/><Relationship Id="rId9" Type="http://schemas.openxmlformats.org/officeDocument/2006/relationships/image" Target="../media/image40.emf"/><Relationship Id="rId14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2</xdr:row>
          <xdr:rowOff>388620</xdr:rowOff>
        </xdr:from>
        <xdr:to>
          <xdr:col>6</xdr:col>
          <xdr:colOff>449580</xdr:colOff>
          <xdr:row>3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7169" name="Spin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152400</xdr:colOff>
      <xdr:row>2</xdr:row>
      <xdr:rowOff>57149</xdr:rowOff>
    </xdr:from>
    <xdr:to>
      <xdr:col>18</xdr:col>
      <xdr:colOff>0</xdr:colOff>
      <xdr:row>18</xdr:row>
      <xdr:rowOff>200024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1</xdr:rowOff>
    </xdr:to>
    <xdr:sp macro="[0]!Button1_Click" textlink="">
      <xdr:nvSpPr>
        <xdr:cNvPr id="2" name="Rectangle 1"/>
        <xdr:cNvSpPr/>
      </xdr:nvSpPr>
      <xdr:spPr>
        <a:xfrm>
          <a:off x="2171700" y="571500"/>
          <a:ext cx="714375" cy="323851"/>
        </a:xfrm>
        <a:prstGeom prst="rect">
          <a:avLst/>
        </a:prstGeom>
        <a:solidFill>
          <a:schemeClr val="accent1">
            <a:alpha val="3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2</xdr:row>
          <xdr:rowOff>137160</xdr:rowOff>
        </xdr:from>
        <xdr:to>
          <xdr:col>4</xdr:col>
          <xdr:colOff>830580</xdr:colOff>
          <xdr:row>3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0255" name="TextBox2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1</xdr:col>
      <xdr:colOff>0</xdr:colOff>
      <xdr:row>26</xdr:row>
      <xdr:rowOff>12354</xdr:rowOff>
    </xdr:from>
    <xdr:to>
      <xdr:col>2</xdr:col>
      <xdr:colOff>0</xdr:colOff>
      <xdr:row>27</xdr:row>
      <xdr:rowOff>0</xdr:rowOff>
    </xdr:to>
    <xdr:sp macro="" textlink="">
      <xdr:nvSpPr>
        <xdr:cNvPr id="27" name="Rectangle 26"/>
        <xdr:cNvSpPr/>
      </xdr:nvSpPr>
      <xdr:spPr>
        <a:xfrm>
          <a:off x="609600" y="841029"/>
          <a:ext cx="1200150" cy="24482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Project: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3</xdr:col>
      <xdr:colOff>0</xdr:colOff>
      <xdr:row>28</xdr:row>
      <xdr:rowOff>0</xdr:rowOff>
    </xdr:to>
    <xdr:grpSp>
      <xdr:nvGrpSpPr>
        <xdr:cNvPr id="11" name="Group 10"/>
        <xdr:cNvGrpSpPr/>
      </xdr:nvGrpSpPr>
      <xdr:grpSpPr>
        <a:xfrm>
          <a:off x="609600" y="5890260"/>
          <a:ext cx="2232660" cy="251460"/>
          <a:chOff x="609600" y="1152519"/>
          <a:chExt cx="2533649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7" name="TextBox3" hidden="1">
                <a:extLst>
                  <a:ext uri="{63B3BB69-23CF-44E3-9099-C40C66FF867C}">
                    <a14:compatExt spid="_x0000_s10257"/>
                  </a:ext>
                </a:extLst>
              </xdr:cNvPr>
              <xdr:cNvSpPr/>
            </xdr:nvSpPr>
            <xdr:spPr>
              <a:xfrm>
                <a:off x="1809750" y="1152519"/>
                <a:ext cx="1333499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31" name="Rectangle 30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Dollar</a:t>
            </a:r>
            <a:r>
              <a:rPr lang="en-US" sz="1400" b="1" cap="none" spc="50" baseline="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 Amt.:</a:t>
            </a:r>
            <a:endPara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1</xdr:col>
      <xdr:colOff>4233</xdr:colOff>
      <xdr:row>32</xdr:row>
      <xdr:rowOff>128059</xdr:rowOff>
    </xdr:from>
    <xdr:to>
      <xdr:col>2</xdr:col>
      <xdr:colOff>1310217</xdr:colOff>
      <xdr:row>46</xdr:row>
      <xdr:rowOff>82550</xdr:rowOff>
    </xdr:to>
    <xdr:grpSp>
      <xdr:nvGrpSpPr>
        <xdr:cNvPr id="10" name="Group 9"/>
        <xdr:cNvGrpSpPr/>
      </xdr:nvGrpSpPr>
      <xdr:grpSpPr>
        <a:xfrm>
          <a:off x="613833" y="7275619"/>
          <a:ext cx="2167044" cy="3132031"/>
          <a:chOff x="4362450" y="638175"/>
          <a:chExt cx="3048000" cy="2724150"/>
        </a:xfrm>
      </xdr:grpSpPr>
      <xdr:sp macro="" textlink="">
        <xdr:nvSpPr>
          <xdr:cNvPr id="7" name="Rectangle 6"/>
          <xdr:cNvSpPr/>
        </xdr:nvSpPr>
        <xdr:spPr>
          <a:xfrm>
            <a:off x="4362450" y="638175"/>
            <a:ext cx="3048000" cy="272415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4533900" y="785270"/>
            <a:ext cx="2566324" cy="312934"/>
            <a:chOff x="609600" y="325241"/>
            <a:chExt cx="2566324" cy="31293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49" name="TextBox1" hidden="1">
                  <a:extLst>
                    <a:ext uri="{63B3BB69-23CF-44E3-9099-C40C66FF867C}">
                      <a14:compatExt spid="_x0000_s10249"/>
                    </a:ext>
                  </a:extLst>
                </xdr:cNvPr>
                <xdr:cNvSpPr/>
              </xdr:nvSpPr>
              <xdr:spPr>
                <a:xfrm>
                  <a:off x="1846929" y="325241"/>
                  <a:ext cx="1328995" cy="265106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" name="Rectangle 2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Project:</a:t>
              </a:r>
            </a:p>
          </xdr:txBody>
        </xdr:sp>
      </xdr:grpSp>
      <xdr:grpSp>
        <xdr:nvGrpSpPr>
          <xdr:cNvPr id="34" name="Group 33"/>
          <xdr:cNvGrpSpPr/>
        </xdr:nvGrpSpPr>
        <xdr:grpSpPr>
          <a:xfrm>
            <a:off x="4533900" y="1288975"/>
            <a:ext cx="2566324" cy="312640"/>
            <a:chOff x="609600" y="325535"/>
            <a:chExt cx="2566324" cy="31264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58" name="TextBox4" hidden="1">
                  <a:extLst>
                    <a:ext uri="{63B3BB69-23CF-44E3-9099-C40C66FF867C}">
                      <a14:compatExt spid="_x0000_s10258"/>
                    </a:ext>
                  </a:extLst>
                </xdr:cNvPr>
                <xdr:cNvSpPr/>
              </xdr:nvSpPr>
              <xdr:spPr>
                <a:xfrm>
                  <a:off x="1846929" y="325535"/>
                  <a:ext cx="1328995" cy="265106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6" name="Rectangle 35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Dollar</a:t>
              </a:r>
              <a:r>
                <a:rPr lang="en-US" sz="1400" b="1" cap="none" spc="50" baseline="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 Amt.</a:t>
              </a:r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:</a:t>
              </a:r>
            </a:p>
          </xdr:txBody>
        </xdr:sp>
      </xdr:grpSp>
      <xdr:grpSp>
        <xdr:nvGrpSpPr>
          <xdr:cNvPr id="37" name="Group 36"/>
          <xdr:cNvGrpSpPr/>
        </xdr:nvGrpSpPr>
        <xdr:grpSpPr>
          <a:xfrm>
            <a:off x="4533900" y="1805930"/>
            <a:ext cx="2566324" cy="299095"/>
            <a:chOff x="609600" y="339080"/>
            <a:chExt cx="2566324" cy="29909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59" name="TextBox5" hidden="1">
                  <a:extLst>
                    <a:ext uri="{63B3BB69-23CF-44E3-9099-C40C66FF867C}">
                      <a14:compatExt spid="_x0000_s10259"/>
                    </a:ext>
                  </a:extLst>
                </xdr:cNvPr>
                <xdr:cNvSpPr/>
              </xdr:nvSpPr>
              <xdr:spPr>
                <a:xfrm>
                  <a:off x="1846929" y="339080"/>
                  <a:ext cx="1328995" cy="251850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39" name="Rectangle 38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Months:</a:t>
              </a:r>
            </a:p>
          </xdr:txBody>
        </xdr:sp>
      </xdr:grpSp>
      <xdr:grpSp>
        <xdr:nvGrpSpPr>
          <xdr:cNvPr id="41" name="Group 40"/>
          <xdr:cNvGrpSpPr/>
        </xdr:nvGrpSpPr>
        <xdr:grpSpPr>
          <a:xfrm>
            <a:off x="4533900" y="2780196"/>
            <a:ext cx="2566324" cy="315429"/>
            <a:chOff x="609600" y="322746"/>
            <a:chExt cx="2566324" cy="31542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0" name="TextBox6" hidden="1">
                  <a:extLst>
                    <a:ext uri="{63B3BB69-23CF-44E3-9099-C40C66FF867C}">
                      <a14:compatExt spid="_x0000_s10260"/>
                    </a:ext>
                  </a:extLst>
                </xdr:cNvPr>
                <xdr:cNvSpPr/>
              </xdr:nvSpPr>
              <xdr:spPr>
                <a:xfrm>
                  <a:off x="1846929" y="322746"/>
                  <a:ext cx="1328995" cy="245218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43" name="Rectangle 42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End:</a:t>
              </a:r>
            </a:p>
          </xdr:txBody>
        </xdr:sp>
      </xdr:grpSp>
      <xdr:grpSp>
        <xdr:nvGrpSpPr>
          <xdr:cNvPr id="44" name="Group 43"/>
          <xdr:cNvGrpSpPr/>
        </xdr:nvGrpSpPr>
        <xdr:grpSpPr>
          <a:xfrm>
            <a:off x="4533900" y="2309634"/>
            <a:ext cx="2566324" cy="309741"/>
            <a:chOff x="609600" y="328434"/>
            <a:chExt cx="2566324" cy="309741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1" name="TextBox7" hidden="1">
                  <a:extLst>
                    <a:ext uri="{63B3BB69-23CF-44E3-9099-C40C66FF867C}">
                      <a14:compatExt spid="_x0000_s10261"/>
                    </a:ext>
                  </a:extLst>
                </xdr:cNvPr>
                <xdr:cNvSpPr/>
              </xdr:nvSpPr>
              <xdr:spPr>
                <a:xfrm>
                  <a:off x="1846929" y="328434"/>
                  <a:ext cx="1328995" cy="258479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46" name="Rectangle 45"/>
            <xdr:cNvSpPr/>
          </xdr:nvSpPr>
          <xdr:spPr>
            <a:xfrm>
              <a:off x="609600" y="393354"/>
              <a:ext cx="1200150" cy="244821"/>
            </a:xfrm>
            <a:prstGeom prst="rect">
              <a:avLst/>
            </a:prstGeom>
            <a:noFill/>
          </xdr:spPr>
          <xdr:txBody>
            <a:bodyPr wrap="square" lIns="91440" tIns="45720" rIns="91440" bIns="45720" anchor="ctr">
              <a:noAutofit/>
            </a:bodyPr>
            <a:lstStyle/>
            <a:p>
              <a:pPr algn="ctr"/>
              <a:r>
                <a:rPr lang="en-US" sz="1400" b="1" cap="none" spc="50">
                  <a:ln w="13500">
                    <a:solidFill>
                      <a:schemeClr val="accent1">
                        <a:shade val="2500"/>
                        <a:alpha val="6500"/>
                      </a:schemeClr>
                    </a:solidFill>
                    <a:prstDash val="solid"/>
                  </a:ln>
                  <a:solidFill>
                    <a:schemeClr val="accent1">
                      <a:tint val="3000"/>
                      <a:alpha val="95000"/>
                    </a:schemeClr>
                  </a:solidFill>
                  <a:effectLst>
                    <a:innerShdw blurRad="50900" dist="38500" dir="13500000">
                      <a:srgbClr val="000000">
                        <a:alpha val="60000"/>
                      </a:srgbClr>
                    </a:innerShdw>
                  </a:effectLst>
                </a:rPr>
                <a:t>Start:</a:t>
              </a:r>
            </a:p>
          </xdr:txBody>
        </xdr:sp>
      </xdr:grpSp>
    </xdr:grpSp>
    <xdr:clientData/>
  </xdr:twoCellAnchor>
  <xdr:twoCellAnchor>
    <xdr:from>
      <xdr:col>1</xdr:col>
      <xdr:colOff>0</xdr:colOff>
      <xdr:row>28</xdr:row>
      <xdr:rowOff>0</xdr:rowOff>
    </xdr:from>
    <xdr:to>
      <xdr:col>3</xdr:col>
      <xdr:colOff>0</xdr:colOff>
      <xdr:row>29</xdr:row>
      <xdr:rowOff>0</xdr:rowOff>
    </xdr:to>
    <xdr:grpSp>
      <xdr:nvGrpSpPr>
        <xdr:cNvPr id="49" name="Group 48"/>
        <xdr:cNvGrpSpPr/>
      </xdr:nvGrpSpPr>
      <xdr:grpSpPr>
        <a:xfrm>
          <a:off x="609600" y="6141720"/>
          <a:ext cx="2232660" cy="251460"/>
          <a:chOff x="609600" y="1152519"/>
          <a:chExt cx="2533649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2" name="TextBox8" hidden="1">
                <a:extLst>
                  <a:ext uri="{63B3BB69-23CF-44E3-9099-C40C66FF867C}">
                    <a14:compatExt spid="_x0000_s10262"/>
                  </a:ext>
                </a:extLst>
              </xdr:cNvPr>
              <xdr:cNvSpPr/>
            </xdr:nvSpPr>
            <xdr:spPr>
              <a:xfrm>
                <a:off x="1809750" y="1152519"/>
                <a:ext cx="1333499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1" name="Rectangle 50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 baseline="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Monts:</a:t>
            </a:r>
            <a:endParaRPr lang="en-US" sz="14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1</xdr:col>
      <xdr:colOff>0</xdr:colOff>
      <xdr:row>29</xdr:row>
      <xdr:rowOff>0</xdr:rowOff>
    </xdr:from>
    <xdr:to>
      <xdr:col>3</xdr:col>
      <xdr:colOff>0</xdr:colOff>
      <xdr:row>30</xdr:row>
      <xdr:rowOff>0</xdr:rowOff>
    </xdr:to>
    <xdr:grpSp>
      <xdr:nvGrpSpPr>
        <xdr:cNvPr id="52" name="Group 51"/>
        <xdr:cNvGrpSpPr/>
      </xdr:nvGrpSpPr>
      <xdr:grpSpPr>
        <a:xfrm>
          <a:off x="609600" y="6393180"/>
          <a:ext cx="2232660" cy="251460"/>
          <a:chOff x="609600" y="1152519"/>
          <a:chExt cx="2533649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3" name="TextBox9" hidden="1">
                <a:extLst>
                  <a:ext uri="{63B3BB69-23CF-44E3-9099-C40C66FF867C}">
                    <a14:compatExt spid="_x0000_s10263"/>
                  </a:ext>
                </a:extLst>
              </xdr:cNvPr>
              <xdr:cNvSpPr/>
            </xdr:nvSpPr>
            <xdr:spPr>
              <a:xfrm>
                <a:off x="1809750" y="1152519"/>
                <a:ext cx="1333499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4" name="Rectangle 53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Start: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3</xdr:col>
      <xdr:colOff>0</xdr:colOff>
      <xdr:row>31</xdr:row>
      <xdr:rowOff>0</xdr:rowOff>
    </xdr:to>
    <xdr:grpSp>
      <xdr:nvGrpSpPr>
        <xdr:cNvPr id="55" name="Group 54"/>
        <xdr:cNvGrpSpPr/>
      </xdr:nvGrpSpPr>
      <xdr:grpSpPr>
        <a:xfrm>
          <a:off x="609600" y="6644640"/>
          <a:ext cx="2232660" cy="251460"/>
          <a:chOff x="609600" y="1152519"/>
          <a:chExt cx="2533649" cy="2571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4" name="TextBox10" hidden="1">
                <a:extLst>
                  <a:ext uri="{63B3BB69-23CF-44E3-9099-C40C66FF867C}">
                    <a14:compatExt spid="_x0000_s10264"/>
                  </a:ext>
                </a:extLst>
              </xdr:cNvPr>
              <xdr:cNvSpPr/>
            </xdr:nvSpPr>
            <xdr:spPr>
              <a:xfrm>
                <a:off x="1809750" y="1152519"/>
                <a:ext cx="1333499" cy="25717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57" name="Rectangle 56"/>
          <xdr:cNvSpPr/>
        </xdr:nvSpPr>
        <xdr:spPr>
          <a:xfrm>
            <a:off x="609600" y="1164879"/>
            <a:ext cx="1200150" cy="244821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400" b="1" cap="none" spc="50">
                <a:ln w="13500">
                  <a:solidFill>
                    <a:schemeClr val="accent1">
                      <a:shade val="2500"/>
                      <a:alpha val="6500"/>
                    </a:schemeClr>
                  </a:solidFill>
                  <a:prstDash val="solid"/>
                </a:ln>
                <a:solidFill>
                  <a:schemeClr val="accent1">
                    <a:tint val="3000"/>
                    <a:alpha val="95000"/>
                  </a:schemeClr>
                </a:solidFill>
                <a:effectLst>
                  <a:innerShdw blurRad="50900" dist="38500" dir="13500000">
                    <a:srgbClr val="000000">
                      <a:alpha val="60000"/>
                    </a:srgbClr>
                  </a:innerShdw>
                </a:effectLst>
              </a:rPr>
              <a:t>End:</a:t>
            </a:r>
          </a:p>
        </xdr:txBody>
      </xdr:sp>
    </xdr:grpSp>
    <xdr:clientData/>
  </xdr:twoCellAnchor>
  <xdr:twoCellAnchor>
    <xdr:from>
      <xdr:col>2</xdr:col>
      <xdr:colOff>9525</xdr:colOff>
      <xdr:row>9</xdr:row>
      <xdr:rowOff>28575</xdr:rowOff>
    </xdr:from>
    <xdr:to>
      <xdr:col>2</xdr:col>
      <xdr:colOff>371475</xdr:colOff>
      <xdr:row>11</xdr:row>
      <xdr:rowOff>9525</xdr:rowOff>
    </xdr:to>
    <xdr:sp macro="[0]!Button1_Click" textlink="">
      <xdr:nvSpPr>
        <xdr:cNvPr id="12" name="Rounded Rectangle 11"/>
        <xdr:cNvSpPr/>
      </xdr:nvSpPr>
      <xdr:spPr>
        <a:xfrm>
          <a:off x="1819275" y="1752600"/>
          <a:ext cx="361950" cy="3619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2</xdr:col>
          <xdr:colOff>518160</xdr:colOff>
          <xdr:row>4</xdr:row>
          <xdr:rowOff>0</xdr:rowOff>
        </xdr:to>
        <xdr:sp macro="" textlink="">
          <xdr:nvSpPr>
            <xdr:cNvPr id="10265" name="SpinButton1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15</xdr:row>
      <xdr:rowOff>0</xdr:rowOff>
    </xdr:from>
    <xdr:to>
      <xdr:col>16</xdr:col>
      <xdr:colOff>0</xdr:colOff>
      <xdr:row>24</xdr:row>
      <xdr:rowOff>71437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114300</xdr:rowOff>
        </xdr:from>
        <xdr:to>
          <xdr:col>16</xdr:col>
          <xdr:colOff>106680</xdr:colOff>
          <xdr:row>14</xdr:row>
          <xdr:rowOff>0</xdr:rowOff>
        </xdr:to>
        <xdr:sp macro="" textlink="">
          <xdr:nvSpPr>
            <xdr:cNvPr id="10266" name="ListBox1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7620</xdr:rowOff>
        </xdr:to>
        <xdr:sp macro="" textlink="">
          <xdr:nvSpPr>
            <xdr:cNvPr id="10268" name="SpinButton2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7</xdr:row>
          <xdr:rowOff>0</xdr:rowOff>
        </xdr:from>
        <xdr:to>
          <xdr:col>2</xdr:col>
          <xdr:colOff>464820</xdr:colOff>
          <xdr:row>8</xdr:row>
          <xdr:rowOff>0</xdr:rowOff>
        </xdr:to>
        <xdr:sp macro="" textlink="">
          <xdr:nvSpPr>
            <xdr:cNvPr id="10270" name="SpinButton3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594360</xdr:colOff>
          <xdr:row>12</xdr:row>
          <xdr:rowOff>99060</xdr:rowOff>
        </xdr:from>
        <xdr:to>
          <xdr:col>3</xdr:col>
          <xdr:colOff>571500</xdr:colOff>
          <xdr:row>14</xdr:row>
          <xdr:rowOff>38100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99060</xdr:rowOff>
        </xdr:from>
        <xdr:to>
          <xdr:col>7</xdr:col>
          <xdr:colOff>1043940</xdr:colOff>
          <xdr:row>28</xdr:row>
          <xdr:rowOff>15240</xdr:rowOff>
        </xdr:to>
        <xdr:sp macro="" textlink="">
          <xdr:nvSpPr>
            <xdr:cNvPr id="45057" name="ListBox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2" name="Rounded Rectangle 1"/>
        <xdr:cNvSpPr/>
      </xdr:nvSpPr>
      <xdr:spPr>
        <a:xfrm>
          <a:off x="243840" y="182880"/>
          <a:ext cx="4800600" cy="4754880"/>
        </a:xfrm>
        <a:prstGeom prst="roundRect">
          <a:avLst>
            <a:gd name="adj" fmla="val 3686"/>
          </a:avLst>
        </a:prstGeom>
        <a:noFill/>
        <a:ln w="762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25399</xdr:rowOff>
    </xdr:from>
    <xdr:to>
      <xdr:col>10</xdr:col>
      <xdr:colOff>251460</xdr:colOff>
      <xdr:row>28</xdr:row>
      <xdr:rowOff>147319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3</xdr:row>
      <xdr:rowOff>22860</xdr:rowOff>
    </xdr:from>
    <xdr:to>
      <xdr:col>8</xdr:col>
      <xdr:colOff>236220</xdr:colOff>
      <xdr:row>30</xdr:row>
      <xdr:rowOff>81280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5</xdr:row>
          <xdr:rowOff>160020</xdr:rowOff>
        </xdr:to>
        <xdr:sp macro="" textlink="">
          <xdr:nvSpPr>
            <xdr:cNvPr id="26625" name="List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2" name="Rounded Rectangle 1"/>
        <xdr:cNvSpPr/>
      </xdr:nvSpPr>
      <xdr:spPr>
        <a:xfrm>
          <a:off x="609600" y="1645920"/>
          <a:ext cx="609600" cy="18288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" name="Rounded Rectangle 3"/>
        <xdr:cNvSpPr/>
      </xdr:nvSpPr>
      <xdr:spPr>
        <a:xfrm>
          <a:off x="609600" y="1828800"/>
          <a:ext cx="609600" cy="18288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12</xdr:row>
      <xdr:rowOff>0</xdr:rowOff>
    </xdr:to>
    <xdr:sp macro="" textlink="">
      <xdr:nvSpPr>
        <xdr:cNvPr id="5" name="Rounded Rectangle 4"/>
        <xdr:cNvSpPr/>
      </xdr:nvSpPr>
      <xdr:spPr>
        <a:xfrm>
          <a:off x="609600" y="2011680"/>
          <a:ext cx="609600" cy="18288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" textlink="">
      <xdr:nvSpPr>
        <xdr:cNvPr id="6" name="Rounded Rectangle 5"/>
        <xdr:cNvSpPr/>
      </xdr:nvSpPr>
      <xdr:spPr>
        <a:xfrm>
          <a:off x="609600" y="2194560"/>
          <a:ext cx="609600" cy="18288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7" name="Rounded Rectangle 6"/>
        <xdr:cNvSpPr/>
      </xdr:nvSpPr>
      <xdr:spPr>
        <a:xfrm>
          <a:off x="609600" y="2377440"/>
          <a:ext cx="609600" cy="18288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914400</xdr:colOff>
          <xdr:row>16</xdr:row>
          <xdr:rowOff>121920</xdr:rowOff>
        </xdr:to>
        <xdr:sp macro="" textlink="">
          <xdr:nvSpPr>
            <xdr:cNvPr id="26626" name="CommandButton1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" textlink="">
      <xdr:nvSpPr>
        <xdr:cNvPr id="10" name="Rounded Rectangle 9"/>
        <xdr:cNvSpPr/>
      </xdr:nvSpPr>
      <xdr:spPr>
        <a:xfrm>
          <a:off x="480060" y="182880"/>
          <a:ext cx="609600" cy="24384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11" name="Rounded Rectangle 10"/>
        <xdr:cNvSpPr/>
      </xdr:nvSpPr>
      <xdr:spPr>
        <a:xfrm>
          <a:off x="1089660" y="182880"/>
          <a:ext cx="1684020" cy="243840"/>
        </a:xfrm>
        <a:prstGeom prst="roundRect">
          <a:avLst/>
        </a:prstGeom>
        <a:solidFill>
          <a:schemeClr val="accent1">
            <a:alpha val="45000"/>
          </a:schemeClr>
        </a:solidFill>
        <a:scene3d>
          <a:camera prst="orthographicFront"/>
          <a:lightRig rig="threePt" dir="t">
            <a:rot lat="0" lon="0" rev="0"/>
          </a:lightRig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3</xdr:row>
      <xdr:rowOff>114300</xdr:rowOff>
    </xdr:from>
    <xdr:to>
      <xdr:col>11</xdr:col>
      <xdr:colOff>167640</xdr:colOff>
      <xdr:row>18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2</xdr:col>
          <xdr:colOff>7620</xdr:colOff>
          <xdr:row>9</xdr:row>
          <xdr:rowOff>0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457200</xdr:rowOff>
        </xdr:from>
        <xdr:to>
          <xdr:col>1</xdr:col>
          <xdr:colOff>7620</xdr:colOff>
          <xdr:row>10</xdr:row>
          <xdr:rowOff>0</xdr:rowOff>
        </xdr:to>
        <xdr:sp macro="" textlink="">
          <xdr:nvSpPr>
            <xdr:cNvPr id="64514" name="CommandButton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22860</xdr:rowOff>
        </xdr:from>
        <xdr:to>
          <xdr:col>1</xdr:col>
          <xdr:colOff>15240</xdr:colOff>
          <xdr:row>15</xdr:row>
          <xdr:rowOff>22860</xdr:rowOff>
        </xdr:to>
        <xdr:sp macro="" textlink="">
          <xdr:nvSpPr>
            <xdr:cNvPr id="64515" name="CommandButton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447</xdr:col>
      <xdr:colOff>53340</xdr:colOff>
      <xdr:row>5</xdr:row>
      <xdr:rowOff>148590</xdr:rowOff>
    </xdr:from>
    <xdr:to>
      <xdr:col>464</xdr:col>
      <xdr:colOff>190500</xdr:colOff>
      <xdr:row>20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525780</xdr:colOff>
      <xdr:row>4</xdr:row>
      <xdr:rowOff>57150</xdr:rowOff>
    </xdr:from>
    <xdr:to>
      <xdr:col>13</xdr:col>
      <xdr:colOff>114300</xdr:colOff>
      <xdr:row>25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274320</xdr:colOff>
      <xdr:row>8</xdr:row>
      <xdr:rowOff>140970</xdr:rowOff>
    </xdr:from>
    <xdr:to>
      <xdr:col>21</xdr:col>
      <xdr:colOff>594360</xdr:colOff>
      <xdr:row>23</xdr:row>
      <xdr:rowOff>140970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2</xdr:col>
          <xdr:colOff>7620</xdr:colOff>
          <xdr:row>9</xdr:row>
          <xdr:rowOff>0</xdr:rowOff>
        </xdr:to>
        <xdr:sp macro="" textlink="">
          <xdr:nvSpPr>
            <xdr:cNvPr id="81921" name="CommandButton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457200</xdr:rowOff>
        </xdr:from>
        <xdr:to>
          <xdr:col>1</xdr:col>
          <xdr:colOff>7620</xdr:colOff>
          <xdr:row>10</xdr:row>
          <xdr:rowOff>0</xdr:rowOff>
        </xdr:to>
        <xdr:sp macro="" textlink="">
          <xdr:nvSpPr>
            <xdr:cNvPr id="81922" name="CommandButton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22860</xdr:rowOff>
        </xdr:from>
        <xdr:to>
          <xdr:col>1</xdr:col>
          <xdr:colOff>15240</xdr:colOff>
          <xdr:row>15</xdr:row>
          <xdr:rowOff>22860</xdr:rowOff>
        </xdr:to>
        <xdr:sp macro="" textlink="">
          <xdr:nvSpPr>
            <xdr:cNvPr id="81923" name="CommandButton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7620</xdr:colOff>
          <xdr:row>4</xdr:row>
          <xdr:rowOff>114300</xdr:rowOff>
        </xdr:to>
        <xdr:sp macro="" textlink="">
          <xdr:nvSpPr>
            <xdr:cNvPr id="81924" name="CommandButton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731520</xdr:colOff>
      <xdr:row>9</xdr:row>
      <xdr:rowOff>45720</xdr:rowOff>
    </xdr:from>
    <xdr:to>
      <xdr:col>22</xdr:col>
      <xdr:colOff>594360</xdr:colOff>
      <xdr:row>31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708660</xdr:colOff>
          <xdr:row>1</xdr:row>
          <xdr:rowOff>30480</xdr:rowOff>
        </xdr:from>
        <xdr:to>
          <xdr:col>22</xdr:col>
          <xdr:colOff>518160</xdr:colOff>
          <xdr:row>5</xdr:row>
          <xdr:rowOff>7620</xdr:rowOff>
        </xdr:to>
        <xdr:sp macro="" textlink="">
          <xdr:nvSpPr>
            <xdr:cNvPr id="82945" name="ListBox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291084</xdr:colOff>
      <xdr:row>10</xdr:row>
      <xdr:rowOff>226060</xdr:rowOff>
    </xdr:from>
    <xdr:to>
      <xdr:col>25</xdr:col>
      <xdr:colOff>556260</xdr:colOff>
      <xdr:row>20</xdr:row>
      <xdr:rowOff>322580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0</xdr:row>
          <xdr:rowOff>60960</xdr:rowOff>
        </xdr:from>
        <xdr:to>
          <xdr:col>25</xdr:col>
          <xdr:colOff>556260</xdr:colOff>
          <xdr:row>10</xdr:row>
          <xdr:rowOff>53340</xdr:rowOff>
        </xdr:to>
        <xdr:sp macro="" textlink="">
          <xdr:nvSpPr>
            <xdr:cNvPr id="101378" name="ListBox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6</xdr:col>
          <xdr:colOff>289560</xdr:colOff>
          <xdr:row>19</xdr:row>
          <xdr:rowOff>160020</xdr:rowOff>
        </xdr:to>
        <xdr:sp macro="" textlink="">
          <xdr:nvSpPr>
            <xdr:cNvPr id="101379" name="ListBox1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99060</xdr:rowOff>
        </xdr:from>
        <xdr:to>
          <xdr:col>5</xdr:col>
          <xdr:colOff>259080</xdr:colOff>
          <xdr:row>4</xdr:row>
          <xdr:rowOff>38100</xdr:rowOff>
        </xdr:to>
        <xdr:sp macro="" textlink="">
          <xdr:nvSpPr>
            <xdr:cNvPr id="101383" name="CommandButton1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</xdr:colOff>
          <xdr:row>0</xdr:row>
          <xdr:rowOff>243840</xdr:rowOff>
        </xdr:from>
        <xdr:to>
          <xdr:col>9</xdr:col>
          <xdr:colOff>205740</xdr:colOff>
          <xdr:row>1</xdr:row>
          <xdr:rowOff>182880</xdr:rowOff>
        </xdr:to>
        <xdr:sp macro="" textlink="">
          <xdr:nvSpPr>
            <xdr:cNvPr id="120835" name="CommandButton1" hidden="1">
              <a:extLst>
                <a:ext uri="{63B3BB69-23CF-44E3-9099-C40C66FF867C}">
                  <a14:compatExt spid="_x0000_s120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0</xdr:row>
          <xdr:rowOff>228600</xdr:rowOff>
        </xdr:from>
        <xdr:to>
          <xdr:col>23</xdr:col>
          <xdr:colOff>320040</xdr:colOff>
          <xdr:row>8</xdr:row>
          <xdr:rowOff>304800</xdr:rowOff>
        </xdr:to>
        <xdr:sp macro="" textlink="">
          <xdr:nvSpPr>
            <xdr:cNvPr id="120833" name="ListBox2" hidden="1">
              <a:extLst>
                <a:ext uri="{63B3BB69-23CF-44E3-9099-C40C66FF867C}">
                  <a14:compatExt spid="_x0000_s120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291084</xdr:colOff>
      <xdr:row>10</xdr:row>
      <xdr:rowOff>226060</xdr:rowOff>
    </xdr:from>
    <xdr:to>
      <xdr:col>25</xdr:col>
      <xdr:colOff>556260</xdr:colOff>
      <xdr:row>20</xdr:row>
      <xdr:rowOff>322580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5</xdr:col>
          <xdr:colOff>274320</xdr:colOff>
          <xdr:row>7</xdr:row>
          <xdr:rowOff>342900</xdr:rowOff>
        </xdr:to>
        <xdr:sp macro="" textlink="">
          <xdr:nvSpPr>
            <xdr:cNvPr id="120834" name="ListBox1" hidden="1">
              <a:extLst>
                <a:ext uri="{63B3BB69-23CF-44E3-9099-C40C66FF867C}">
                  <a14:compatExt spid="_x0000_s120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1</xdr:row>
          <xdr:rowOff>22860</xdr:rowOff>
        </xdr:from>
        <xdr:to>
          <xdr:col>18</xdr:col>
          <xdr:colOff>76200</xdr:colOff>
          <xdr:row>8</xdr:row>
          <xdr:rowOff>45720</xdr:rowOff>
        </xdr:to>
        <xdr:sp macro="" textlink="">
          <xdr:nvSpPr>
            <xdr:cNvPr id="121863" name="TabStrip1" hidden="1">
              <a:extLst>
                <a:ext uri="{63B3BB69-23CF-44E3-9099-C40C66FF867C}">
                  <a14:compatExt spid="_x0000_s12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</xdr:row>
          <xdr:rowOff>45720</xdr:rowOff>
        </xdr:from>
        <xdr:to>
          <xdr:col>6</xdr:col>
          <xdr:colOff>129540</xdr:colOff>
          <xdr:row>5</xdr:row>
          <xdr:rowOff>30480</xdr:rowOff>
        </xdr:to>
        <xdr:sp macro="" textlink="">
          <xdr:nvSpPr>
            <xdr:cNvPr id="121857" name="ListBox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2</xdr:row>
          <xdr:rowOff>7620</xdr:rowOff>
        </xdr:from>
        <xdr:to>
          <xdr:col>9</xdr:col>
          <xdr:colOff>0</xdr:colOff>
          <xdr:row>2</xdr:row>
          <xdr:rowOff>167640</xdr:rowOff>
        </xdr:to>
        <xdr:sp macro="" textlink="">
          <xdr:nvSpPr>
            <xdr:cNvPr id="121858" name="ComboBox1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3</xdr:row>
          <xdr:rowOff>83820</xdr:rowOff>
        </xdr:from>
        <xdr:to>
          <xdr:col>8</xdr:col>
          <xdr:colOff>114300</xdr:colOff>
          <xdr:row>5</xdr:row>
          <xdr:rowOff>175260</xdr:rowOff>
        </xdr:to>
        <xdr:sp macro="" textlink="">
          <xdr:nvSpPr>
            <xdr:cNvPr id="121859" name="CommandButton1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21860" name="CommandButton2" hidden="1">
              <a:extLst>
                <a:ext uri="{63B3BB69-23CF-44E3-9099-C40C66FF867C}">
                  <a14:compatExt spid="_x0000_s12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6</xdr:row>
          <xdr:rowOff>45720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21861" name="CheckBox1" hidden="1">
              <a:extLst>
                <a:ext uri="{63B3BB69-23CF-44E3-9099-C40C66FF867C}">
                  <a14:compatExt spid="_x0000_s121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434340</xdr:colOff>
          <xdr:row>4</xdr:row>
          <xdr:rowOff>15240</xdr:rowOff>
        </xdr:from>
        <xdr:to>
          <xdr:col>17</xdr:col>
          <xdr:colOff>198120</xdr:colOff>
          <xdr:row>6</xdr:row>
          <xdr:rowOff>30480</xdr:rowOff>
        </xdr:to>
        <xdr:sp macro="" textlink="">
          <xdr:nvSpPr>
            <xdr:cNvPr id="121864" name="ListBox2" hidden="1">
              <a:extLst>
                <a:ext uri="{63B3BB69-23CF-44E3-9099-C40C66FF867C}">
                  <a14:compatExt spid="_x0000_s12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2</xdr:row>
          <xdr:rowOff>152400</xdr:rowOff>
        </xdr:from>
        <xdr:to>
          <xdr:col>13</xdr:col>
          <xdr:colOff>220980</xdr:colOff>
          <xdr:row>4</xdr:row>
          <xdr:rowOff>121920</xdr:rowOff>
        </xdr:to>
        <xdr:sp macro="" textlink="">
          <xdr:nvSpPr>
            <xdr:cNvPr id="121865" name="CheckBox2" hidden="1">
              <a:extLst>
                <a:ext uri="{63B3BB69-23CF-44E3-9099-C40C66FF867C}">
                  <a14:compatExt spid="_x0000_s12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5</xdr:row>
          <xdr:rowOff>60960</xdr:rowOff>
        </xdr:from>
        <xdr:to>
          <xdr:col>13</xdr:col>
          <xdr:colOff>228600</xdr:colOff>
          <xdr:row>7</xdr:row>
          <xdr:rowOff>91440</xdr:rowOff>
        </xdr:to>
        <xdr:sp macro="" textlink="">
          <xdr:nvSpPr>
            <xdr:cNvPr id="121866" name="CommandButton3" hidden="1">
              <a:extLst>
                <a:ext uri="{63B3BB69-23CF-44E3-9099-C40C66FF867C}">
                  <a14:compatExt spid="_x0000_s12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2</xdr:row>
          <xdr:rowOff>7620</xdr:rowOff>
        </xdr:from>
        <xdr:to>
          <xdr:col>27</xdr:col>
          <xdr:colOff>190500</xdr:colOff>
          <xdr:row>4</xdr:row>
          <xdr:rowOff>38100</xdr:rowOff>
        </xdr:to>
        <xdr:sp macro="" textlink="">
          <xdr:nvSpPr>
            <xdr:cNvPr id="121868" name="CommandButton4" hidden="1">
              <a:extLst>
                <a:ext uri="{63B3BB69-23CF-44E3-9099-C40C66FF867C}">
                  <a14:compatExt spid="_x0000_s121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236220</xdr:colOff>
          <xdr:row>2</xdr:row>
          <xdr:rowOff>7620</xdr:rowOff>
        </xdr:from>
        <xdr:to>
          <xdr:col>48</xdr:col>
          <xdr:colOff>236220</xdr:colOff>
          <xdr:row>9</xdr:row>
          <xdr:rowOff>83820</xdr:rowOff>
        </xdr:to>
        <xdr:sp macro="" textlink="">
          <xdr:nvSpPr>
            <xdr:cNvPr id="121869" name="CommandButton5" hidden="1">
              <a:extLst>
                <a:ext uri="{63B3BB69-23CF-44E3-9099-C40C66FF867C}">
                  <a14:compatExt spid="_x0000_s121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213360</xdr:colOff>
          <xdr:row>2</xdr:row>
          <xdr:rowOff>7620</xdr:rowOff>
        </xdr:from>
        <xdr:to>
          <xdr:col>47</xdr:col>
          <xdr:colOff>213360</xdr:colOff>
          <xdr:row>9</xdr:row>
          <xdr:rowOff>83820</xdr:rowOff>
        </xdr:to>
        <xdr:sp macro="" textlink="">
          <xdr:nvSpPr>
            <xdr:cNvPr id="121870" name="CommandButton6" hidden="1">
              <a:extLst>
                <a:ext uri="{63B3BB69-23CF-44E3-9099-C40C66FF867C}">
                  <a14:compatExt spid="_x0000_s12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2</xdr:col>
      <xdr:colOff>0</xdr:colOff>
      <xdr:row>9</xdr:row>
      <xdr:rowOff>0</xdr:rowOff>
    </xdr:to>
    <xdr:grpSp>
      <xdr:nvGrpSpPr>
        <xdr:cNvPr id="5" name="Group 4"/>
        <xdr:cNvGrpSpPr/>
      </xdr:nvGrpSpPr>
      <xdr:grpSpPr>
        <a:xfrm>
          <a:off x="251460" y="182880"/>
          <a:ext cx="609600" cy="1082040"/>
          <a:chOff x="12161520" y="259080"/>
          <a:chExt cx="914400" cy="914400"/>
        </a:xfrm>
      </xdr:grpSpPr>
      <xdr:sp macro="[0]!Sheet36.CommandButton6_Click2" textlink="">
        <xdr:nvSpPr>
          <xdr:cNvPr id="2" name="Rounded Rectangle 1"/>
          <xdr:cNvSpPr/>
        </xdr:nvSpPr>
        <xdr:spPr>
          <a:xfrm>
            <a:off x="12161520" y="259080"/>
            <a:ext cx="914400" cy="91440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0]!Sheet36.CommandButton6_Click2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60580" y="815340"/>
            <a:ext cx="706224" cy="28863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9</xdr:row>
      <xdr:rowOff>0</xdr:rowOff>
    </xdr:to>
    <xdr:grpSp>
      <xdr:nvGrpSpPr>
        <xdr:cNvPr id="8" name="Group 7"/>
        <xdr:cNvGrpSpPr/>
      </xdr:nvGrpSpPr>
      <xdr:grpSpPr>
        <a:xfrm>
          <a:off x="3413760" y="182880"/>
          <a:ext cx="609600" cy="1082040"/>
          <a:chOff x="3512820" y="182880"/>
          <a:chExt cx="609600" cy="1082040"/>
        </a:xfrm>
      </xdr:grpSpPr>
      <xdr:sp macro="[0]!Sheet36.CommandButton5_Click" textlink="">
        <xdr:nvSpPr>
          <xdr:cNvPr id="24" name="Rounded Rectangle 23"/>
          <xdr:cNvSpPr/>
        </xdr:nvSpPr>
        <xdr:spPr>
          <a:xfrm>
            <a:off x="351282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0]!Sheet36.CommandButton5_Click">
        <xdr:nvPicPr>
          <xdr:cNvPr id="25" name="Picture 2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82565" y="800099"/>
            <a:ext cx="463655" cy="44507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30</xdr:col>
          <xdr:colOff>0</xdr:colOff>
          <xdr:row>6</xdr:row>
          <xdr:rowOff>76200</xdr:rowOff>
        </xdr:to>
        <xdr:sp macro="" textlink="">
          <xdr:nvSpPr>
            <xdr:cNvPr id="121874" name="ListBox3" hidden="1">
              <a:extLst>
                <a:ext uri="{63B3BB69-23CF-44E3-9099-C40C66FF867C}">
                  <a14:compatExt spid="_x0000_s12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0</xdr:colOff>
      <xdr:row>1</xdr:row>
      <xdr:rowOff>0</xdr:rowOff>
    </xdr:from>
    <xdr:to>
      <xdr:col>21</xdr:col>
      <xdr:colOff>0</xdr:colOff>
      <xdr:row>9</xdr:row>
      <xdr:rowOff>0</xdr:rowOff>
    </xdr:to>
    <xdr:grpSp>
      <xdr:nvGrpSpPr>
        <xdr:cNvPr id="7" name="Group 6"/>
        <xdr:cNvGrpSpPr/>
      </xdr:nvGrpSpPr>
      <xdr:grpSpPr>
        <a:xfrm>
          <a:off x="6797040" y="182880"/>
          <a:ext cx="609600" cy="1082040"/>
          <a:chOff x="6804660" y="182880"/>
          <a:chExt cx="609600" cy="1082040"/>
        </a:xfrm>
      </xdr:grpSpPr>
      <xdr:sp macro="[0]!Macro54" textlink="">
        <xdr:nvSpPr>
          <xdr:cNvPr id="29" name="Rounded Rectangle 28"/>
          <xdr:cNvSpPr/>
        </xdr:nvSpPr>
        <xdr:spPr>
          <a:xfrm>
            <a:off x="680466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0]!Macro54">
        <xdr:nvPicPr>
          <xdr:cNvPr id="30" name="Picture 2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89645" y="883920"/>
            <a:ext cx="410967" cy="29718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60960</xdr:rowOff>
        </xdr:from>
        <xdr:to>
          <xdr:col>3</xdr:col>
          <xdr:colOff>274320</xdr:colOff>
          <xdr:row>8</xdr:row>
          <xdr:rowOff>60960</xdr:rowOff>
        </xdr:to>
        <xdr:sp macro="" textlink="">
          <xdr:nvSpPr>
            <xdr:cNvPr id="121884" name="CommandButton7" hidden="1">
              <a:extLst>
                <a:ext uri="{63B3BB69-23CF-44E3-9099-C40C66FF867C}">
                  <a14:compatExt spid="_x0000_s12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6</xdr:row>
          <xdr:rowOff>45720</xdr:rowOff>
        </xdr:from>
        <xdr:to>
          <xdr:col>4</xdr:col>
          <xdr:colOff>342900</xdr:colOff>
          <xdr:row>8</xdr:row>
          <xdr:rowOff>45720</xdr:rowOff>
        </xdr:to>
        <xdr:sp macro="" textlink="">
          <xdr:nvSpPr>
            <xdr:cNvPr id="121885" name="CommandButton8" hidden="1">
              <a:extLst>
                <a:ext uri="{63B3BB69-23CF-44E3-9099-C40C66FF867C}">
                  <a14:compatExt spid="_x0000_s12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6</xdr:row>
          <xdr:rowOff>38100</xdr:rowOff>
        </xdr:from>
        <xdr:to>
          <xdr:col>6</xdr:col>
          <xdr:colOff>175260</xdr:colOff>
          <xdr:row>8</xdr:row>
          <xdr:rowOff>38100</xdr:rowOff>
        </xdr:to>
        <xdr:sp macro="" textlink="">
          <xdr:nvSpPr>
            <xdr:cNvPr id="121886" name="CommandButton9" hidden="1">
              <a:extLst>
                <a:ext uri="{63B3BB69-23CF-44E3-9099-C40C66FF867C}">
                  <a14:compatExt spid="_x0000_s12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4</xdr:row>
          <xdr:rowOff>83820</xdr:rowOff>
        </xdr:from>
        <xdr:to>
          <xdr:col>27</xdr:col>
          <xdr:colOff>190500</xdr:colOff>
          <xdr:row>6</xdr:row>
          <xdr:rowOff>22860</xdr:rowOff>
        </xdr:to>
        <xdr:sp macro="" textlink="">
          <xdr:nvSpPr>
            <xdr:cNvPr id="121887" name="CommandButton10" hidden="1">
              <a:extLst>
                <a:ext uri="{63B3BB69-23CF-44E3-9099-C40C66FF867C}">
                  <a14:compatExt spid="_x0000_s12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1</xdr:row>
          <xdr:rowOff>45720</xdr:rowOff>
        </xdr:from>
        <xdr:to>
          <xdr:col>25</xdr:col>
          <xdr:colOff>571500</xdr:colOff>
          <xdr:row>8</xdr:row>
          <xdr:rowOff>7620</xdr:rowOff>
        </xdr:to>
        <xdr:sp macro="" textlink="">
          <xdr:nvSpPr>
            <xdr:cNvPr id="121906" name="brow01" hidden="1">
              <a:extLst>
                <a:ext uri="{63B3BB69-23CF-44E3-9099-C40C66FF867C}">
                  <a14:compatExt spid="_x0000_s12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381000</xdr:colOff>
          <xdr:row>30</xdr:row>
          <xdr:rowOff>167640</xdr:rowOff>
        </xdr:to>
        <xdr:sp macro="" textlink="">
          <xdr:nvSpPr>
            <xdr:cNvPr id="122881" name="ListBox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68580</xdr:rowOff>
        </xdr:from>
        <xdr:to>
          <xdr:col>1</xdr:col>
          <xdr:colOff>236220</xdr:colOff>
          <xdr:row>2</xdr:row>
          <xdr:rowOff>7620</xdr:rowOff>
        </xdr:to>
        <xdr:sp macro="" textlink="">
          <xdr:nvSpPr>
            <xdr:cNvPr id="122883" name="CommandButton1" hidden="1">
              <a:extLst>
                <a:ext uri="{63B3BB69-23CF-44E3-9099-C40C66FF867C}">
                  <a14:compatExt spid="_x0000_s122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0</xdr:rowOff>
        </xdr:from>
        <xdr:to>
          <xdr:col>18</xdr:col>
          <xdr:colOff>449580</xdr:colOff>
          <xdr:row>30</xdr:row>
          <xdr:rowOff>167640</xdr:rowOff>
        </xdr:to>
        <xdr:sp macro="" textlink="">
          <xdr:nvSpPr>
            <xdr:cNvPr id="122885" name="brow02" hidden="1">
              <a:extLst>
                <a:ext uri="{63B3BB69-23CF-44E3-9099-C40C66FF867C}">
                  <a14:compatExt spid="_x0000_s122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avo, Juan Carlos" refreshedDate="43533.238329629632" createdVersion="4" refreshedVersion="4" minRefreshableVersion="3" recordCount="15">
  <cacheSource type="worksheet">
    <worksheetSource name="datos02"/>
  </cacheSource>
  <cacheFields count="6">
    <cacheField name="Period" numFmtId="0">
      <sharedItems containsSemiMixedTypes="0" containsString="0" containsNumber="1" containsInteger="1" minValue="1" maxValue="32" count="3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28" u="1"/>
        <n v="29" u="1"/>
        <n v="30" u="1"/>
        <n v="31" u="1"/>
        <n v="32" u="1"/>
      </sharedItems>
    </cacheField>
    <cacheField name="Month" numFmtId="0">
      <sharedItems containsSemiMixedTypes="0" containsString="0" containsNumber="1" containsInteger="1" minValue="1" maxValue="12"/>
    </cacheField>
    <cacheField name="Year" numFmtId="0">
      <sharedItems containsSemiMixedTypes="0" containsString="0" containsNumber="1" containsInteger="1" minValue="2018" maxValue="2019"/>
    </cacheField>
    <cacheField name="MonthEnd" numFmtId="168">
      <sharedItems containsSemiMixedTypes="0" containsNonDate="0" containsDate="1" containsString="0" minDate="2018-04-30T00:00:00" maxDate="2019-07-01T00:00:00"/>
    </cacheField>
    <cacheField name="Ratio" numFmtId="165">
      <sharedItems containsSemiMixedTypes="0" containsString="0" containsNumber="1" minValue="9.1347204083645936E-12" maxValue="0.3989422804014327"/>
    </cacheField>
    <cacheField name="Amount" numFmtId="43">
      <sharedItems containsSemiMixedTypes="0" containsString="0" containsNumber="1" minValue="9.1347204083645929E-6" maxValue="398942.280401432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ravo, Juan Carlos" refreshedDate="43533.238329629632" createdVersion="4" refreshedVersion="4" minRefreshableVersion="3" recordCount="1110">
  <cacheSource type="worksheet">
    <worksheetSource ref="A1:F1111" sheet="Data004"/>
  </cacheSource>
  <cacheFields count="6">
    <cacheField name="date" numFmtId="14">
      <sharedItems containsNonDate="0" containsDate="1" containsString="0" containsBlank="1" minDate="2018-04-16T00:00:00" maxDate="2021-01-30T00:00:00"/>
    </cacheField>
    <cacheField name="collection/coldate" numFmtId="43">
      <sharedItems containsString="0" containsBlank="1" containsNumber="1" minValue="0" maxValue="9993334.2253773119"/>
    </cacheField>
    <cacheField name="cost/MonthEnd" numFmtId="0">
      <sharedItems containsString="0" containsBlank="1" containsNumber="1" minValue="0" maxValue="169550.46917060891"/>
    </cacheField>
    <cacheField name="Month" numFmtId="0">
      <sharedItems containsSemiMixedTypes="0" containsString="0" containsNumber="1" containsInteger="1" minValue="1" maxValue="12" count="12">
        <n v="4"/>
        <n v="5"/>
        <n v="6"/>
        <n v="7"/>
        <n v="8"/>
        <n v="9"/>
        <n v="10"/>
        <n v="11"/>
        <n v="12"/>
        <n v="1"/>
        <n v="2"/>
        <n v="3"/>
      </sharedItems>
    </cacheField>
    <cacheField name="Year" numFmtId="0">
      <sharedItems containsSemiMixedTypes="0" containsString="0" containsNumber="1" containsInteger="1" minValue="1900" maxValue="2021" count="5">
        <n v="2018"/>
        <n v="2019"/>
        <n v="2020"/>
        <n v="2021"/>
        <n v="1900"/>
      </sharedItems>
    </cacheField>
    <cacheField name="comb" numFmtId="0">
      <sharedItems count="38">
        <s v="4-2018"/>
        <s v="5-2018"/>
        <s v="6-2018"/>
        <s v="7-2018"/>
        <s v="8-2018"/>
        <s v="9-2018"/>
        <s v="10-2018"/>
        <s v="11-2018"/>
        <s v="12-2018"/>
        <s v="1-2019"/>
        <s v="2-2019"/>
        <s v="3-2019"/>
        <s v="4-2019"/>
        <s v="5-2019"/>
        <s v="6-2019"/>
        <s v="7-2019"/>
        <s v="8-2019"/>
        <s v="9-2019"/>
        <s v="10-2019"/>
        <s v="11-2019"/>
        <s v="12-2019"/>
        <s v="1-2020"/>
        <s v="2-2020"/>
        <s v="3-2020"/>
        <s v="4-2020"/>
        <s v="5-2020"/>
        <s v="6-2020"/>
        <s v="7-2020"/>
        <s v="8-2020"/>
        <s v="9-2020"/>
        <s v="10-2020"/>
        <s v="11-2020"/>
        <s v="12-2020"/>
        <s v="1-2021"/>
        <s v="1-1900"/>
        <s v="3-2021" u="1"/>
        <s v="4-2021" u="1"/>
        <s v="2-202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ravo, Juan Carlos" refreshedDate="43533.238329629632" createdVersion="4" refreshedVersion="4" minRefreshableVersion="3" recordCount="16">
  <cacheSource type="worksheet">
    <worksheetSource ref="A1:F17" sheet="DB02"/>
  </cacheSource>
  <cacheFields count="6">
    <cacheField name="Period" numFmtId="0">
      <sharedItems containsString="0" containsBlank="1" containsNumber="1" containsInteger="1" minValue="1" maxValue="16" count="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m/>
        <n v="16" u="1"/>
      </sharedItems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18" maxValue="2019"/>
    </cacheField>
    <cacheField name="MonthEnd" numFmtId="168">
      <sharedItems containsNonDate="0" containsDate="1" containsString="0" containsBlank="1" minDate="2018-04-30T00:00:00" maxDate="2019-07-01T00:00:00"/>
    </cacheField>
    <cacheField name="Ratio" numFmtId="0">
      <sharedItems containsString="0" containsBlank="1" containsNumber="1" minValue="9.1347204083645936E-12" maxValue="0.3989422804014327"/>
    </cacheField>
    <cacheField name="Amount" numFmtId="43">
      <sharedItems containsString="0" containsBlank="1" containsNumber="1" minValue="9.1347204083645929E-6" maxValue="398942.280401432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ravo, Juan Carlos" refreshedDate="43533.238329629632" createdVersion="4" refreshedVersion="4" minRefreshableVersion="3" recordCount="89">
  <cacheSource type="worksheet">
    <worksheetSource ref="K1:P90" sheet="Sheet11"/>
  </cacheSource>
  <cacheFields count="6">
    <cacheField name=" (0.00)" numFmtId="43">
      <sharedItems containsSemiMixedTypes="0" containsString="0" containsNumber="1" minValue="-25091.321133070156" maxValue="30437.311119805163"/>
    </cacheField>
    <cacheField name="5/28/2018" numFmtId="0">
      <sharedItems/>
    </cacheField>
    <cacheField name="28" numFmtId="0">
      <sharedItems containsSemiMixedTypes="0" containsString="0" containsNumber="1" containsInteger="1" minValue="28" maxValue="28"/>
    </cacheField>
    <cacheField name="5" numFmtId="0">
      <sharedItems containsSemiMixedTypes="0" containsString="0" containsNumber="1" containsInteger="1" minValue="1" maxValue="12" count="12">
        <n v="5"/>
        <n v="6"/>
        <n v="7"/>
        <n v="8"/>
        <n v="9"/>
        <n v="10"/>
        <n v="11"/>
        <n v="12"/>
        <n v="1"/>
        <n v="2"/>
        <n v="3"/>
        <n v="4"/>
      </sharedItems>
    </cacheField>
    <cacheField name="2018" numFmtId="0">
      <sharedItems containsSemiMixedTypes="0" containsString="0" containsNumber="1" containsInteger="1" minValue="2018" maxValue="2019" count="2">
        <n v="2018"/>
        <n v="2019"/>
      </sharedItems>
    </cacheField>
    <cacheField name=" (0.00)2" numFmtId="43">
      <sharedItems containsSemiMixedTypes="0" containsString="0" containsNumber="1" minValue="-91331.389418973093" maxValue="30437.4976733907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ravo, Juan Carlos" refreshedDate="43533.238329629632" createdVersion="4" refreshedVersion="4" minRefreshableVersion="3" recordCount="35">
  <cacheSource type="worksheet">
    <worksheetSource ref="F6:P41" sheet="calculos01"/>
  </cacheSource>
  <cacheFields count="11">
    <cacheField name="Period" numFmtId="0">
      <sharedItems containsString="0" containsBlank="1" containsNumber="1" containsInteger="1" minValue="1" maxValue="35" count="3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m/>
        <n v="34" u="1"/>
        <n v="16" u="1"/>
        <n v="17" u="1"/>
        <n v="18" u="1"/>
        <n v="19" u="1"/>
        <n v="20" u="1"/>
        <n v="33" u="1"/>
        <n v="21" u="1"/>
        <n v="35" u="1"/>
        <n v="22" u="1"/>
        <n v="23" u="1"/>
        <n v="24" u="1"/>
        <n v="25" u="1"/>
        <n v="26" u="1"/>
        <n v="27" u="1"/>
        <n v="28" u="1"/>
        <n v="29" u="1"/>
        <n v="30" u="1"/>
        <n v="31" u="1"/>
        <n v="32" u="1"/>
      </sharedItems>
    </cacheField>
    <cacheField name="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Year" numFmtId="0">
      <sharedItems containsString="0" containsBlank="1" containsNumber="1" containsInteger="1" minValue="2018" maxValue="2021" count="5">
        <n v="2018"/>
        <n v="2019"/>
        <m/>
        <n v="2020" u="1"/>
        <n v="2021" u="1"/>
      </sharedItems>
    </cacheField>
    <cacheField name="MonthEnd" numFmtId="0">
      <sharedItems containsNonDate="0" containsDate="1" containsString="0" containsBlank="1" minDate="2018-04-30T00:00:00" maxDate="2021-03-01T00:00:00" count="36"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m/>
        <d v="2019-11-30T00:00:00" u="1"/>
        <d v="2020-11-30T00:00:00" u="1"/>
        <d v="2020-05-31T00:00:00" u="1"/>
        <d v="2021-02-28T00:00:00" u="1"/>
        <d v="2019-09-30T00:00:00" u="1"/>
        <d v="2020-09-30T00:00:00" u="1"/>
        <d v="2020-03-31T00:00:00" u="1"/>
        <d v="2019-12-31T00:00:00" u="1"/>
        <d v="2020-12-31T00:00:00" u="1"/>
        <d v="2020-01-31T00:00:00" u="1"/>
        <d v="2021-01-31T00:00:00" u="1"/>
        <d v="2020-02-29T00:00:00" u="1"/>
        <d v="2020-06-30T00:00:00" u="1"/>
        <d v="2019-10-31T00:00:00" u="1"/>
        <d v="2020-10-31T00:00:00" u="1"/>
        <d v="2020-04-30T00:00:00" u="1"/>
        <d v="2019-08-31T00:00:00" u="1"/>
        <d v="2020-08-31T00:00:00" u="1"/>
        <d v="2019-07-31T00:00:00" u="1"/>
        <d v="2020-07-31T00:00:00" u="1"/>
      </sharedItems>
    </cacheField>
    <cacheField name="Ratio" numFmtId="0">
      <sharedItems containsString="0" containsBlank="1" containsNumber="1" minValue="4.3634134752288008E-4" maxValue="0.19947114020071635"/>
    </cacheField>
    <cacheField name="Amount" numFmtId="43">
      <sharedItems containsString="0" containsBlank="1" containsNumber="1" minValue="436.34134752288008" maxValue="199471.14020071636"/>
    </cacheField>
    <cacheField name="cost" numFmtId="0">
      <sharedItems containsString="0" containsBlank="1" containsNumber="1" minValue="0" maxValue="169550.46917060891"/>
    </cacheField>
    <cacheField name="cert" numFmtId="0">
      <sharedItems containsNonDate="0" containsDate="1" containsString="0" containsBlank="1" minDate="1900-01-19T00:00:00" maxDate="2019-07-21T00:00:00"/>
    </cacheField>
    <cacheField name="coldate" numFmtId="0">
      <sharedItems containsNonDate="0" containsDate="1" containsString="0" containsBlank="1" minDate="1900-01-31T00:00:00" maxDate="2019-08-02T00:00:00"/>
    </cacheField>
    <cacheField name="collection" numFmtId="43">
      <sharedItems containsString="0" containsBlank="1" containsNumber="1" minValue="0" maxValue="899935.02410407306" count="49">
        <n v="392.70721277059209"/>
        <n v="1994.3317853721032"/>
        <n v="7887.7352221058445"/>
        <n v="24295.934930934629"/>
        <n v="58282.918049651285"/>
        <n v="108886.82603361452"/>
        <n v="158429.39704393479"/>
        <n v="179524.02618064472"/>
        <n v="0"/>
        <m/>
        <n v="1968.5998721693604" u="1"/>
        <n v="1.1100000000000001" u="1"/>
        <n v="795.38624883540797" u="1"/>
        <n v="4393.3761577155792" u="1"/>
        <n v="4577.1318360063988" u="1"/>
        <n v="899935.02410407306" u="1"/>
        <n v="121792.96138167262" u="1"/>
        <n v="412020.27746158646" u="1"/>
        <n v="194624.598123926" u="1"/>
        <n v="9997.3750674151543" u="1"/>
        <n v="71598.38839604643" u="1"/>
        <n v="33.543840903051411" u="1"/>
        <n v="872246.93423093739" u="1"/>
        <n v="794189.87129923771" u="1"/>
        <n v="9.666702920071232E-3" u="1"/>
        <n v="1110.819451935017" u="1"/>
        <n v="679306.59541068622" u="1"/>
        <n v="508.57020400071099" u="1"/>
        <n v="45780.030829065159" u="1"/>
        <n v="545838.18386834802" u="1"/>
        <n v="9.99" u="1"/>
        <n v="32462.902893064806" u="1"/>
        <n v="301.89456812746272" u="1"/>
        <n v="218.73331912992896" u="1"/>
        <n v="20513.281722926276" u="1"/>
        <n v="21624.955347102892" u="1"/>
        <n v="88.376249870600887" u="1"/>
        <n v="39540.385419440216" u="1"/>
        <n v="75478.510601187358" u="1"/>
        <n v="13532.55126463029" u="1"/>
        <n v="292166.12603758328" u="1"/>
        <n v="7955.376488449604" u="1"/>
        <n v="11.960424807627428" u="1"/>
        <n v="2279.2535247695864" u="1"/>
        <n v="8.7000326280641083E-2" u="1"/>
        <n v="60648.687096483111" u="1"/>
        <n v="107.64382326864686" u="1"/>
        <n v="96916.326025659713" u="1"/>
        <n v="88243.319033248641" u="1"/>
      </sharedItems>
    </cacheField>
    <cacheField name="coldate2" numFmtId="173">
      <sharedItems containsNonDate="0" containsDate="1" containsString="0" containsBlank="1" minDate="1900-02-20T00:00:00" maxDate="2019-08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n v="4"/>
    <n v="2018"/>
    <d v="2018-04-30T00:00:00"/>
    <n v="9.1347204083645936E-12"/>
    <n v="9.1347204083645929E-6"/>
  </r>
  <r>
    <x v="1"/>
    <n v="5"/>
    <n v="2018"/>
    <d v="2018-05-31T00:00:00"/>
    <n v="6.0758828498232861E-9"/>
    <n v="6.0758828498232859E-3"/>
  </r>
  <r>
    <x v="2"/>
    <n v="6"/>
    <n v="2018"/>
    <d v="2018-06-30T00:00:00"/>
    <n v="1.4867195147342977E-6"/>
    <n v="1.4867195147342978"/>
  </r>
  <r>
    <x v="3"/>
    <n v="7"/>
    <n v="2018"/>
    <d v="2018-07-31T00:00:00"/>
    <n v="1.3383022576488537E-4"/>
    <n v="133.83022576488537"/>
  </r>
  <r>
    <x v="4"/>
    <n v="8"/>
    <n v="2018"/>
    <d v="2018-08-31T00:00:00"/>
    <n v="4.4318484119380075E-3"/>
    <n v="4431.8484119380073"/>
  </r>
  <r>
    <x v="5"/>
    <n v="9"/>
    <n v="2018"/>
    <d v="2018-09-30T00:00:00"/>
    <n v="5.3990966513188063E-2"/>
    <n v="53990.966513188061"/>
  </r>
  <r>
    <x v="6"/>
    <n v="10"/>
    <n v="2018"/>
    <d v="2018-10-31T00:00:00"/>
    <n v="0.24197072451914337"/>
    <n v="241970.72451914338"/>
  </r>
  <r>
    <x v="7"/>
    <n v="11"/>
    <n v="2018"/>
    <d v="2018-11-30T00:00:00"/>
    <n v="0.3989422804014327"/>
    <n v="398942.28040143271"/>
  </r>
  <r>
    <x v="8"/>
    <n v="12"/>
    <n v="2018"/>
    <d v="2018-12-31T00:00:00"/>
    <n v="0.24197072451914337"/>
    <n v="241970.72451914338"/>
  </r>
  <r>
    <x v="9"/>
    <n v="1"/>
    <n v="2019"/>
    <d v="2019-01-31T00:00:00"/>
    <n v="5.3990966513188063E-2"/>
    <n v="53990.966513188061"/>
  </r>
  <r>
    <x v="10"/>
    <n v="2"/>
    <n v="2019"/>
    <d v="2019-02-28T00:00:00"/>
    <n v="4.4318484119380075E-3"/>
    <n v="4431.8484119380073"/>
  </r>
  <r>
    <x v="11"/>
    <n v="3"/>
    <n v="2019"/>
    <d v="2019-03-31T00:00:00"/>
    <n v="1.3383022576488537E-4"/>
    <n v="133.83022576488537"/>
  </r>
  <r>
    <x v="12"/>
    <n v="4"/>
    <n v="2019"/>
    <d v="2019-04-30T00:00:00"/>
    <n v="1.4867195147342977E-6"/>
    <n v="1.4867195147342978"/>
  </r>
  <r>
    <x v="13"/>
    <n v="5"/>
    <n v="2019"/>
    <d v="2019-05-31T00:00:00"/>
    <n v="6.0758828498232861E-9"/>
    <n v="6.0758828498232859E-3"/>
  </r>
  <r>
    <x v="14"/>
    <n v="6"/>
    <n v="2019"/>
    <d v="2019-06-30T00:00:00"/>
    <n v="9.1347204083645936E-12"/>
    <n v="9.1347204083645929E-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10">
  <r>
    <d v="2018-04-16T00:00:00"/>
    <m/>
    <m/>
    <x v="0"/>
    <x v="0"/>
    <x v="0"/>
  </r>
  <r>
    <d v="2018-04-17T00:00:00"/>
    <m/>
    <m/>
    <x v="0"/>
    <x v="0"/>
    <x v="0"/>
  </r>
  <r>
    <d v="2018-04-18T00:00:00"/>
    <m/>
    <m/>
    <x v="0"/>
    <x v="0"/>
    <x v="0"/>
  </r>
  <r>
    <d v="2018-04-19T00:00:00"/>
    <m/>
    <m/>
    <x v="0"/>
    <x v="0"/>
    <x v="0"/>
  </r>
  <r>
    <d v="2018-04-20T00:00:00"/>
    <m/>
    <m/>
    <x v="0"/>
    <x v="0"/>
    <x v="0"/>
  </r>
  <r>
    <d v="2018-04-21T00:00:00"/>
    <m/>
    <m/>
    <x v="0"/>
    <x v="0"/>
    <x v="0"/>
  </r>
  <r>
    <d v="2018-04-22T00:00:00"/>
    <m/>
    <m/>
    <x v="0"/>
    <x v="0"/>
    <x v="0"/>
  </r>
  <r>
    <d v="2018-04-23T00:00:00"/>
    <m/>
    <m/>
    <x v="0"/>
    <x v="0"/>
    <x v="0"/>
  </r>
  <r>
    <d v="2018-04-24T00:00:00"/>
    <m/>
    <m/>
    <x v="0"/>
    <x v="0"/>
    <x v="0"/>
  </r>
  <r>
    <d v="2018-04-25T00:00:00"/>
    <m/>
    <m/>
    <x v="0"/>
    <x v="0"/>
    <x v="0"/>
  </r>
  <r>
    <d v="2018-04-26T00:00:00"/>
    <m/>
    <m/>
    <x v="0"/>
    <x v="0"/>
    <x v="0"/>
  </r>
  <r>
    <d v="2018-04-27T00:00:00"/>
    <m/>
    <m/>
    <x v="0"/>
    <x v="0"/>
    <x v="0"/>
  </r>
  <r>
    <d v="2018-04-28T00:00:00"/>
    <m/>
    <m/>
    <x v="0"/>
    <x v="0"/>
    <x v="0"/>
  </r>
  <r>
    <d v="2018-04-29T00:00:00"/>
    <m/>
    <m/>
    <x v="0"/>
    <x v="0"/>
    <x v="0"/>
  </r>
  <r>
    <d v="2018-04-30T00:00:00"/>
    <n v="82242.612851169732"/>
    <n v="370.89014539444804"/>
    <x v="0"/>
    <x v="0"/>
    <x v="0"/>
  </r>
  <r>
    <d v="2018-05-01T00:00:00"/>
    <m/>
    <m/>
    <x v="1"/>
    <x v="0"/>
    <x v="1"/>
  </r>
  <r>
    <d v="2018-05-02T00:00:00"/>
    <m/>
    <m/>
    <x v="1"/>
    <x v="0"/>
    <x v="1"/>
  </r>
  <r>
    <d v="2018-05-03T00:00:00"/>
    <m/>
    <m/>
    <x v="1"/>
    <x v="0"/>
    <x v="1"/>
  </r>
  <r>
    <d v="2018-05-04T00:00:00"/>
    <m/>
    <m/>
    <x v="1"/>
    <x v="0"/>
    <x v="1"/>
  </r>
  <r>
    <d v="2018-05-05T00:00:00"/>
    <m/>
    <m/>
    <x v="1"/>
    <x v="0"/>
    <x v="1"/>
  </r>
  <r>
    <d v="2018-05-06T00:00:00"/>
    <m/>
    <m/>
    <x v="1"/>
    <x v="0"/>
    <x v="1"/>
  </r>
  <r>
    <d v="2018-05-07T00:00:00"/>
    <m/>
    <m/>
    <x v="1"/>
    <x v="0"/>
    <x v="1"/>
  </r>
  <r>
    <d v="2018-05-08T00:00:00"/>
    <m/>
    <m/>
    <x v="1"/>
    <x v="0"/>
    <x v="1"/>
  </r>
  <r>
    <d v="2018-05-09T00:00:00"/>
    <m/>
    <m/>
    <x v="1"/>
    <x v="0"/>
    <x v="1"/>
  </r>
  <r>
    <d v="2018-05-10T00:00:00"/>
    <m/>
    <m/>
    <x v="1"/>
    <x v="0"/>
    <x v="1"/>
  </r>
  <r>
    <d v="2018-05-11T00:00:00"/>
    <m/>
    <m/>
    <x v="1"/>
    <x v="0"/>
    <x v="1"/>
  </r>
  <r>
    <d v="2018-05-12T00:00:00"/>
    <m/>
    <m/>
    <x v="1"/>
    <x v="0"/>
    <x v="1"/>
  </r>
  <r>
    <d v="2018-05-13T00:00:00"/>
    <m/>
    <m/>
    <x v="1"/>
    <x v="0"/>
    <x v="1"/>
  </r>
  <r>
    <d v="2018-05-14T00:00:00"/>
    <m/>
    <m/>
    <x v="1"/>
    <x v="0"/>
    <x v="1"/>
  </r>
  <r>
    <d v="2018-05-15T00:00:00"/>
    <m/>
    <m/>
    <x v="1"/>
    <x v="0"/>
    <x v="1"/>
  </r>
  <r>
    <d v="2018-05-16T00:00:00"/>
    <m/>
    <m/>
    <x v="1"/>
    <x v="0"/>
    <x v="1"/>
  </r>
  <r>
    <d v="2018-05-17T00:00:00"/>
    <m/>
    <m/>
    <x v="1"/>
    <x v="0"/>
    <x v="1"/>
  </r>
  <r>
    <d v="2018-05-18T00:00:00"/>
    <m/>
    <m/>
    <x v="1"/>
    <x v="0"/>
    <x v="1"/>
  </r>
  <r>
    <d v="2018-05-19T00:00:00"/>
    <m/>
    <m/>
    <x v="1"/>
    <x v="0"/>
    <x v="1"/>
  </r>
  <r>
    <d v="2018-05-20T00:00:00"/>
    <m/>
    <m/>
    <x v="1"/>
    <x v="0"/>
    <x v="1"/>
  </r>
  <r>
    <d v="2018-05-21T00:00:00"/>
    <m/>
    <m/>
    <x v="1"/>
    <x v="0"/>
    <x v="1"/>
  </r>
  <r>
    <d v="2018-05-22T00:00:00"/>
    <m/>
    <m/>
    <x v="1"/>
    <x v="0"/>
    <x v="1"/>
  </r>
  <r>
    <d v="2018-05-23T00:00:00"/>
    <m/>
    <m/>
    <x v="1"/>
    <x v="0"/>
    <x v="1"/>
  </r>
  <r>
    <d v="2018-05-24T00:00:00"/>
    <m/>
    <m/>
    <x v="1"/>
    <x v="0"/>
    <x v="1"/>
  </r>
  <r>
    <d v="2018-05-25T00:00:00"/>
    <m/>
    <m/>
    <x v="1"/>
    <x v="0"/>
    <x v="1"/>
  </r>
  <r>
    <d v="2018-05-26T00:00:00"/>
    <m/>
    <m/>
    <x v="1"/>
    <x v="0"/>
    <x v="1"/>
  </r>
  <r>
    <d v="2018-05-27T00:00:00"/>
    <m/>
    <m/>
    <x v="1"/>
    <x v="0"/>
    <x v="1"/>
  </r>
  <r>
    <d v="2018-05-28T00:00:00"/>
    <m/>
    <m/>
    <x v="1"/>
    <x v="0"/>
    <x v="1"/>
  </r>
  <r>
    <d v="2018-05-29T00:00:00"/>
    <m/>
    <m/>
    <x v="1"/>
    <x v="0"/>
    <x v="1"/>
  </r>
  <r>
    <d v="2018-05-30T00:00:00"/>
    <m/>
    <m/>
    <x v="1"/>
    <x v="0"/>
    <x v="1"/>
  </r>
  <r>
    <d v="2018-05-31T00:00:00"/>
    <n v="149855.81106935453"/>
    <n v="1883.535575073653"/>
    <x v="1"/>
    <x v="0"/>
    <x v="1"/>
  </r>
  <r>
    <d v="2018-06-01T00:00:00"/>
    <m/>
    <m/>
    <x v="2"/>
    <x v="0"/>
    <x v="2"/>
  </r>
  <r>
    <d v="2018-06-02T00:00:00"/>
    <m/>
    <m/>
    <x v="2"/>
    <x v="0"/>
    <x v="2"/>
  </r>
  <r>
    <d v="2018-06-03T00:00:00"/>
    <m/>
    <m/>
    <x v="2"/>
    <x v="0"/>
    <x v="2"/>
  </r>
  <r>
    <d v="2018-06-04T00:00:00"/>
    <m/>
    <m/>
    <x v="2"/>
    <x v="0"/>
    <x v="2"/>
  </r>
  <r>
    <d v="2018-06-05T00:00:00"/>
    <m/>
    <m/>
    <x v="2"/>
    <x v="0"/>
    <x v="2"/>
  </r>
  <r>
    <d v="2018-06-06T00:00:00"/>
    <m/>
    <m/>
    <x v="2"/>
    <x v="0"/>
    <x v="2"/>
  </r>
  <r>
    <d v="2018-06-07T00:00:00"/>
    <m/>
    <m/>
    <x v="2"/>
    <x v="0"/>
    <x v="2"/>
  </r>
  <r>
    <d v="2018-06-08T00:00:00"/>
    <m/>
    <m/>
    <x v="2"/>
    <x v="0"/>
    <x v="2"/>
  </r>
  <r>
    <d v="2018-06-09T00:00:00"/>
    <m/>
    <m/>
    <x v="2"/>
    <x v="0"/>
    <x v="2"/>
  </r>
  <r>
    <d v="2018-06-10T00:00:00"/>
    <m/>
    <m/>
    <x v="2"/>
    <x v="0"/>
    <x v="2"/>
  </r>
  <r>
    <d v="2018-06-11T00:00:00"/>
    <m/>
    <m/>
    <x v="2"/>
    <x v="0"/>
    <x v="2"/>
  </r>
  <r>
    <d v="2018-06-12T00:00:00"/>
    <m/>
    <m/>
    <x v="2"/>
    <x v="0"/>
    <x v="2"/>
  </r>
  <r>
    <d v="2018-06-13T00:00:00"/>
    <m/>
    <m/>
    <x v="2"/>
    <x v="0"/>
    <x v="2"/>
  </r>
  <r>
    <d v="2018-06-14T00:00:00"/>
    <m/>
    <m/>
    <x v="2"/>
    <x v="0"/>
    <x v="2"/>
  </r>
  <r>
    <d v="2018-06-15T00:00:00"/>
    <m/>
    <m/>
    <x v="2"/>
    <x v="0"/>
    <x v="2"/>
  </r>
  <r>
    <d v="2018-06-16T00:00:00"/>
    <m/>
    <m/>
    <x v="2"/>
    <x v="0"/>
    <x v="2"/>
  </r>
  <r>
    <d v="2018-06-17T00:00:00"/>
    <m/>
    <m/>
    <x v="2"/>
    <x v="0"/>
    <x v="2"/>
  </r>
  <r>
    <d v="2018-06-18T00:00:00"/>
    <m/>
    <m/>
    <x v="2"/>
    <x v="0"/>
    <x v="2"/>
  </r>
  <r>
    <d v="2018-06-19T00:00:00"/>
    <m/>
    <m/>
    <x v="2"/>
    <x v="0"/>
    <x v="2"/>
  </r>
  <r>
    <d v="2018-06-20T00:00:00"/>
    <m/>
    <m/>
    <x v="2"/>
    <x v="0"/>
    <x v="2"/>
  </r>
  <r>
    <d v="2018-06-21T00:00:00"/>
    <n v="392.70721277059209"/>
    <m/>
    <x v="2"/>
    <x v="0"/>
    <x v="2"/>
  </r>
  <r>
    <d v="2018-06-22T00:00:00"/>
    <m/>
    <m/>
    <x v="2"/>
    <x v="0"/>
    <x v="2"/>
  </r>
  <r>
    <d v="2018-06-23T00:00:00"/>
    <m/>
    <m/>
    <x v="2"/>
    <x v="0"/>
    <x v="2"/>
  </r>
  <r>
    <d v="2018-06-24T00:00:00"/>
    <m/>
    <m/>
    <x v="2"/>
    <x v="0"/>
    <x v="2"/>
  </r>
  <r>
    <d v="2018-06-25T00:00:00"/>
    <m/>
    <m/>
    <x v="2"/>
    <x v="0"/>
    <x v="2"/>
  </r>
  <r>
    <d v="2018-06-26T00:00:00"/>
    <m/>
    <m/>
    <x v="2"/>
    <x v="0"/>
    <x v="2"/>
  </r>
  <r>
    <d v="2018-06-27T00:00:00"/>
    <m/>
    <m/>
    <x v="2"/>
    <x v="0"/>
    <x v="2"/>
  </r>
  <r>
    <d v="2018-06-28T00:00:00"/>
    <m/>
    <m/>
    <x v="2"/>
    <x v="0"/>
    <x v="2"/>
  </r>
  <r>
    <d v="2018-06-29T00:00:00"/>
    <m/>
    <m/>
    <x v="2"/>
    <x v="0"/>
    <x v="2"/>
  </r>
  <r>
    <d v="2018-06-30T00:00:00"/>
    <n v="262348.44744868699"/>
    <n v="7449.5277097666303"/>
    <x v="2"/>
    <x v="0"/>
    <x v="2"/>
  </r>
  <r>
    <d v="2018-07-01T00:00:00"/>
    <m/>
    <m/>
    <x v="3"/>
    <x v="0"/>
    <x v="3"/>
  </r>
  <r>
    <d v="2018-07-02T00:00:00"/>
    <m/>
    <m/>
    <x v="3"/>
    <x v="0"/>
    <x v="3"/>
  </r>
  <r>
    <d v="2018-07-03T00:00:00"/>
    <m/>
    <m/>
    <x v="3"/>
    <x v="0"/>
    <x v="3"/>
  </r>
  <r>
    <d v="2018-07-04T00:00:00"/>
    <m/>
    <m/>
    <x v="3"/>
    <x v="0"/>
    <x v="3"/>
  </r>
  <r>
    <d v="2018-07-05T00:00:00"/>
    <m/>
    <m/>
    <x v="3"/>
    <x v="0"/>
    <x v="3"/>
  </r>
  <r>
    <d v="2018-07-06T00:00:00"/>
    <m/>
    <m/>
    <x v="3"/>
    <x v="0"/>
    <x v="3"/>
  </r>
  <r>
    <d v="2018-07-07T00:00:00"/>
    <m/>
    <m/>
    <x v="3"/>
    <x v="0"/>
    <x v="3"/>
  </r>
  <r>
    <d v="2018-07-08T00:00:00"/>
    <m/>
    <m/>
    <x v="3"/>
    <x v="0"/>
    <x v="3"/>
  </r>
  <r>
    <d v="2018-07-09T00:00:00"/>
    <m/>
    <m/>
    <x v="3"/>
    <x v="0"/>
    <x v="3"/>
  </r>
  <r>
    <d v="2018-07-10T00:00:00"/>
    <m/>
    <m/>
    <x v="3"/>
    <x v="0"/>
    <x v="3"/>
  </r>
  <r>
    <d v="2018-07-11T00:00:00"/>
    <m/>
    <m/>
    <x v="3"/>
    <x v="0"/>
    <x v="3"/>
  </r>
  <r>
    <d v="2018-07-12T00:00:00"/>
    <m/>
    <m/>
    <x v="3"/>
    <x v="0"/>
    <x v="3"/>
  </r>
  <r>
    <d v="2018-07-13T00:00:00"/>
    <m/>
    <m/>
    <x v="3"/>
    <x v="0"/>
    <x v="3"/>
  </r>
  <r>
    <d v="2018-07-14T00:00:00"/>
    <m/>
    <m/>
    <x v="3"/>
    <x v="0"/>
    <x v="3"/>
  </r>
  <r>
    <d v="2018-07-15T00:00:00"/>
    <m/>
    <m/>
    <x v="3"/>
    <x v="0"/>
    <x v="3"/>
  </r>
  <r>
    <d v="2018-07-16T00:00:00"/>
    <m/>
    <m/>
    <x v="3"/>
    <x v="0"/>
    <x v="3"/>
  </r>
  <r>
    <d v="2018-07-17T00:00:00"/>
    <m/>
    <m/>
    <x v="3"/>
    <x v="0"/>
    <x v="3"/>
  </r>
  <r>
    <d v="2018-07-18T00:00:00"/>
    <m/>
    <m/>
    <x v="3"/>
    <x v="0"/>
    <x v="3"/>
  </r>
  <r>
    <d v="2018-07-19T00:00:00"/>
    <m/>
    <m/>
    <x v="3"/>
    <x v="0"/>
    <x v="3"/>
  </r>
  <r>
    <d v="2018-07-20T00:00:00"/>
    <m/>
    <m/>
    <x v="3"/>
    <x v="0"/>
    <x v="3"/>
  </r>
  <r>
    <d v="2018-07-21T00:00:00"/>
    <m/>
    <m/>
    <x v="3"/>
    <x v="0"/>
    <x v="3"/>
  </r>
  <r>
    <d v="2018-07-22T00:00:00"/>
    <n v="1994.3317853721032"/>
    <m/>
    <x v="3"/>
    <x v="0"/>
    <x v="3"/>
  </r>
  <r>
    <d v="2018-07-23T00:00:00"/>
    <m/>
    <m/>
    <x v="3"/>
    <x v="0"/>
    <x v="3"/>
  </r>
  <r>
    <d v="2018-07-24T00:00:00"/>
    <m/>
    <m/>
    <x v="3"/>
    <x v="0"/>
    <x v="3"/>
  </r>
  <r>
    <d v="2018-07-25T00:00:00"/>
    <m/>
    <m/>
    <x v="3"/>
    <x v="0"/>
    <x v="3"/>
  </r>
  <r>
    <d v="2018-07-26T00:00:00"/>
    <m/>
    <m/>
    <x v="3"/>
    <x v="0"/>
    <x v="3"/>
  </r>
  <r>
    <d v="2018-07-27T00:00:00"/>
    <m/>
    <m/>
    <x v="3"/>
    <x v="0"/>
    <x v="3"/>
  </r>
  <r>
    <d v="2018-07-28T00:00:00"/>
    <m/>
    <m/>
    <x v="3"/>
    <x v="0"/>
    <x v="3"/>
  </r>
  <r>
    <d v="2018-07-29T00:00:00"/>
    <m/>
    <m/>
    <x v="3"/>
    <x v="0"/>
    <x v="3"/>
  </r>
  <r>
    <d v="2018-07-30T00:00:00"/>
    <m/>
    <m/>
    <x v="3"/>
    <x v="0"/>
    <x v="3"/>
  </r>
  <r>
    <d v="2018-07-31T00:00:00"/>
    <n v="441277.34246426699"/>
    <n v="22946.160768104925"/>
    <x v="3"/>
    <x v="0"/>
    <x v="3"/>
  </r>
  <r>
    <d v="2018-08-01T00:00:00"/>
    <m/>
    <m/>
    <x v="4"/>
    <x v="0"/>
    <x v="4"/>
  </r>
  <r>
    <d v="2018-08-02T00:00:00"/>
    <m/>
    <m/>
    <x v="4"/>
    <x v="0"/>
    <x v="4"/>
  </r>
  <r>
    <d v="2018-08-03T00:00:00"/>
    <m/>
    <m/>
    <x v="4"/>
    <x v="0"/>
    <x v="4"/>
  </r>
  <r>
    <d v="2018-08-04T00:00:00"/>
    <m/>
    <m/>
    <x v="4"/>
    <x v="0"/>
    <x v="4"/>
  </r>
  <r>
    <d v="2018-08-05T00:00:00"/>
    <m/>
    <m/>
    <x v="4"/>
    <x v="0"/>
    <x v="4"/>
  </r>
  <r>
    <d v="2018-08-06T00:00:00"/>
    <m/>
    <m/>
    <x v="4"/>
    <x v="0"/>
    <x v="4"/>
  </r>
  <r>
    <d v="2018-08-07T00:00:00"/>
    <m/>
    <m/>
    <x v="4"/>
    <x v="0"/>
    <x v="4"/>
  </r>
  <r>
    <d v="2018-08-08T00:00:00"/>
    <m/>
    <m/>
    <x v="4"/>
    <x v="0"/>
    <x v="4"/>
  </r>
  <r>
    <d v="2018-08-09T00:00:00"/>
    <m/>
    <m/>
    <x v="4"/>
    <x v="0"/>
    <x v="4"/>
  </r>
  <r>
    <d v="2018-08-10T00:00:00"/>
    <m/>
    <m/>
    <x v="4"/>
    <x v="0"/>
    <x v="4"/>
  </r>
  <r>
    <d v="2018-08-11T00:00:00"/>
    <m/>
    <m/>
    <x v="4"/>
    <x v="0"/>
    <x v="4"/>
  </r>
  <r>
    <d v="2018-08-12T00:00:00"/>
    <m/>
    <m/>
    <x v="4"/>
    <x v="0"/>
    <x v="4"/>
  </r>
  <r>
    <d v="2018-08-13T00:00:00"/>
    <m/>
    <m/>
    <x v="4"/>
    <x v="0"/>
    <x v="4"/>
  </r>
  <r>
    <d v="2018-08-14T00:00:00"/>
    <m/>
    <m/>
    <x v="4"/>
    <x v="0"/>
    <x v="4"/>
  </r>
  <r>
    <d v="2018-08-15T00:00:00"/>
    <m/>
    <m/>
    <x v="4"/>
    <x v="0"/>
    <x v="4"/>
  </r>
  <r>
    <d v="2018-08-16T00:00:00"/>
    <m/>
    <m/>
    <x v="4"/>
    <x v="0"/>
    <x v="4"/>
  </r>
  <r>
    <d v="2018-08-17T00:00:00"/>
    <m/>
    <m/>
    <x v="4"/>
    <x v="0"/>
    <x v="4"/>
  </r>
  <r>
    <d v="2018-08-18T00:00:00"/>
    <m/>
    <m/>
    <x v="4"/>
    <x v="0"/>
    <x v="4"/>
  </r>
  <r>
    <d v="2018-08-19T00:00:00"/>
    <m/>
    <m/>
    <x v="4"/>
    <x v="0"/>
    <x v="4"/>
  </r>
  <r>
    <d v="2018-08-20T00:00:00"/>
    <m/>
    <m/>
    <x v="4"/>
    <x v="0"/>
    <x v="4"/>
  </r>
  <r>
    <d v="2018-08-21T00:00:00"/>
    <n v="7887.7352221058445"/>
    <m/>
    <x v="4"/>
    <x v="0"/>
    <x v="4"/>
  </r>
  <r>
    <d v="2018-08-22T00:00:00"/>
    <m/>
    <m/>
    <x v="4"/>
    <x v="0"/>
    <x v="4"/>
  </r>
  <r>
    <d v="2018-08-23T00:00:00"/>
    <m/>
    <m/>
    <x v="4"/>
    <x v="0"/>
    <x v="4"/>
  </r>
  <r>
    <d v="2018-08-24T00:00:00"/>
    <m/>
    <m/>
    <x v="4"/>
    <x v="0"/>
    <x v="4"/>
  </r>
  <r>
    <d v="2018-08-25T00:00:00"/>
    <m/>
    <m/>
    <x v="4"/>
    <x v="0"/>
    <x v="4"/>
  </r>
  <r>
    <d v="2018-08-26T00:00:00"/>
    <m/>
    <m/>
    <x v="4"/>
    <x v="0"/>
    <x v="4"/>
  </r>
  <r>
    <d v="2018-08-27T00:00:00"/>
    <m/>
    <m/>
    <x v="4"/>
    <x v="0"/>
    <x v="4"/>
  </r>
  <r>
    <d v="2018-08-28T00:00:00"/>
    <m/>
    <m/>
    <x v="4"/>
    <x v="0"/>
    <x v="4"/>
  </r>
  <r>
    <d v="2018-08-29T00:00:00"/>
    <m/>
    <m/>
    <x v="4"/>
    <x v="0"/>
    <x v="4"/>
  </r>
  <r>
    <d v="2018-08-30T00:00:00"/>
    <m/>
    <m/>
    <x v="4"/>
    <x v="0"/>
    <x v="4"/>
  </r>
  <r>
    <d v="2018-08-31T00:00:00"/>
    <n v="713137.01742420916"/>
    <n v="55044.978158003993"/>
    <x v="4"/>
    <x v="0"/>
    <x v="4"/>
  </r>
  <r>
    <d v="2018-09-01T00:00:00"/>
    <m/>
    <m/>
    <x v="5"/>
    <x v="0"/>
    <x v="5"/>
  </r>
  <r>
    <d v="2018-09-02T00:00:00"/>
    <m/>
    <m/>
    <x v="5"/>
    <x v="0"/>
    <x v="5"/>
  </r>
  <r>
    <d v="2018-09-03T00:00:00"/>
    <m/>
    <m/>
    <x v="5"/>
    <x v="0"/>
    <x v="5"/>
  </r>
  <r>
    <d v="2018-09-04T00:00:00"/>
    <m/>
    <m/>
    <x v="5"/>
    <x v="0"/>
    <x v="5"/>
  </r>
  <r>
    <d v="2018-09-05T00:00:00"/>
    <m/>
    <m/>
    <x v="5"/>
    <x v="0"/>
    <x v="5"/>
  </r>
  <r>
    <d v="2018-09-06T00:00:00"/>
    <m/>
    <m/>
    <x v="5"/>
    <x v="0"/>
    <x v="5"/>
  </r>
  <r>
    <d v="2018-09-07T00:00:00"/>
    <m/>
    <m/>
    <x v="5"/>
    <x v="0"/>
    <x v="5"/>
  </r>
  <r>
    <d v="2018-09-08T00:00:00"/>
    <m/>
    <m/>
    <x v="5"/>
    <x v="0"/>
    <x v="5"/>
  </r>
  <r>
    <d v="2018-09-09T00:00:00"/>
    <m/>
    <m/>
    <x v="5"/>
    <x v="0"/>
    <x v="5"/>
  </r>
  <r>
    <d v="2018-09-10T00:00:00"/>
    <m/>
    <m/>
    <x v="5"/>
    <x v="0"/>
    <x v="5"/>
  </r>
  <r>
    <d v="2018-09-11T00:00:00"/>
    <m/>
    <m/>
    <x v="5"/>
    <x v="0"/>
    <x v="5"/>
  </r>
  <r>
    <d v="2018-09-12T00:00:00"/>
    <m/>
    <m/>
    <x v="5"/>
    <x v="0"/>
    <x v="5"/>
  </r>
  <r>
    <d v="2018-09-13T00:00:00"/>
    <m/>
    <m/>
    <x v="5"/>
    <x v="0"/>
    <x v="5"/>
  </r>
  <r>
    <d v="2018-09-14T00:00:00"/>
    <m/>
    <m/>
    <x v="5"/>
    <x v="0"/>
    <x v="5"/>
  </r>
  <r>
    <d v="2018-09-15T00:00:00"/>
    <m/>
    <m/>
    <x v="5"/>
    <x v="0"/>
    <x v="5"/>
  </r>
  <r>
    <d v="2018-09-16T00:00:00"/>
    <m/>
    <m/>
    <x v="5"/>
    <x v="0"/>
    <x v="5"/>
  </r>
  <r>
    <d v="2018-09-17T00:00:00"/>
    <m/>
    <m/>
    <x v="5"/>
    <x v="0"/>
    <x v="5"/>
  </r>
  <r>
    <d v="2018-09-18T00:00:00"/>
    <m/>
    <m/>
    <x v="5"/>
    <x v="0"/>
    <x v="5"/>
  </r>
  <r>
    <d v="2018-09-19T00:00:00"/>
    <m/>
    <m/>
    <x v="5"/>
    <x v="0"/>
    <x v="5"/>
  </r>
  <r>
    <d v="2018-09-20T00:00:00"/>
    <m/>
    <m/>
    <x v="5"/>
    <x v="0"/>
    <x v="5"/>
  </r>
  <r>
    <d v="2018-09-21T00:00:00"/>
    <n v="24295.934930934629"/>
    <m/>
    <x v="5"/>
    <x v="0"/>
    <x v="5"/>
  </r>
  <r>
    <d v="2018-09-22T00:00:00"/>
    <m/>
    <m/>
    <x v="5"/>
    <x v="0"/>
    <x v="5"/>
  </r>
  <r>
    <d v="2018-09-23T00:00:00"/>
    <m/>
    <m/>
    <x v="5"/>
    <x v="0"/>
    <x v="5"/>
  </r>
  <r>
    <d v="2018-09-24T00:00:00"/>
    <m/>
    <m/>
    <x v="5"/>
    <x v="0"/>
    <x v="5"/>
  </r>
  <r>
    <d v="2018-09-25T00:00:00"/>
    <m/>
    <m/>
    <x v="5"/>
    <x v="0"/>
    <x v="5"/>
  </r>
  <r>
    <d v="2018-09-26T00:00:00"/>
    <m/>
    <m/>
    <x v="5"/>
    <x v="0"/>
    <x v="5"/>
  </r>
  <r>
    <d v="2018-09-27T00:00:00"/>
    <m/>
    <m/>
    <x v="5"/>
    <x v="0"/>
    <x v="5"/>
  </r>
  <r>
    <d v="2018-09-28T00:00:00"/>
    <m/>
    <m/>
    <x v="5"/>
    <x v="0"/>
    <x v="5"/>
  </r>
  <r>
    <d v="2018-09-29T00:00:00"/>
    <m/>
    <m/>
    <x v="5"/>
    <x v="0"/>
    <x v="5"/>
  </r>
  <r>
    <d v="2018-09-30T00:00:00"/>
    <n v="1107292.9947422135"/>
    <n v="102837.55792063593"/>
    <x v="5"/>
    <x v="0"/>
    <x v="5"/>
  </r>
  <r>
    <d v="2018-10-01T00:00:00"/>
    <m/>
    <m/>
    <x v="6"/>
    <x v="0"/>
    <x v="6"/>
  </r>
  <r>
    <d v="2018-10-02T00:00:00"/>
    <m/>
    <m/>
    <x v="6"/>
    <x v="0"/>
    <x v="6"/>
  </r>
  <r>
    <d v="2018-10-03T00:00:00"/>
    <m/>
    <m/>
    <x v="6"/>
    <x v="0"/>
    <x v="6"/>
  </r>
  <r>
    <d v="2018-10-04T00:00:00"/>
    <m/>
    <m/>
    <x v="6"/>
    <x v="0"/>
    <x v="6"/>
  </r>
  <r>
    <d v="2018-10-05T00:00:00"/>
    <m/>
    <m/>
    <x v="6"/>
    <x v="0"/>
    <x v="6"/>
  </r>
  <r>
    <d v="2018-10-06T00:00:00"/>
    <m/>
    <m/>
    <x v="6"/>
    <x v="0"/>
    <x v="6"/>
  </r>
  <r>
    <d v="2018-10-07T00:00:00"/>
    <m/>
    <m/>
    <x v="6"/>
    <x v="0"/>
    <x v="6"/>
  </r>
  <r>
    <d v="2018-10-08T00:00:00"/>
    <m/>
    <m/>
    <x v="6"/>
    <x v="0"/>
    <x v="6"/>
  </r>
  <r>
    <d v="2018-10-09T00:00:00"/>
    <m/>
    <m/>
    <x v="6"/>
    <x v="0"/>
    <x v="6"/>
  </r>
  <r>
    <d v="2018-10-10T00:00:00"/>
    <m/>
    <m/>
    <x v="6"/>
    <x v="0"/>
    <x v="6"/>
  </r>
  <r>
    <d v="2018-10-11T00:00:00"/>
    <m/>
    <m/>
    <x v="6"/>
    <x v="0"/>
    <x v="6"/>
  </r>
  <r>
    <d v="2018-10-12T00:00:00"/>
    <m/>
    <m/>
    <x v="6"/>
    <x v="0"/>
    <x v="6"/>
  </r>
  <r>
    <d v="2018-10-13T00:00:00"/>
    <m/>
    <m/>
    <x v="6"/>
    <x v="0"/>
    <x v="6"/>
  </r>
  <r>
    <d v="2018-10-14T00:00:00"/>
    <m/>
    <m/>
    <x v="6"/>
    <x v="0"/>
    <x v="6"/>
  </r>
  <r>
    <d v="2018-10-15T00:00:00"/>
    <m/>
    <m/>
    <x v="6"/>
    <x v="0"/>
    <x v="6"/>
  </r>
  <r>
    <d v="2018-10-16T00:00:00"/>
    <m/>
    <m/>
    <x v="6"/>
    <x v="0"/>
    <x v="6"/>
  </r>
  <r>
    <d v="2018-10-17T00:00:00"/>
    <m/>
    <m/>
    <x v="6"/>
    <x v="0"/>
    <x v="6"/>
  </r>
  <r>
    <d v="2018-10-18T00:00:00"/>
    <m/>
    <m/>
    <x v="6"/>
    <x v="0"/>
    <x v="6"/>
  </r>
  <r>
    <d v="2018-10-19T00:00:00"/>
    <m/>
    <m/>
    <x v="6"/>
    <x v="0"/>
    <x v="6"/>
  </r>
  <r>
    <d v="2018-10-20T00:00:00"/>
    <m/>
    <m/>
    <x v="6"/>
    <x v="0"/>
    <x v="6"/>
  </r>
  <r>
    <d v="2018-10-21T00:00:00"/>
    <m/>
    <m/>
    <x v="6"/>
    <x v="0"/>
    <x v="6"/>
  </r>
  <r>
    <d v="2018-10-22T00:00:00"/>
    <n v="58282.918049651285"/>
    <m/>
    <x v="6"/>
    <x v="0"/>
    <x v="6"/>
  </r>
  <r>
    <d v="2018-10-23T00:00:00"/>
    <m/>
    <m/>
    <x v="6"/>
    <x v="0"/>
    <x v="6"/>
  </r>
  <r>
    <d v="2018-10-24T00:00:00"/>
    <m/>
    <m/>
    <x v="6"/>
    <x v="0"/>
    <x v="6"/>
  </r>
  <r>
    <d v="2018-10-25T00:00:00"/>
    <m/>
    <m/>
    <x v="6"/>
    <x v="0"/>
    <x v="6"/>
  </r>
  <r>
    <d v="2018-10-26T00:00:00"/>
    <m/>
    <m/>
    <x v="6"/>
    <x v="0"/>
    <x v="6"/>
  </r>
  <r>
    <d v="2018-10-27T00:00:00"/>
    <m/>
    <m/>
    <x v="6"/>
    <x v="0"/>
    <x v="6"/>
  </r>
  <r>
    <d v="2018-10-28T00:00:00"/>
    <m/>
    <m/>
    <x v="6"/>
    <x v="0"/>
    <x v="6"/>
  </r>
  <r>
    <d v="2018-10-29T00:00:00"/>
    <m/>
    <m/>
    <x v="6"/>
    <x v="0"/>
    <x v="6"/>
  </r>
  <r>
    <d v="2018-10-30T00:00:00"/>
    <m/>
    <m/>
    <x v="6"/>
    <x v="0"/>
    <x v="6"/>
  </r>
  <r>
    <d v="2018-10-31T00:00:00"/>
    <n v="1651887.0370815995"/>
    <n v="149627.7638748273"/>
    <x v="6"/>
    <x v="0"/>
    <x v="6"/>
  </r>
  <r>
    <d v="2018-11-01T00:00:00"/>
    <m/>
    <m/>
    <x v="7"/>
    <x v="0"/>
    <x v="7"/>
  </r>
  <r>
    <d v="2018-11-02T00:00:00"/>
    <m/>
    <m/>
    <x v="7"/>
    <x v="0"/>
    <x v="7"/>
  </r>
  <r>
    <d v="2018-11-03T00:00:00"/>
    <m/>
    <m/>
    <x v="7"/>
    <x v="0"/>
    <x v="7"/>
  </r>
  <r>
    <d v="2018-11-04T00:00:00"/>
    <m/>
    <m/>
    <x v="7"/>
    <x v="0"/>
    <x v="7"/>
  </r>
  <r>
    <d v="2018-11-05T00:00:00"/>
    <m/>
    <m/>
    <x v="7"/>
    <x v="0"/>
    <x v="7"/>
  </r>
  <r>
    <d v="2018-11-06T00:00:00"/>
    <m/>
    <m/>
    <x v="7"/>
    <x v="0"/>
    <x v="7"/>
  </r>
  <r>
    <d v="2018-11-07T00:00:00"/>
    <m/>
    <m/>
    <x v="7"/>
    <x v="0"/>
    <x v="7"/>
  </r>
  <r>
    <d v="2018-11-08T00:00:00"/>
    <m/>
    <m/>
    <x v="7"/>
    <x v="0"/>
    <x v="7"/>
  </r>
  <r>
    <d v="2018-11-09T00:00:00"/>
    <m/>
    <m/>
    <x v="7"/>
    <x v="0"/>
    <x v="7"/>
  </r>
  <r>
    <d v="2018-11-10T00:00:00"/>
    <m/>
    <m/>
    <x v="7"/>
    <x v="0"/>
    <x v="7"/>
  </r>
  <r>
    <d v="2018-11-11T00:00:00"/>
    <m/>
    <m/>
    <x v="7"/>
    <x v="0"/>
    <x v="7"/>
  </r>
  <r>
    <d v="2018-11-12T00:00:00"/>
    <m/>
    <m/>
    <x v="7"/>
    <x v="0"/>
    <x v="7"/>
  </r>
  <r>
    <d v="2018-11-13T00:00:00"/>
    <m/>
    <m/>
    <x v="7"/>
    <x v="0"/>
    <x v="7"/>
  </r>
  <r>
    <d v="2018-11-14T00:00:00"/>
    <m/>
    <m/>
    <x v="7"/>
    <x v="0"/>
    <x v="7"/>
  </r>
  <r>
    <d v="2018-11-15T00:00:00"/>
    <m/>
    <m/>
    <x v="7"/>
    <x v="0"/>
    <x v="7"/>
  </r>
  <r>
    <d v="2018-11-16T00:00:00"/>
    <m/>
    <m/>
    <x v="7"/>
    <x v="0"/>
    <x v="7"/>
  </r>
  <r>
    <d v="2018-11-17T00:00:00"/>
    <m/>
    <m/>
    <x v="7"/>
    <x v="0"/>
    <x v="7"/>
  </r>
  <r>
    <d v="2018-11-18T00:00:00"/>
    <m/>
    <m/>
    <x v="7"/>
    <x v="0"/>
    <x v="7"/>
  </r>
  <r>
    <d v="2018-11-19T00:00:00"/>
    <m/>
    <m/>
    <x v="7"/>
    <x v="0"/>
    <x v="7"/>
  </r>
  <r>
    <d v="2018-11-20T00:00:00"/>
    <m/>
    <m/>
    <x v="7"/>
    <x v="0"/>
    <x v="7"/>
  </r>
  <r>
    <d v="2018-11-21T00:00:00"/>
    <n v="108886.82603361452"/>
    <m/>
    <x v="7"/>
    <x v="0"/>
    <x v="7"/>
  </r>
  <r>
    <d v="2018-11-22T00:00:00"/>
    <m/>
    <m/>
    <x v="7"/>
    <x v="0"/>
    <x v="7"/>
  </r>
  <r>
    <d v="2018-11-23T00:00:00"/>
    <m/>
    <m/>
    <x v="7"/>
    <x v="0"/>
    <x v="7"/>
  </r>
  <r>
    <d v="2018-11-24T00:00:00"/>
    <m/>
    <m/>
    <x v="7"/>
    <x v="0"/>
    <x v="7"/>
  </r>
  <r>
    <d v="2018-11-25T00:00:00"/>
    <m/>
    <m/>
    <x v="7"/>
    <x v="0"/>
    <x v="7"/>
  </r>
  <r>
    <d v="2018-11-26T00:00:00"/>
    <m/>
    <m/>
    <x v="7"/>
    <x v="0"/>
    <x v="7"/>
  </r>
  <r>
    <d v="2018-11-27T00:00:00"/>
    <m/>
    <m/>
    <x v="7"/>
    <x v="0"/>
    <x v="7"/>
  </r>
  <r>
    <d v="2018-11-28T00:00:00"/>
    <m/>
    <m/>
    <x v="7"/>
    <x v="0"/>
    <x v="7"/>
  </r>
  <r>
    <d v="2018-11-29T00:00:00"/>
    <m/>
    <m/>
    <x v="7"/>
    <x v="0"/>
    <x v="7"/>
  </r>
  <r>
    <d v="2018-11-30T00:00:00"/>
    <n v="2367698.2797799842"/>
    <n v="169550.46917060891"/>
    <x v="7"/>
    <x v="0"/>
    <x v="7"/>
  </r>
  <r>
    <d v="2018-12-01T00:00:00"/>
    <m/>
    <m/>
    <x v="8"/>
    <x v="0"/>
    <x v="8"/>
  </r>
  <r>
    <d v="2018-12-02T00:00:00"/>
    <m/>
    <m/>
    <x v="8"/>
    <x v="0"/>
    <x v="8"/>
  </r>
  <r>
    <d v="2018-12-03T00:00:00"/>
    <m/>
    <m/>
    <x v="8"/>
    <x v="0"/>
    <x v="8"/>
  </r>
  <r>
    <d v="2018-12-04T00:00:00"/>
    <m/>
    <m/>
    <x v="8"/>
    <x v="0"/>
    <x v="8"/>
  </r>
  <r>
    <d v="2018-12-05T00:00:00"/>
    <m/>
    <m/>
    <x v="8"/>
    <x v="0"/>
    <x v="8"/>
  </r>
  <r>
    <d v="2018-12-06T00:00:00"/>
    <m/>
    <m/>
    <x v="8"/>
    <x v="0"/>
    <x v="8"/>
  </r>
  <r>
    <d v="2018-12-07T00:00:00"/>
    <m/>
    <m/>
    <x v="8"/>
    <x v="0"/>
    <x v="8"/>
  </r>
  <r>
    <d v="2018-12-08T00:00:00"/>
    <m/>
    <m/>
    <x v="8"/>
    <x v="0"/>
    <x v="8"/>
  </r>
  <r>
    <d v="2018-12-09T00:00:00"/>
    <m/>
    <m/>
    <x v="8"/>
    <x v="0"/>
    <x v="8"/>
  </r>
  <r>
    <d v="2018-12-10T00:00:00"/>
    <m/>
    <m/>
    <x v="8"/>
    <x v="0"/>
    <x v="8"/>
  </r>
  <r>
    <d v="2018-12-11T00:00:00"/>
    <m/>
    <m/>
    <x v="8"/>
    <x v="0"/>
    <x v="8"/>
  </r>
  <r>
    <d v="2018-12-12T00:00:00"/>
    <m/>
    <m/>
    <x v="8"/>
    <x v="0"/>
    <x v="8"/>
  </r>
  <r>
    <d v="2018-12-13T00:00:00"/>
    <m/>
    <m/>
    <x v="8"/>
    <x v="0"/>
    <x v="8"/>
  </r>
  <r>
    <d v="2018-12-14T00:00:00"/>
    <m/>
    <m/>
    <x v="8"/>
    <x v="0"/>
    <x v="8"/>
  </r>
  <r>
    <d v="2018-12-15T00:00:00"/>
    <m/>
    <m/>
    <x v="8"/>
    <x v="0"/>
    <x v="8"/>
  </r>
  <r>
    <d v="2018-12-16T00:00:00"/>
    <m/>
    <m/>
    <x v="8"/>
    <x v="0"/>
    <x v="8"/>
  </r>
  <r>
    <d v="2018-12-17T00:00:00"/>
    <m/>
    <m/>
    <x v="8"/>
    <x v="0"/>
    <x v="8"/>
  </r>
  <r>
    <d v="2018-12-18T00:00:00"/>
    <m/>
    <m/>
    <x v="8"/>
    <x v="0"/>
    <x v="8"/>
  </r>
  <r>
    <d v="2018-12-19T00:00:00"/>
    <m/>
    <m/>
    <x v="8"/>
    <x v="0"/>
    <x v="8"/>
  </r>
  <r>
    <d v="2018-12-20T00:00:00"/>
    <m/>
    <m/>
    <x v="8"/>
    <x v="0"/>
    <x v="8"/>
  </r>
  <r>
    <d v="2018-12-21T00:00:00"/>
    <m/>
    <m/>
    <x v="8"/>
    <x v="0"/>
    <x v="8"/>
  </r>
  <r>
    <d v="2018-12-22T00:00:00"/>
    <n v="158429.39704393479"/>
    <m/>
    <x v="8"/>
    <x v="0"/>
    <x v="8"/>
  </r>
  <r>
    <d v="2018-12-23T00:00:00"/>
    <m/>
    <m/>
    <x v="8"/>
    <x v="0"/>
    <x v="8"/>
  </r>
  <r>
    <d v="2018-12-24T00:00:00"/>
    <m/>
    <m/>
    <x v="8"/>
    <x v="0"/>
    <x v="8"/>
  </r>
  <r>
    <d v="2018-12-25T00:00:00"/>
    <m/>
    <m/>
    <x v="8"/>
    <x v="0"/>
    <x v="8"/>
  </r>
  <r>
    <d v="2018-12-26T00:00:00"/>
    <m/>
    <m/>
    <x v="8"/>
    <x v="0"/>
    <x v="8"/>
  </r>
  <r>
    <d v="2018-12-27T00:00:00"/>
    <m/>
    <m/>
    <x v="8"/>
    <x v="0"/>
    <x v="8"/>
  </r>
  <r>
    <d v="2018-12-28T00:00:00"/>
    <m/>
    <m/>
    <x v="8"/>
    <x v="0"/>
    <x v="8"/>
  </r>
  <r>
    <d v="2018-12-29T00:00:00"/>
    <m/>
    <m/>
    <x v="8"/>
    <x v="0"/>
    <x v="8"/>
  </r>
  <r>
    <d v="2018-12-30T00:00:00"/>
    <m/>
    <m/>
    <x v="8"/>
    <x v="0"/>
    <x v="8"/>
  </r>
  <r>
    <d v="2018-12-31T00:00:00"/>
    <n v="3260623.0386555004"/>
    <n v="149627.7638748273"/>
    <x v="8"/>
    <x v="0"/>
    <x v="8"/>
  </r>
  <r>
    <d v="2019-01-01T00:00:00"/>
    <m/>
    <m/>
    <x v="9"/>
    <x v="1"/>
    <x v="9"/>
  </r>
  <r>
    <d v="2019-01-02T00:00:00"/>
    <m/>
    <m/>
    <x v="9"/>
    <x v="1"/>
    <x v="9"/>
  </r>
  <r>
    <d v="2019-01-03T00:00:00"/>
    <m/>
    <m/>
    <x v="9"/>
    <x v="1"/>
    <x v="9"/>
  </r>
  <r>
    <d v="2019-01-04T00:00:00"/>
    <m/>
    <m/>
    <x v="9"/>
    <x v="1"/>
    <x v="9"/>
  </r>
  <r>
    <d v="2019-01-05T00:00:00"/>
    <m/>
    <m/>
    <x v="9"/>
    <x v="1"/>
    <x v="9"/>
  </r>
  <r>
    <d v="2019-01-06T00:00:00"/>
    <m/>
    <m/>
    <x v="9"/>
    <x v="1"/>
    <x v="9"/>
  </r>
  <r>
    <d v="2019-01-07T00:00:00"/>
    <m/>
    <m/>
    <x v="9"/>
    <x v="1"/>
    <x v="9"/>
  </r>
  <r>
    <d v="2019-01-08T00:00:00"/>
    <m/>
    <m/>
    <x v="9"/>
    <x v="1"/>
    <x v="9"/>
  </r>
  <r>
    <d v="2019-01-09T00:00:00"/>
    <m/>
    <m/>
    <x v="9"/>
    <x v="1"/>
    <x v="9"/>
  </r>
  <r>
    <d v="2019-01-10T00:00:00"/>
    <m/>
    <m/>
    <x v="9"/>
    <x v="1"/>
    <x v="9"/>
  </r>
  <r>
    <d v="2019-01-11T00:00:00"/>
    <m/>
    <m/>
    <x v="9"/>
    <x v="1"/>
    <x v="9"/>
  </r>
  <r>
    <d v="2019-01-12T00:00:00"/>
    <m/>
    <m/>
    <x v="9"/>
    <x v="1"/>
    <x v="9"/>
  </r>
  <r>
    <d v="2019-01-13T00:00:00"/>
    <m/>
    <m/>
    <x v="9"/>
    <x v="1"/>
    <x v="9"/>
  </r>
  <r>
    <d v="2019-01-14T00:00:00"/>
    <m/>
    <m/>
    <x v="9"/>
    <x v="1"/>
    <x v="9"/>
  </r>
  <r>
    <d v="2019-01-15T00:00:00"/>
    <m/>
    <m/>
    <x v="9"/>
    <x v="1"/>
    <x v="9"/>
  </r>
  <r>
    <d v="2019-01-16T00:00:00"/>
    <m/>
    <m/>
    <x v="9"/>
    <x v="1"/>
    <x v="9"/>
  </r>
  <r>
    <d v="2019-01-17T00:00:00"/>
    <m/>
    <m/>
    <x v="9"/>
    <x v="1"/>
    <x v="9"/>
  </r>
  <r>
    <d v="2019-01-18T00:00:00"/>
    <m/>
    <m/>
    <x v="9"/>
    <x v="1"/>
    <x v="9"/>
  </r>
  <r>
    <d v="2019-01-19T00:00:00"/>
    <m/>
    <m/>
    <x v="9"/>
    <x v="1"/>
    <x v="9"/>
  </r>
  <r>
    <d v="2019-01-20T00:00:00"/>
    <m/>
    <m/>
    <x v="9"/>
    <x v="1"/>
    <x v="9"/>
  </r>
  <r>
    <d v="2019-01-21T00:00:00"/>
    <n v="179524.02618064472"/>
    <m/>
    <x v="9"/>
    <x v="1"/>
    <x v="9"/>
  </r>
  <r>
    <d v="2019-01-22T00:00:00"/>
    <m/>
    <m/>
    <x v="9"/>
    <x v="1"/>
    <x v="9"/>
  </r>
  <r>
    <d v="2019-01-23T00:00:00"/>
    <m/>
    <m/>
    <x v="9"/>
    <x v="1"/>
    <x v="9"/>
  </r>
  <r>
    <d v="2019-01-24T00:00:00"/>
    <m/>
    <m/>
    <x v="9"/>
    <x v="1"/>
    <x v="9"/>
  </r>
  <r>
    <d v="2019-01-25T00:00:00"/>
    <m/>
    <m/>
    <x v="9"/>
    <x v="1"/>
    <x v="9"/>
  </r>
  <r>
    <d v="2019-01-26T00:00:00"/>
    <m/>
    <m/>
    <x v="9"/>
    <x v="1"/>
    <x v="9"/>
  </r>
  <r>
    <d v="2019-01-27T00:00:00"/>
    <m/>
    <m/>
    <x v="9"/>
    <x v="1"/>
    <x v="9"/>
  </r>
  <r>
    <d v="2019-01-28T00:00:00"/>
    <m/>
    <m/>
    <x v="9"/>
    <x v="1"/>
    <x v="9"/>
  </r>
  <r>
    <d v="2019-01-29T00:00:00"/>
    <m/>
    <m/>
    <x v="9"/>
    <x v="1"/>
    <x v="9"/>
  </r>
  <r>
    <d v="2019-01-30T00:00:00"/>
    <m/>
    <m/>
    <x v="9"/>
    <x v="1"/>
    <x v="9"/>
  </r>
  <r>
    <d v="2019-01-31T00:00:00"/>
    <n v="4314227.5492393756"/>
    <n v="102837.55792063593"/>
    <x v="9"/>
    <x v="1"/>
    <x v="9"/>
  </r>
  <r>
    <d v="2019-02-01T00:00:00"/>
    <m/>
    <m/>
    <x v="10"/>
    <x v="1"/>
    <x v="10"/>
  </r>
  <r>
    <d v="2019-02-02T00:00:00"/>
    <m/>
    <m/>
    <x v="10"/>
    <x v="1"/>
    <x v="10"/>
  </r>
  <r>
    <d v="2019-02-03T00:00:00"/>
    <m/>
    <m/>
    <x v="10"/>
    <x v="1"/>
    <x v="10"/>
  </r>
  <r>
    <d v="2019-02-04T00:00:00"/>
    <m/>
    <m/>
    <x v="10"/>
    <x v="1"/>
    <x v="10"/>
  </r>
  <r>
    <d v="2019-02-05T00:00:00"/>
    <m/>
    <m/>
    <x v="10"/>
    <x v="1"/>
    <x v="10"/>
  </r>
  <r>
    <d v="2019-02-06T00:00:00"/>
    <m/>
    <m/>
    <x v="10"/>
    <x v="1"/>
    <x v="10"/>
  </r>
  <r>
    <d v="2019-02-07T00:00:00"/>
    <m/>
    <m/>
    <x v="10"/>
    <x v="1"/>
    <x v="10"/>
  </r>
  <r>
    <d v="2019-02-08T00:00:00"/>
    <m/>
    <m/>
    <x v="10"/>
    <x v="1"/>
    <x v="10"/>
  </r>
  <r>
    <d v="2019-02-09T00:00:00"/>
    <m/>
    <m/>
    <x v="10"/>
    <x v="1"/>
    <x v="10"/>
  </r>
  <r>
    <d v="2019-02-10T00:00:00"/>
    <m/>
    <m/>
    <x v="10"/>
    <x v="1"/>
    <x v="10"/>
  </r>
  <r>
    <d v="2019-02-11T00:00:00"/>
    <m/>
    <m/>
    <x v="10"/>
    <x v="1"/>
    <x v="10"/>
  </r>
  <r>
    <d v="2019-02-12T00:00:00"/>
    <m/>
    <m/>
    <x v="10"/>
    <x v="1"/>
    <x v="10"/>
  </r>
  <r>
    <d v="2019-02-13T00:00:00"/>
    <m/>
    <m/>
    <x v="10"/>
    <x v="1"/>
    <x v="10"/>
  </r>
  <r>
    <d v="2019-02-14T00:00:00"/>
    <m/>
    <m/>
    <x v="10"/>
    <x v="1"/>
    <x v="10"/>
  </r>
  <r>
    <d v="2019-02-15T00:00:00"/>
    <m/>
    <m/>
    <x v="10"/>
    <x v="1"/>
    <x v="10"/>
  </r>
  <r>
    <d v="2019-02-16T00:00:00"/>
    <m/>
    <m/>
    <x v="10"/>
    <x v="1"/>
    <x v="10"/>
  </r>
  <r>
    <d v="2019-02-17T00:00:00"/>
    <m/>
    <m/>
    <x v="10"/>
    <x v="1"/>
    <x v="10"/>
  </r>
  <r>
    <d v="2019-02-18T00:00:00"/>
    <m/>
    <m/>
    <x v="10"/>
    <x v="1"/>
    <x v="10"/>
  </r>
  <r>
    <d v="2019-02-19T00:00:00"/>
    <m/>
    <m/>
    <x v="10"/>
    <x v="1"/>
    <x v="10"/>
  </r>
  <r>
    <d v="2019-02-20T00:00:00"/>
    <m/>
    <m/>
    <x v="10"/>
    <x v="1"/>
    <x v="10"/>
  </r>
  <r>
    <d v="2019-02-21T00:00:00"/>
    <n v="158429.39704393479"/>
    <m/>
    <x v="10"/>
    <x v="1"/>
    <x v="10"/>
  </r>
  <r>
    <d v="2019-02-22T00:00:00"/>
    <m/>
    <m/>
    <x v="10"/>
    <x v="1"/>
    <x v="10"/>
  </r>
  <r>
    <d v="2019-02-23T00:00:00"/>
    <m/>
    <m/>
    <x v="10"/>
    <x v="1"/>
    <x v="10"/>
  </r>
  <r>
    <d v="2019-02-24T00:00:00"/>
    <m/>
    <m/>
    <x v="10"/>
    <x v="1"/>
    <x v="10"/>
  </r>
  <r>
    <d v="2019-02-25T00:00:00"/>
    <m/>
    <m/>
    <x v="10"/>
    <x v="1"/>
    <x v="10"/>
  </r>
  <r>
    <d v="2019-02-26T00:00:00"/>
    <m/>
    <m/>
    <x v="10"/>
    <x v="1"/>
    <x v="10"/>
  </r>
  <r>
    <d v="2019-02-27T00:00:00"/>
    <m/>
    <m/>
    <x v="10"/>
    <x v="1"/>
    <x v="10"/>
  </r>
  <r>
    <d v="2019-02-28T00:00:00"/>
    <n v="5484458.106263753"/>
    <n v="55044.978158003993"/>
    <x v="10"/>
    <x v="1"/>
    <x v="10"/>
  </r>
  <r>
    <d v="2019-03-01T00:00:00"/>
    <m/>
    <m/>
    <x v="11"/>
    <x v="1"/>
    <x v="11"/>
  </r>
  <r>
    <d v="2019-03-02T00:00:00"/>
    <m/>
    <m/>
    <x v="11"/>
    <x v="1"/>
    <x v="11"/>
  </r>
  <r>
    <d v="2019-03-03T00:00:00"/>
    <m/>
    <m/>
    <x v="11"/>
    <x v="1"/>
    <x v="11"/>
  </r>
  <r>
    <d v="2019-03-04T00:00:00"/>
    <m/>
    <m/>
    <x v="11"/>
    <x v="1"/>
    <x v="11"/>
  </r>
  <r>
    <d v="2019-03-05T00:00:00"/>
    <m/>
    <m/>
    <x v="11"/>
    <x v="1"/>
    <x v="11"/>
  </r>
  <r>
    <d v="2019-03-06T00:00:00"/>
    <m/>
    <m/>
    <x v="11"/>
    <x v="1"/>
    <x v="11"/>
  </r>
  <r>
    <d v="2019-03-07T00:00:00"/>
    <m/>
    <m/>
    <x v="11"/>
    <x v="1"/>
    <x v="11"/>
  </r>
  <r>
    <d v="2019-03-08T00:00:00"/>
    <m/>
    <m/>
    <x v="11"/>
    <x v="1"/>
    <x v="11"/>
  </r>
  <r>
    <d v="2019-03-09T00:00:00"/>
    <m/>
    <m/>
    <x v="11"/>
    <x v="1"/>
    <x v="11"/>
  </r>
  <r>
    <d v="2019-03-10T00:00:00"/>
    <m/>
    <m/>
    <x v="11"/>
    <x v="1"/>
    <x v="11"/>
  </r>
  <r>
    <d v="2019-03-11T00:00:00"/>
    <m/>
    <m/>
    <x v="11"/>
    <x v="1"/>
    <x v="11"/>
  </r>
  <r>
    <d v="2019-03-12T00:00:00"/>
    <m/>
    <m/>
    <x v="11"/>
    <x v="1"/>
    <x v="11"/>
  </r>
  <r>
    <d v="2019-03-13T00:00:00"/>
    <m/>
    <m/>
    <x v="11"/>
    <x v="1"/>
    <x v="11"/>
  </r>
  <r>
    <d v="2019-03-14T00:00:00"/>
    <m/>
    <m/>
    <x v="11"/>
    <x v="1"/>
    <x v="11"/>
  </r>
  <r>
    <d v="2019-03-15T00:00:00"/>
    <m/>
    <m/>
    <x v="11"/>
    <x v="1"/>
    <x v="11"/>
  </r>
  <r>
    <d v="2019-03-16T00:00:00"/>
    <m/>
    <m/>
    <x v="11"/>
    <x v="1"/>
    <x v="11"/>
  </r>
  <r>
    <d v="2019-03-17T00:00:00"/>
    <m/>
    <m/>
    <x v="11"/>
    <x v="1"/>
    <x v="11"/>
  </r>
  <r>
    <d v="2019-03-18T00:00:00"/>
    <m/>
    <m/>
    <x v="11"/>
    <x v="1"/>
    <x v="11"/>
  </r>
  <r>
    <d v="2019-03-19T00:00:00"/>
    <m/>
    <m/>
    <x v="11"/>
    <x v="1"/>
    <x v="11"/>
  </r>
  <r>
    <d v="2019-03-20T00:00:00"/>
    <m/>
    <m/>
    <x v="11"/>
    <x v="1"/>
    <x v="11"/>
  </r>
  <r>
    <d v="2019-03-21T00:00:00"/>
    <m/>
    <m/>
    <x v="11"/>
    <x v="1"/>
    <x v="11"/>
  </r>
  <r>
    <d v="2019-03-22T00:00:00"/>
    <m/>
    <m/>
    <x v="11"/>
    <x v="1"/>
    <x v="11"/>
  </r>
  <r>
    <d v="2019-03-23T00:00:00"/>
    <m/>
    <m/>
    <x v="11"/>
    <x v="1"/>
    <x v="11"/>
  </r>
  <r>
    <d v="2019-03-24T00:00:00"/>
    <n v="108886.82603361452"/>
    <m/>
    <x v="11"/>
    <x v="1"/>
    <x v="11"/>
  </r>
  <r>
    <d v="2019-03-25T00:00:00"/>
    <m/>
    <m/>
    <x v="11"/>
    <x v="1"/>
    <x v="11"/>
  </r>
  <r>
    <d v="2019-03-26T00:00:00"/>
    <m/>
    <m/>
    <x v="11"/>
    <x v="1"/>
    <x v="11"/>
  </r>
  <r>
    <d v="2019-03-27T00:00:00"/>
    <m/>
    <m/>
    <x v="11"/>
    <x v="1"/>
    <x v="11"/>
  </r>
  <r>
    <d v="2019-03-28T00:00:00"/>
    <m/>
    <m/>
    <x v="11"/>
    <x v="1"/>
    <x v="11"/>
  </r>
  <r>
    <d v="2019-03-29T00:00:00"/>
    <m/>
    <m/>
    <x v="11"/>
    <x v="1"/>
    <x v="11"/>
  </r>
  <r>
    <d v="2019-03-30T00:00:00"/>
    <m/>
    <m/>
    <x v="11"/>
    <x v="1"/>
    <x v="11"/>
  </r>
  <r>
    <d v="2019-03-31T00:00:00"/>
    <n v="6698732.2580044493"/>
    <n v="22946.160768104925"/>
    <x v="11"/>
    <x v="1"/>
    <x v="11"/>
  </r>
  <r>
    <d v="2019-04-01T00:00:00"/>
    <m/>
    <m/>
    <x v="0"/>
    <x v="1"/>
    <x v="12"/>
  </r>
  <r>
    <d v="2019-04-02T00:00:00"/>
    <m/>
    <m/>
    <x v="0"/>
    <x v="1"/>
    <x v="12"/>
  </r>
  <r>
    <d v="2019-04-03T00:00:00"/>
    <m/>
    <m/>
    <x v="0"/>
    <x v="1"/>
    <x v="12"/>
  </r>
  <r>
    <d v="2019-04-04T00:00:00"/>
    <m/>
    <m/>
    <x v="0"/>
    <x v="1"/>
    <x v="12"/>
  </r>
  <r>
    <d v="2019-04-05T00:00:00"/>
    <m/>
    <m/>
    <x v="0"/>
    <x v="1"/>
    <x v="12"/>
  </r>
  <r>
    <d v="2019-04-06T00:00:00"/>
    <m/>
    <m/>
    <x v="0"/>
    <x v="1"/>
    <x v="12"/>
  </r>
  <r>
    <d v="2019-04-07T00:00:00"/>
    <m/>
    <m/>
    <x v="0"/>
    <x v="1"/>
    <x v="12"/>
  </r>
  <r>
    <d v="2019-04-08T00:00:00"/>
    <m/>
    <m/>
    <x v="0"/>
    <x v="1"/>
    <x v="12"/>
  </r>
  <r>
    <d v="2019-04-09T00:00:00"/>
    <m/>
    <m/>
    <x v="0"/>
    <x v="1"/>
    <x v="12"/>
  </r>
  <r>
    <d v="2019-04-10T00:00:00"/>
    <m/>
    <m/>
    <x v="0"/>
    <x v="1"/>
    <x v="12"/>
  </r>
  <r>
    <d v="2019-04-11T00:00:00"/>
    <m/>
    <m/>
    <x v="0"/>
    <x v="1"/>
    <x v="12"/>
  </r>
  <r>
    <d v="2019-04-12T00:00:00"/>
    <m/>
    <m/>
    <x v="0"/>
    <x v="1"/>
    <x v="12"/>
  </r>
  <r>
    <d v="2019-04-13T00:00:00"/>
    <m/>
    <m/>
    <x v="0"/>
    <x v="1"/>
    <x v="12"/>
  </r>
  <r>
    <d v="2019-04-14T00:00:00"/>
    <m/>
    <m/>
    <x v="0"/>
    <x v="1"/>
    <x v="12"/>
  </r>
  <r>
    <d v="2019-04-15T00:00:00"/>
    <m/>
    <m/>
    <x v="0"/>
    <x v="1"/>
    <x v="12"/>
  </r>
  <r>
    <d v="2019-04-16T00:00:00"/>
    <m/>
    <m/>
    <x v="0"/>
    <x v="1"/>
    <x v="12"/>
  </r>
  <r>
    <d v="2019-04-17T00:00:00"/>
    <m/>
    <m/>
    <x v="0"/>
    <x v="1"/>
    <x v="12"/>
  </r>
  <r>
    <d v="2019-04-18T00:00:00"/>
    <m/>
    <m/>
    <x v="0"/>
    <x v="1"/>
    <x v="12"/>
  </r>
  <r>
    <d v="2019-04-19T00:00:00"/>
    <m/>
    <m/>
    <x v="0"/>
    <x v="1"/>
    <x v="12"/>
  </r>
  <r>
    <d v="2019-04-20T00:00:00"/>
    <m/>
    <m/>
    <x v="0"/>
    <x v="1"/>
    <x v="12"/>
  </r>
  <r>
    <d v="2019-04-21T00:00:00"/>
    <n v="58282.918049651285"/>
    <m/>
    <x v="0"/>
    <x v="1"/>
    <x v="12"/>
  </r>
  <r>
    <d v="2019-04-22T00:00:00"/>
    <m/>
    <m/>
    <x v="0"/>
    <x v="1"/>
    <x v="12"/>
  </r>
  <r>
    <d v="2019-04-23T00:00:00"/>
    <m/>
    <m/>
    <x v="0"/>
    <x v="1"/>
    <x v="12"/>
  </r>
  <r>
    <d v="2019-04-24T00:00:00"/>
    <m/>
    <m/>
    <x v="0"/>
    <x v="1"/>
    <x v="12"/>
  </r>
  <r>
    <d v="2019-04-25T00:00:00"/>
    <m/>
    <m/>
    <x v="0"/>
    <x v="1"/>
    <x v="12"/>
  </r>
  <r>
    <d v="2019-04-26T00:00:00"/>
    <m/>
    <m/>
    <x v="0"/>
    <x v="1"/>
    <x v="12"/>
  </r>
  <r>
    <d v="2019-04-27T00:00:00"/>
    <m/>
    <m/>
    <x v="0"/>
    <x v="1"/>
    <x v="12"/>
  </r>
  <r>
    <d v="2019-04-28T00:00:00"/>
    <m/>
    <m/>
    <x v="0"/>
    <x v="1"/>
    <x v="12"/>
  </r>
  <r>
    <d v="2019-04-29T00:00:00"/>
    <m/>
    <m/>
    <x v="0"/>
    <x v="1"/>
    <x v="12"/>
  </r>
  <r>
    <d v="2019-04-30T00:00:00"/>
    <n v="7861035.1266317377"/>
    <n v="7449.5277097666303"/>
    <x v="0"/>
    <x v="1"/>
    <x v="12"/>
  </r>
  <r>
    <d v="2019-05-01T00:00:00"/>
    <m/>
    <m/>
    <x v="1"/>
    <x v="1"/>
    <x v="13"/>
  </r>
  <r>
    <d v="2019-05-02T00:00:00"/>
    <m/>
    <m/>
    <x v="1"/>
    <x v="1"/>
    <x v="13"/>
  </r>
  <r>
    <d v="2019-05-03T00:00:00"/>
    <m/>
    <m/>
    <x v="1"/>
    <x v="1"/>
    <x v="13"/>
  </r>
  <r>
    <d v="2019-05-04T00:00:00"/>
    <m/>
    <m/>
    <x v="1"/>
    <x v="1"/>
    <x v="13"/>
  </r>
  <r>
    <d v="2019-05-05T00:00:00"/>
    <m/>
    <m/>
    <x v="1"/>
    <x v="1"/>
    <x v="13"/>
  </r>
  <r>
    <d v="2019-05-06T00:00:00"/>
    <m/>
    <m/>
    <x v="1"/>
    <x v="1"/>
    <x v="13"/>
  </r>
  <r>
    <d v="2019-05-07T00:00:00"/>
    <m/>
    <m/>
    <x v="1"/>
    <x v="1"/>
    <x v="13"/>
  </r>
  <r>
    <d v="2019-05-08T00:00:00"/>
    <m/>
    <m/>
    <x v="1"/>
    <x v="1"/>
    <x v="13"/>
  </r>
  <r>
    <d v="2019-05-09T00:00:00"/>
    <m/>
    <m/>
    <x v="1"/>
    <x v="1"/>
    <x v="13"/>
  </r>
  <r>
    <d v="2019-05-10T00:00:00"/>
    <m/>
    <m/>
    <x v="1"/>
    <x v="1"/>
    <x v="13"/>
  </r>
  <r>
    <d v="2019-05-11T00:00:00"/>
    <m/>
    <m/>
    <x v="1"/>
    <x v="1"/>
    <x v="13"/>
  </r>
  <r>
    <d v="2019-05-12T00:00:00"/>
    <m/>
    <m/>
    <x v="1"/>
    <x v="1"/>
    <x v="13"/>
  </r>
  <r>
    <d v="2019-05-13T00:00:00"/>
    <m/>
    <m/>
    <x v="1"/>
    <x v="1"/>
    <x v="13"/>
  </r>
  <r>
    <d v="2019-05-14T00:00:00"/>
    <m/>
    <m/>
    <x v="1"/>
    <x v="1"/>
    <x v="13"/>
  </r>
  <r>
    <d v="2019-05-15T00:00:00"/>
    <m/>
    <m/>
    <x v="1"/>
    <x v="1"/>
    <x v="13"/>
  </r>
  <r>
    <d v="2019-05-16T00:00:00"/>
    <m/>
    <m/>
    <x v="1"/>
    <x v="1"/>
    <x v="13"/>
  </r>
  <r>
    <d v="2019-05-17T00:00:00"/>
    <m/>
    <m/>
    <x v="1"/>
    <x v="1"/>
    <x v="13"/>
  </r>
  <r>
    <d v="2019-05-18T00:00:00"/>
    <m/>
    <m/>
    <x v="1"/>
    <x v="1"/>
    <x v="13"/>
  </r>
  <r>
    <d v="2019-05-19T00:00:00"/>
    <m/>
    <m/>
    <x v="1"/>
    <x v="1"/>
    <x v="13"/>
  </r>
  <r>
    <d v="2019-05-20T00:00:00"/>
    <m/>
    <m/>
    <x v="1"/>
    <x v="1"/>
    <x v="13"/>
  </r>
  <r>
    <d v="2019-05-21T00:00:00"/>
    <m/>
    <m/>
    <x v="1"/>
    <x v="1"/>
    <x v="13"/>
  </r>
  <r>
    <d v="2019-05-22T00:00:00"/>
    <n v="24295.934930934629"/>
    <m/>
    <x v="1"/>
    <x v="1"/>
    <x v="13"/>
  </r>
  <r>
    <d v="2019-05-23T00:00:00"/>
    <m/>
    <m/>
    <x v="1"/>
    <x v="1"/>
    <x v="13"/>
  </r>
  <r>
    <d v="2019-05-24T00:00:00"/>
    <m/>
    <m/>
    <x v="1"/>
    <x v="1"/>
    <x v="13"/>
  </r>
  <r>
    <d v="2019-05-25T00:00:00"/>
    <m/>
    <m/>
    <x v="1"/>
    <x v="1"/>
    <x v="13"/>
  </r>
  <r>
    <d v="2019-05-26T00:00:00"/>
    <m/>
    <m/>
    <x v="1"/>
    <x v="1"/>
    <x v="13"/>
  </r>
  <r>
    <d v="2019-05-27T00:00:00"/>
    <m/>
    <m/>
    <x v="1"/>
    <x v="1"/>
    <x v="13"/>
  </r>
  <r>
    <d v="2019-05-28T00:00:00"/>
    <m/>
    <m/>
    <x v="1"/>
    <x v="1"/>
    <x v="13"/>
  </r>
  <r>
    <d v="2019-05-29T00:00:00"/>
    <m/>
    <m/>
    <x v="1"/>
    <x v="1"/>
    <x v="13"/>
  </r>
  <r>
    <d v="2019-05-30T00:00:00"/>
    <m/>
    <m/>
    <x v="1"/>
    <x v="1"/>
    <x v="13"/>
  </r>
  <r>
    <d v="2019-05-31T00:00:00"/>
    <n v="8863292.3554321639"/>
    <n v="1883.535575073653"/>
    <x v="1"/>
    <x v="1"/>
    <x v="13"/>
  </r>
  <r>
    <d v="2019-06-01T00:00:00"/>
    <m/>
    <m/>
    <x v="2"/>
    <x v="1"/>
    <x v="14"/>
  </r>
  <r>
    <d v="2019-06-02T00:00:00"/>
    <m/>
    <m/>
    <x v="2"/>
    <x v="1"/>
    <x v="14"/>
  </r>
  <r>
    <d v="2019-06-03T00:00:00"/>
    <m/>
    <m/>
    <x v="2"/>
    <x v="1"/>
    <x v="14"/>
  </r>
  <r>
    <d v="2019-06-04T00:00:00"/>
    <m/>
    <m/>
    <x v="2"/>
    <x v="1"/>
    <x v="14"/>
  </r>
  <r>
    <d v="2019-06-05T00:00:00"/>
    <m/>
    <m/>
    <x v="2"/>
    <x v="1"/>
    <x v="14"/>
  </r>
  <r>
    <d v="2019-06-06T00:00:00"/>
    <m/>
    <m/>
    <x v="2"/>
    <x v="1"/>
    <x v="14"/>
  </r>
  <r>
    <d v="2019-06-07T00:00:00"/>
    <m/>
    <m/>
    <x v="2"/>
    <x v="1"/>
    <x v="14"/>
  </r>
  <r>
    <d v="2019-06-08T00:00:00"/>
    <m/>
    <m/>
    <x v="2"/>
    <x v="1"/>
    <x v="14"/>
  </r>
  <r>
    <d v="2019-06-09T00:00:00"/>
    <m/>
    <m/>
    <x v="2"/>
    <x v="1"/>
    <x v="14"/>
  </r>
  <r>
    <d v="2019-06-10T00:00:00"/>
    <m/>
    <m/>
    <x v="2"/>
    <x v="1"/>
    <x v="14"/>
  </r>
  <r>
    <d v="2019-06-11T00:00:00"/>
    <m/>
    <m/>
    <x v="2"/>
    <x v="1"/>
    <x v="14"/>
  </r>
  <r>
    <d v="2019-06-12T00:00:00"/>
    <m/>
    <m/>
    <x v="2"/>
    <x v="1"/>
    <x v="14"/>
  </r>
  <r>
    <d v="2019-06-13T00:00:00"/>
    <m/>
    <m/>
    <x v="2"/>
    <x v="1"/>
    <x v="14"/>
  </r>
  <r>
    <d v="2019-06-14T00:00:00"/>
    <m/>
    <m/>
    <x v="2"/>
    <x v="1"/>
    <x v="14"/>
  </r>
  <r>
    <d v="2019-06-15T00:00:00"/>
    <m/>
    <m/>
    <x v="2"/>
    <x v="1"/>
    <x v="14"/>
  </r>
  <r>
    <d v="2019-06-16T00:00:00"/>
    <m/>
    <m/>
    <x v="2"/>
    <x v="1"/>
    <x v="14"/>
  </r>
  <r>
    <d v="2019-06-17T00:00:00"/>
    <m/>
    <m/>
    <x v="2"/>
    <x v="1"/>
    <x v="14"/>
  </r>
  <r>
    <d v="2019-06-18T00:00:00"/>
    <m/>
    <m/>
    <x v="2"/>
    <x v="1"/>
    <x v="14"/>
  </r>
  <r>
    <d v="2019-06-19T00:00:00"/>
    <m/>
    <m/>
    <x v="2"/>
    <x v="1"/>
    <x v="14"/>
  </r>
  <r>
    <d v="2019-06-20T00:00:00"/>
    <m/>
    <m/>
    <x v="2"/>
    <x v="1"/>
    <x v="14"/>
  </r>
  <r>
    <d v="2019-06-21T00:00:00"/>
    <n v="7887.7352221058445"/>
    <m/>
    <x v="2"/>
    <x v="1"/>
    <x v="14"/>
  </r>
  <r>
    <d v="2019-06-22T00:00:00"/>
    <m/>
    <m/>
    <x v="2"/>
    <x v="1"/>
    <x v="14"/>
  </r>
  <r>
    <d v="2019-06-23T00:00:00"/>
    <m/>
    <m/>
    <x v="2"/>
    <x v="1"/>
    <x v="14"/>
  </r>
  <r>
    <d v="2019-06-24T00:00:00"/>
    <m/>
    <m/>
    <x v="2"/>
    <x v="1"/>
    <x v="14"/>
  </r>
  <r>
    <d v="2019-06-25T00:00:00"/>
    <m/>
    <m/>
    <x v="2"/>
    <x v="1"/>
    <x v="14"/>
  </r>
  <r>
    <d v="2019-06-26T00:00:00"/>
    <m/>
    <m/>
    <x v="2"/>
    <x v="1"/>
    <x v="14"/>
  </r>
  <r>
    <d v="2019-06-27T00:00:00"/>
    <m/>
    <m/>
    <x v="2"/>
    <x v="1"/>
    <x v="14"/>
  </r>
  <r>
    <d v="2019-06-28T00:00:00"/>
    <m/>
    <m/>
    <x v="2"/>
    <x v="1"/>
    <x v="14"/>
  </r>
  <r>
    <d v="2019-06-29T00:00:00"/>
    <m/>
    <m/>
    <x v="2"/>
    <x v="1"/>
    <x v="14"/>
  </r>
  <r>
    <d v="2019-06-30T00:00:00"/>
    <n v="9601489.9856619835"/>
    <n v="0"/>
    <x v="2"/>
    <x v="1"/>
    <x v="14"/>
  </r>
  <r>
    <d v="2019-07-01T00:00:00"/>
    <m/>
    <m/>
    <x v="3"/>
    <x v="1"/>
    <x v="15"/>
  </r>
  <r>
    <d v="2019-07-02T00:00:00"/>
    <m/>
    <m/>
    <x v="3"/>
    <x v="1"/>
    <x v="15"/>
  </r>
  <r>
    <d v="2019-07-03T00:00:00"/>
    <m/>
    <m/>
    <x v="3"/>
    <x v="1"/>
    <x v="15"/>
  </r>
  <r>
    <d v="2019-07-04T00:00:00"/>
    <m/>
    <m/>
    <x v="3"/>
    <x v="1"/>
    <x v="15"/>
  </r>
  <r>
    <d v="2019-07-05T00:00:00"/>
    <m/>
    <m/>
    <x v="3"/>
    <x v="1"/>
    <x v="15"/>
  </r>
  <r>
    <d v="2019-07-06T00:00:00"/>
    <m/>
    <m/>
    <x v="3"/>
    <x v="1"/>
    <x v="15"/>
  </r>
  <r>
    <d v="2019-07-07T00:00:00"/>
    <m/>
    <m/>
    <x v="3"/>
    <x v="1"/>
    <x v="15"/>
  </r>
  <r>
    <d v="2019-07-08T00:00:00"/>
    <m/>
    <m/>
    <x v="3"/>
    <x v="1"/>
    <x v="15"/>
  </r>
  <r>
    <d v="2019-07-09T00:00:00"/>
    <m/>
    <m/>
    <x v="3"/>
    <x v="1"/>
    <x v="15"/>
  </r>
  <r>
    <d v="2019-07-10T00:00:00"/>
    <m/>
    <m/>
    <x v="3"/>
    <x v="1"/>
    <x v="15"/>
  </r>
  <r>
    <d v="2019-07-11T00:00:00"/>
    <m/>
    <m/>
    <x v="3"/>
    <x v="1"/>
    <x v="15"/>
  </r>
  <r>
    <d v="2019-07-12T00:00:00"/>
    <m/>
    <m/>
    <x v="3"/>
    <x v="1"/>
    <x v="15"/>
  </r>
  <r>
    <d v="2019-07-13T00:00:00"/>
    <m/>
    <m/>
    <x v="3"/>
    <x v="1"/>
    <x v="15"/>
  </r>
  <r>
    <d v="2019-07-14T00:00:00"/>
    <m/>
    <m/>
    <x v="3"/>
    <x v="1"/>
    <x v="15"/>
  </r>
  <r>
    <d v="2019-07-15T00:00:00"/>
    <m/>
    <m/>
    <x v="3"/>
    <x v="1"/>
    <x v="15"/>
  </r>
  <r>
    <d v="2019-07-16T00:00:00"/>
    <m/>
    <m/>
    <x v="3"/>
    <x v="1"/>
    <x v="15"/>
  </r>
  <r>
    <d v="2019-07-17T00:00:00"/>
    <m/>
    <m/>
    <x v="3"/>
    <x v="1"/>
    <x v="15"/>
  </r>
  <r>
    <d v="2019-07-18T00:00:00"/>
    <m/>
    <m/>
    <x v="3"/>
    <x v="1"/>
    <x v="15"/>
  </r>
  <r>
    <d v="2019-07-19T00:00:00"/>
    <m/>
    <m/>
    <x v="3"/>
    <x v="1"/>
    <x v="15"/>
  </r>
  <r>
    <d v="2019-07-20T00:00:00"/>
    <m/>
    <m/>
    <x v="3"/>
    <x v="1"/>
    <x v="15"/>
  </r>
  <r>
    <d v="2019-07-21T00:00:00"/>
    <m/>
    <m/>
    <x v="3"/>
    <x v="1"/>
    <x v="15"/>
  </r>
  <r>
    <d v="2019-07-22T00:00:00"/>
    <n v="1994.3317853721032"/>
    <m/>
    <x v="3"/>
    <x v="1"/>
    <x v="15"/>
  </r>
  <r>
    <d v="2019-07-23T00:00:00"/>
    <m/>
    <m/>
    <x v="3"/>
    <x v="1"/>
    <x v="15"/>
  </r>
  <r>
    <d v="2019-07-24T00:00:00"/>
    <m/>
    <m/>
    <x v="3"/>
    <x v="1"/>
    <x v="15"/>
  </r>
  <r>
    <d v="2019-07-25T00:00:00"/>
    <m/>
    <m/>
    <x v="3"/>
    <x v="1"/>
    <x v="15"/>
  </r>
  <r>
    <d v="2019-07-26T00:00:00"/>
    <m/>
    <m/>
    <x v="3"/>
    <x v="1"/>
    <x v="15"/>
  </r>
  <r>
    <d v="2019-07-27T00:00:00"/>
    <m/>
    <m/>
    <x v="3"/>
    <x v="1"/>
    <x v="15"/>
  </r>
  <r>
    <d v="2019-07-28T00:00:00"/>
    <m/>
    <m/>
    <x v="3"/>
    <x v="1"/>
    <x v="15"/>
  </r>
  <r>
    <d v="2019-07-29T00:00:00"/>
    <m/>
    <m/>
    <x v="3"/>
    <x v="1"/>
    <x v="15"/>
  </r>
  <r>
    <d v="2019-07-30T00:00:00"/>
    <m/>
    <m/>
    <x v="3"/>
    <x v="1"/>
    <x v="15"/>
  </r>
  <r>
    <d v="2019-07-31T00:00:00"/>
    <n v="9993334.2253773119"/>
    <m/>
    <x v="3"/>
    <x v="1"/>
    <x v="15"/>
  </r>
  <r>
    <d v="2019-08-01T00:00:00"/>
    <m/>
    <m/>
    <x v="4"/>
    <x v="1"/>
    <x v="16"/>
  </r>
  <r>
    <d v="2019-08-02T00:00:00"/>
    <m/>
    <m/>
    <x v="4"/>
    <x v="1"/>
    <x v="16"/>
  </r>
  <r>
    <d v="2019-08-03T00:00:00"/>
    <m/>
    <m/>
    <x v="4"/>
    <x v="1"/>
    <x v="16"/>
  </r>
  <r>
    <d v="2019-08-04T00:00:00"/>
    <m/>
    <m/>
    <x v="4"/>
    <x v="1"/>
    <x v="16"/>
  </r>
  <r>
    <d v="2019-08-05T00:00:00"/>
    <m/>
    <m/>
    <x v="4"/>
    <x v="1"/>
    <x v="16"/>
  </r>
  <r>
    <d v="2019-08-06T00:00:00"/>
    <m/>
    <m/>
    <x v="4"/>
    <x v="1"/>
    <x v="16"/>
  </r>
  <r>
    <d v="2019-08-07T00:00:00"/>
    <m/>
    <m/>
    <x v="4"/>
    <x v="1"/>
    <x v="16"/>
  </r>
  <r>
    <d v="2019-08-08T00:00:00"/>
    <m/>
    <m/>
    <x v="4"/>
    <x v="1"/>
    <x v="16"/>
  </r>
  <r>
    <d v="2019-08-09T00:00:00"/>
    <m/>
    <m/>
    <x v="4"/>
    <x v="1"/>
    <x v="16"/>
  </r>
  <r>
    <d v="2019-08-10T00:00:00"/>
    <m/>
    <m/>
    <x v="4"/>
    <x v="1"/>
    <x v="16"/>
  </r>
  <r>
    <d v="2019-08-11T00:00:00"/>
    <m/>
    <m/>
    <x v="4"/>
    <x v="1"/>
    <x v="16"/>
  </r>
  <r>
    <d v="2019-08-12T00:00:00"/>
    <m/>
    <m/>
    <x v="4"/>
    <x v="1"/>
    <x v="16"/>
  </r>
  <r>
    <d v="2019-08-13T00:00:00"/>
    <m/>
    <m/>
    <x v="4"/>
    <x v="1"/>
    <x v="16"/>
  </r>
  <r>
    <d v="2019-08-14T00:00:00"/>
    <m/>
    <m/>
    <x v="4"/>
    <x v="1"/>
    <x v="16"/>
  </r>
  <r>
    <d v="2019-08-15T00:00:00"/>
    <m/>
    <m/>
    <x v="4"/>
    <x v="1"/>
    <x v="16"/>
  </r>
  <r>
    <d v="2019-08-16T00:00:00"/>
    <m/>
    <m/>
    <x v="4"/>
    <x v="1"/>
    <x v="16"/>
  </r>
  <r>
    <d v="2019-08-17T00:00:00"/>
    <m/>
    <m/>
    <x v="4"/>
    <x v="1"/>
    <x v="16"/>
  </r>
  <r>
    <d v="2019-08-18T00:00:00"/>
    <m/>
    <m/>
    <x v="4"/>
    <x v="1"/>
    <x v="16"/>
  </r>
  <r>
    <d v="2019-08-19T00:00:00"/>
    <m/>
    <m/>
    <x v="4"/>
    <x v="1"/>
    <x v="16"/>
  </r>
  <r>
    <d v="2019-08-20T00:00:00"/>
    <m/>
    <m/>
    <x v="4"/>
    <x v="1"/>
    <x v="16"/>
  </r>
  <r>
    <d v="2019-08-21T00:00:00"/>
    <n v="0"/>
    <m/>
    <x v="4"/>
    <x v="1"/>
    <x v="16"/>
  </r>
  <r>
    <d v="2019-08-22T00:00:00"/>
    <m/>
    <m/>
    <x v="4"/>
    <x v="1"/>
    <x v="16"/>
  </r>
  <r>
    <d v="2019-08-23T00:00:00"/>
    <m/>
    <m/>
    <x v="4"/>
    <x v="1"/>
    <x v="16"/>
  </r>
  <r>
    <d v="2019-08-24T00:00:00"/>
    <m/>
    <m/>
    <x v="4"/>
    <x v="1"/>
    <x v="16"/>
  </r>
  <r>
    <d v="2019-08-25T00:00:00"/>
    <m/>
    <m/>
    <x v="4"/>
    <x v="1"/>
    <x v="16"/>
  </r>
  <r>
    <d v="2019-08-26T00:00:00"/>
    <m/>
    <m/>
    <x v="4"/>
    <x v="1"/>
    <x v="16"/>
  </r>
  <r>
    <d v="2019-08-27T00:00:00"/>
    <m/>
    <m/>
    <x v="4"/>
    <x v="1"/>
    <x v="16"/>
  </r>
  <r>
    <d v="2019-08-28T00:00:00"/>
    <m/>
    <m/>
    <x v="4"/>
    <x v="1"/>
    <x v="16"/>
  </r>
  <r>
    <d v="2019-08-29T00:00:00"/>
    <m/>
    <m/>
    <x v="4"/>
    <x v="1"/>
    <x v="16"/>
  </r>
  <r>
    <d v="2019-08-30T00:00:00"/>
    <m/>
    <m/>
    <x v="4"/>
    <x v="1"/>
    <x v="16"/>
  </r>
  <r>
    <d v="2019-08-31T00:00:00"/>
    <n v="9993334.2253773119"/>
    <m/>
    <x v="4"/>
    <x v="1"/>
    <x v="16"/>
  </r>
  <r>
    <d v="2019-09-01T00:00:00"/>
    <m/>
    <m/>
    <x v="5"/>
    <x v="1"/>
    <x v="17"/>
  </r>
  <r>
    <d v="2019-09-02T00:00:00"/>
    <m/>
    <m/>
    <x v="5"/>
    <x v="1"/>
    <x v="17"/>
  </r>
  <r>
    <d v="2019-09-03T00:00:00"/>
    <m/>
    <m/>
    <x v="5"/>
    <x v="1"/>
    <x v="17"/>
  </r>
  <r>
    <d v="2019-09-04T00:00:00"/>
    <m/>
    <m/>
    <x v="5"/>
    <x v="1"/>
    <x v="17"/>
  </r>
  <r>
    <d v="2019-09-05T00:00:00"/>
    <m/>
    <m/>
    <x v="5"/>
    <x v="1"/>
    <x v="17"/>
  </r>
  <r>
    <d v="2019-09-06T00:00:00"/>
    <m/>
    <m/>
    <x v="5"/>
    <x v="1"/>
    <x v="17"/>
  </r>
  <r>
    <d v="2019-09-07T00:00:00"/>
    <m/>
    <m/>
    <x v="5"/>
    <x v="1"/>
    <x v="17"/>
  </r>
  <r>
    <d v="2019-09-08T00:00:00"/>
    <m/>
    <m/>
    <x v="5"/>
    <x v="1"/>
    <x v="17"/>
  </r>
  <r>
    <d v="2019-09-09T00:00:00"/>
    <m/>
    <m/>
    <x v="5"/>
    <x v="1"/>
    <x v="17"/>
  </r>
  <r>
    <d v="2019-09-10T00:00:00"/>
    <m/>
    <m/>
    <x v="5"/>
    <x v="1"/>
    <x v="17"/>
  </r>
  <r>
    <d v="2019-09-11T00:00:00"/>
    <m/>
    <m/>
    <x v="5"/>
    <x v="1"/>
    <x v="17"/>
  </r>
  <r>
    <d v="2019-09-12T00:00:00"/>
    <m/>
    <m/>
    <x v="5"/>
    <x v="1"/>
    <x v="17"/>
  </r>
  <r>
    <d v="2019-09-13T00:00:00"/>
    <m/>
    <m/>
    <x v="5"/>
    <x v="1"/>
    <x v="17"/>
  </r>
  <r>
    <d v="2019-09-14T00:00:00"/>
    <m/>
    <m/>
    <x v="5"/>
    <x v="1"/>
    <x v="17"/>
  </r>
  <r>
    <d v="2019-09-15T00:00:00"/>
    <m/>
    <m/>
    <x v="5"/>
    <x v="1"/>
    <x v="17"/>
  </r>
  <r>
    <d v="2019-09-16T00:00:00"/>
    <m/>
    <m/>
    <x v="5"/>
    <x v="1"/>
    <x v="17"/>
  </r>
  <r>
    <d v="2019-09-17T00:00:00"/>
    <m/>
    <m/>
    <x v="5"/>
    <x v="1"/>
    <x v="17"/>
  </r>
  <r>
    <d v="2019-09-18T00:00:00"/>
    <m/>
    <m/>
    <x v="5"/>
    <x v="1"/>
    <x v="17"/>
  </r>
  <r>
    <d v="2019-09-19T00:00:00"/>
    <m/>
    <m/>
    <x v="5"/>
    <x v="1"/>
    <x v="17"/>
  </r>
  <r>
    <d v="2019-09-20T00:00:00"/>
    <m/>
    <m/>
    <x v="5"/>
    <x v="1"/>
    <x v="17"/>
  </r>
  <r>
    <d v="2019-09-21T00:00:00"/>
    <m/>
    <m/>
    <x v="5"/>
    <x v="1"/>
    <x v="17"/>
  </r>
  <r>
    <d v="2019-09-22T00:00:00"/>
    <m/>
    <m/>
    <x v="5"/>
    <x v="1"/>
    <x v="17"/>
  </r>
  <r>
    <d v="2019-09-23T00:00:00"/>
    <m/>
    <m/>
    <x v="5"/>
    <x v="1"/>
    <x v="17"/>
  </r>
  <r>
    <d v="2019-09-24T00:00:00"/>
    <m/>
    <m/>
    <x v="5"/>
    <x v="1"/>
    <x v="17"/>
  </r>
  <r>
    <d v="2019-09-25T00:00:00"/>
    <m/>
    <m/>
    <x v="5"/>
    <x v="1"/>
    <x v="17"/>
  </r>
  <r>
    <d v="2019-09-26T00:00:00"/>
    <m/>
    <m/>
    <x v="5"/>
    <x v="1"/>
    <x v="17"/>
  </r>
  <r>
    <d v="2019-09-27T00:00:00"/>
    <m/>
    <m/>
    <x v="5"/>
    <x v="1"/>
    <x v="17"/>
  </r>
  <r>
    <d v="2019-09-28T00:00:00"/>
    <m/>
    <m/>
    <x v="5"/>
    <x v="1"/>
    <x v="17"/>
  </r>
  <r>
    <d v="2019-09-29T00:00:00"/>
    <m/>
    <m/>
    <x v="5"/>
    <x v="1"/>
    <x v="17"/>
  </r>
  <r>
    <d v="2019-09-30T00:00:00"/>
    <n v="9601489.9856619835"/>
    <m/>
    <x v="5"/>
    <x v="1"/>
    <x v="17"/>
  </r>
  <r>
    <d v="2019-10-01T00:00:00"/>
    <m/>
    <m/>
    <x v="6"/>
    <x v="1"/>
    <x v="18"/>
  </r>
  <r>
    <d v="2019-10-02T00:00:00"/>
    <m/>
    <m/>
    <x v="6"/>
    <x v="1"/>
    <x v="18"/>
  </r>
  <r>
    <d v="2019-10-03T00:00:00"/>
    <m/>
    <m/>
    <x v="6"/>
    <x v="1"/>
    <x v="18"/>
  </r>
  <r>
    <d v="2019-10-04T00:00:00"/>
    <m/>
    <m/>
    <x v="6"/>
    <x v="1"/>
    <x v="18"/>
  </r>
  <r>
    <d v="2019-10-05T00:00:00"/>
    <m/>
    <m/>
    <x v="6"/>
    <x v="1"/>
    <x v="18"/>
  </r>
  <r>
    <d v="2019-10-06T00:00:00"/>
    <m/>
    <m/>
    <x v="6"/>
    <x v="1"/>
    <x v="18"/>
  </r>
  <r>
    <d v="2019-10-07T00:00:00"/>
    <m/>
    <m/>
    <x v="6"/>
    <x v="1"/>
    <x v="18"/>
  </r>
  <r>
    <d v="2019-10-08T00:00:00"/>
    <m/>
    <m/>
    <x v="6"/>
    <x v="1"/>
    <x v="18"/>
  </r>
  <r>
    <d v="2019-10-09T00:00:00"/>
    <m/>
    <m/>
    <x v="6"/>
    <x v="1"/>
    <x v="18"/>
  </r>
  <r>
    <d v="2019-10-10T00:00:00"/>
    <m/>
    <m/>
    <x v="6"/>
    <x v="1"/>
    <x v="18"/>
  </r>
  <r>
    <d v="2019-10-11T00:00:00"/>
    <m/>
    <m/>
    <x v="6"/>
    <x v="1"/>
    <x v="18"/>
  </r>
  <r>
    <d v="2019-10-12T00:00:00"/>
    <m/>
    <m/>
    <x v="6"/>
    <x v="1"/>
    <x v="18"/>
  </r>
  <r>
    <d v="2019-10-13T00:00:00"/>
    <m/>
    <m/>
    <x v="6"/>
    <x v="1"/>
    <x v="18"/>
  </r>
  <r>
    <d v="2019-10-14T00:00:00"/>
    <m/>
    <m/>
    <x v="6"/>
    <x v="1"/>
    <x v="18"/>
  </r>
  <r>
    <d v="2019-10-15T00:00:00"/>
    <m/>
    <m/>
    <x v="6"/>
    <x v="1"/>
    <x v="18"/>
  </r>
  <r>
    <d v="2019-10-16T00:00:00"/>
    <m/>
    <m/>
    <x v="6"/>
    <x v="1"/>
    <x v="18"/>
  </r>
  <r>
    <d v="2019-10-17T00:00:00"/>
    <m/>
    <m/>
    <x v="6"/>
    <x v="1"/>
    <x v="18"/>
  </r>
  <r>
    <d v="2019-10-18T00:00:00"/>
    <m/>
    <m/>
    <x v="6"/>
    <x v="1"/>
    <x v="18"/>
  </r>
  <r>
    <d v="2019-10-19T00:00:00"/>
    <m/>
    <m/>
    <x v="6"/>
    <x v="1"/>
    <x v="18"/>
  </r>
  <r>
    <d v="2019-10-20T00:00:00"/>
    <m/>
    <m/>
    <x v="6"/>
    <x v="1"/>
    <x v="18"/>
  </r>
  <r>
    <d v="2019-10-21T00:00:00"/>
    <m/>
    <m/>
    <x v="6"/>
    <x v="1"/>
    <x v="18"/>
  </r>
  <r>
    <d v="2019-10-22T00:00:00"/>
    <m/>
    <m/>
    <x v="6"/>
    <x v="1"/>
    <x v="18"/>
  </r>
  <r>
    <d v="2019-10-23T00:00:00"/>
    <m/>
    <m/>
    <x v="6"/>
    <x v="1"/>
    <x v="18"/>
  </r>
  <r>
    <d v="2019-10-24T00:00:00"/>
    <m/>
    <m/>
    <x v="6"/>
    <x v="1"/>
    <x v="18"/>
  </r>
  <r>
    <d v="2019-10-25T00:00:00"/>
    <m/>
    <m/>
    <x v="6"/>
    <x v="1"/>
    <x v="18"/>
  </r>
  <r>
    <d v="2019-10-26T00:00:00"/>
    <m/>
    <m/>
    <x v="6"/>
    <x v="1"/>
    <x v="18"/>
  </r>
  <r>
    <d v="2019-10-27T00:00:00"/>
    <m/>
    <m/>
    <x v="6"/>
    <x v="1"/>
    <x v="18"/>
  </r>
  <r>
    <d v="2019-10-28T00:00:00"/>
    <m/>
    <m/>
    <x v="6"/>
    <x v="1"/>
    <x v="18"/>
  </r>
  <r>
    <d v="2019-10-29T00:00:00"/>
    <m/>
    <m/>
    <x v="6"/>
    <x v="1"/>
    <x v="18"/>
  </r>
  <r>
    <d v="2019-10-30T00:00:00"/>
    <m/>
    <m/>
    <x v="6"/>
    <x v="1"/>
    <x v="18"/>
  </r>
  <r>
    <d v="2019-10-31T00:00:00"/>
    <n v="8863292.3554321639"/>
    <m/>
    <x v="6"/>
    <x v="1"/>
    <x v="18"/>
  </r>
  <r>
    <d v="2019-11-01T00:00:00"/>
    <m/>
    <m/>
    <x v="7"/>
    <x v="1"/>
    <x v="19"/>
  </r>
  <r>
    <d v="2019-11-02T00:00:00"/>
    <m/>
    <m/>
    <x v="7"/>
    <x v="1"/>
    <x v="19"/>
  </r>
  <r>
    <d v="2019-11-03T00:00:00"/>
    <m/>
    <m/>
    <x v="7"/>
    <x v="1"/>
    <x v="19"/>
  </r>
  <r>
    <d v="2019-11-04T00:00:00"/>
    <m/>
    <m/>
    <x v="7"/>
    <x v="1"/>
    <x v="19"/>
  </r>
  <r>
    <d v="2019-11-05T00:00:00"/>
    <m/>
    <m/>
    <x v="7"/>
    <x v="1"/>
    <x v="19"/>
  </r>
  <r>
    <d v="2019-11-06T00:00:00"/>
    <m/>
    <m/>
    <x v="7"/>
    <x v="1"/>
    <x v="19"/>
  </r>
  <r>
    <d v="2019-11-07T00:00:00"/>
    <m/>
    <m/>
    <x v="7"/>
    <x v="1"/>
    <x v="19"/>
  </r>
  <r>
    <d v="2019-11-08T00:00:00"/>
    <m/>
    <m/>
    <x v="7"/>
    <x v="1"/>
    <x v="19"/>
  </r>
  <r>
    <d v="2019-11-09T00:00:00"/>
    <m/>
    <m/>
    <x v="7"/>
    <x v="1"/>
    <x v="19"/>
  </r>
  <r>
    <d v="2019-11-10T00:00:00"/>
    <m/>
    <m/>
    <x v="7"/>
    <x v="1"/>
    <x v="19"/>
  </r>
  <r>
    <d v="2019-11-11T00:00:00"/>
    <m/>
    <m/>
    <x v="7"/>
    <x v="1"/>
    <x v="19"/>
  </r>
  <r>
    <d v="2019-11-12T00:00:00"/>
    <m/>
    <m/>
    <x v="7"/>
    <x v="1"/>
    <x v="19"/>
  </r>
  <r>
    <d v="2019-11-13T00:00:00"/>
    <m/>
    <m/>
    <x v="7"/>
    <x v="1"/>
    <x v="19"/>
  </r>
  <r>
    <d v="2019-11-14T00:00:00"/>
    <m/>
    <m/>
    <x v="7"/>
    <x v="1"/>
    <x v="19"/>
  </r>
  <r>
    <d v="2019-11-15T00:00:00"/>
    <m/>
    <m/>
    <x v="7"/>
    <x v="1"/>
    <x v="19"/>
  </r>
  <r>
    <d v="2019-11-16T00:00:00"/>
    <m/>
    <m/>
    <x v="7"/>
    <x v="1"/>
    <x v="19"/>
  </r>
  <r>
    <d v="2019-11-17T00:00:00"/>
    <m/>
    <m/>
    <x v="7"/>
    <x v="1"/>
    <x v="19"/>
  </r>
  <r>
    <d v="2019-11-18T00:00:00"/>
    <m/>
    <m/>
    <x v="7"/>
    <x v="1"/>
    <x v="19"/>
  </r>
  <r>
    <d v="2019-11-19T00:00:00"/>
    <m/>
    <m/>
    <x v="7"/>
    <x v="1"/>
    <x v="19"/>
  </r>
  <r>
    <d v="2019-11-20T00:00:00"/>
    <m/>
    <m/>
    <x v="7"/>
    <x v="1"/>
    <x v="19"/>
  </r>
  <r>
    <d v="2019-11-21T00:00:00"/>
    <m/>
    <m/>
    <x v="7"/>
    <x v="1"/>
    <x v="19"/>
  </r>
  <r>
    <d v="2019-11-22T00:00:00"/>
    <m/>
    <m/>
    <x v="7"/>
    <x v="1"/>
    <x v="19"/>
  </r>
  <r>
    <d v="2019-11-23T00:00:00"/>
    <m/>
    <m/>
    <x v="7"/>
    <x v="1"/>
    <x v="19"/>
  </r>
  <r>
    <d v="2019-11-24T00:00:00"/>
    <m/>
    <m/>
    <x v="7"/>
    <x v="1"/>
    <x v="19"/>
  </r>
  <r>
    <d v="2019-11-25T00:00:00"/>
    <m/>
    <m/>
    <x v="7"/>
    <x v="1"/>
    <x v="19"/>
  </r>
  <r>
    <d v="2019-11-26T00:00:00"/>
    <m/>
    <m/>
    <x v="7"/>
    <x v="1"/>
    <x v="19"/>
  </r>
  <r>
    <d v="2019-11-27T00:00:00"/>
    <m/>
    <m/>
    <x v="7"/>
    <x v="1"/>
    <x v="19"/>
  </r>
  <r>
    <d v="2019-11-28T00:00:00"/>
    <m/>
    <m/>
    <x v="7"/>
    <x v="1"/>
    <x v="19"/>
  </r>
  <r>
    <d v="2019-11-29T00:00:00"/>
    <m/>
    <m/>
    <x v="7"/>
    <x v="1"/>
    <x v="19"/>
  </r>
  <r>
    <d v="2019-11-30T00:00:00"/>
    <n v="7861035.1266317377"/>
    <m/>
    <x v="7"/>
    <x v="1"/>
    <x v="19"/>
  </r>
  <r>
    <d v="2019-12-01T00:00:00"/>
    <m/>
    <m/>
    <x v="8"/>
    <x v="1"/>
    <x v="20"/>
  </r>
  <r>
    <d v="2019-12-02T00:00:00"/>
    <m/>
    <m/>
    <x v="8"/>
    <x v="1"/>
    <x v="20"/>
  </r>
  <r>
    <d v="2019-12-03T00:00:00"/>
    <m/>
    <m/>
    <x v="8"/>
    <x v="1"/>
    <x v="20"/>
  </r>
  <r>
    <d v="2019-12-04T00:00:00"/>
    <m/>
    <m/>
    <x v="8"/>
    <x v="1"/>
    <x v="20"/>
  </r>
  <r>
    <d v="2019-12-05T00:00:00"/>
    <m/>
    <m/>
    <x v="8"/>
    <x v="1"/>
    <x v="20"/>
  </r>
  <r>
    <d v="2019-12-06T00:00:00"/>
    <m/>
    <m/>
    <x v="8"/>
    <x v="1"/>
    <x v="20"/>
  </r>
  <r>
    <d v="2019-12-07T00:00:00"/>
    <m/>
    <m/>
    <x v="8"/>
    <x v="1"/>
    <x v="20"/>
  </r>
  <r>
    <d v="2019-12-08T00:00:00"/>
    <m/>
    <m/>
    <x v="8"/>
    <x v="1"/>
    <x v="20"/>
  </r>
  <r>
    <d v="2019-12-09T00:00:00"/>
    <m/>
    <m/>
    <x v="8"/>
    <x v="1"/>
    <x v="20"/>
  </r>
  <r>
    <d v="2019-12-10T00:00:00"/>
    <m/>
    <m/>
    <x v="8"/>
    <x v="1"/>
    <x v="20"/>
  </r>
  <r>
    <d v="2019-12-11T00:00:00"/>
    <m/>
    <m/>
    <x v="8"/>
    <x v="1"/>
    <x v="20"/>
  </r>
  <r>
    <d v="2019-12-12T00:00:00"/>
    <m/>
    <m/>
    <x v="8"/>
    <x v="1"/>
    <x v="20"/>
  </r>
  <r>
    <d v="2019-12-13T00:00:00"/>
    <m/>
    <m/>
    <x v="8"/>
    <x v="1"/>
    <x v="20"/>
  </r>
  <r>
    <d v="2019-12-14T00:00:00"/>
    <m/>
    <m/>
    <x v="8"/>
    <x v="1"/>
    <x v="20"/>
  </r>
  <r>
    <d v="2019-12-15T00:00:00"/>
    <m/>
    <m/>
    <x v="8"/>
    <x v="1"/>
    <x v="20"/>
  </r>
  <r>
    <d v="2019-12-16T00:00:00"/>
    <m/>
    <m/>
    <x v="8"/>
    <x v="1"/>
    <x v="20"/>
  </r>
  <r>
    <d v="2019-12-17T00:00:00"/>
    <m/>
    <m/>
    <x v="8"/>
    <x v="1"/>
    <x v="20"/>
  </r>
  <r>
    <d v="2019-12-18T00:00:00"/>
    <m/>
    <m/>
    <x v="8"/>
    <x v="1"/>
    <x v="20"/>
  </r>
  <r>
    <d v="2019-12-19T00:00:00"/>
    <m/>
    <m/>
    <x v="8"/>
    <x v="1"/>
    <x v="20"/>
  </r>
  <r>
    <d v="2019-12-20T00:00:00"/>
    <m/>
    <m/>
    <x v="8"/>
    <x v="1"/>
    <x v="20"/>
  </r>
  <r>
    <d v="2019-12-21T00:00:00"/>
    <m/>
    <m/>
    <x v="8"/>
    <x v="1"/>
    <x v="20"/>
  </r>
  <r>
    <d v="2019-12-22T00:00:00"/>
    <m/>
    <m/>
    <x v="8"/>
    <x v="1"/>
    <x v="20"/>
  </r>
  <r>
    <d v="2019-12-23T00:00:00"/>
    <m/>
    <m/>
    <x v="8"/>
    <x v="1"/>
    <x v="20"/>
  </r>
  <r>
    <d v="2019-12-24T00:00:00"/>
    <m/>
    <m/>
    <x v="8"/>
    <x v="1"/>
    <x v="20"/>
  </r>
  <r>
    <d v="2019-12-25T00:00:00"/>
    <m/>
    <m/>
    <x v="8"/>
    <x v="1"/>
    <x v="20"/>
  </r>
  <r>
    <d v="2019-12-26T00:00:00"/>
    <m/>
    <m/>
    <x v="8"/>
    <x v="1"/>
    <x v="20"/>
  </r>
  <r>
    <d v="2019-12-27T00:00:00"/>
    <m/>
    <m/>
    <x v="8"/>
    <x v="1"/>
    <x v="20"/>
  </r>
  <r>
    <d v="2019-12-28T00:00:00"/>
    <m/>
    <m/>
    <x v="8"/>
    <x v="1"/>
    <x v="20"/>
  </r>
  <r>
    <d v="2019-12-29T00:00:00"/>
    <m/>
    <m/>
    <x v="8"/>
    <x v="1"/>
    <x v="20"/>
  </r>
  <r>
    <d v="2019-12-30T00:00:00"/>
    <m/>
    <m/>
    <x v="8"/>
    <x v="1"/>
    <x v="20"/>
  </r>
  <r>
    <d v="2019-12-31T00:00:00"/>
    <n v="6698732.2580044493"/>
    <m/>
    <x v="8"/>
    <x v="1"/>
    <x v="20"/>
  </r>
  <r>
    <d v="2020-01-01T00:00:00"/>
    <m/>
    <m/>
    <x v="9"/>
    <x v="2"/>
    <x v="21"/>
  </r>
  <r>
    <d v="2020-01-02T00:00:00"/>
    <m/>
    <m/>
    <x v="9"/>
    <x v="2"/>
    <x v="21"/>
  </r>
  <r>
    <d v="2020-01-03T00:00:00"/>
    <m/>
    <m/>
    <x v="9"/>
    <x v="2"/>
    <x v="21"/>
  </r>
  <r>
    <d v="2020-01-04T00:00:00"/>
    <m/>
    <m/>
    <x v="9"/>
    <x v="2"/>
    <x v="21"/>
  </r>
  <r>
    <d v="2020-01-05T00:00:00"/>
    <m/>
    <m/>
    <x v="9"/>
    <x v="2"/>
    <x v="21"/>
  </r>
  <r>
    <d v="2020-01-06T00:00:00"/>
    <m/>
    <m/>
    <x v="9"/>
    <x v="2"/>
    <x v="21"/>
  </r>
  <r>
    <d v="2020-01-07T00:00:00"/>
    <m/>
    <m/>
    <x v="9"/>
    <x v="2"/>
    <x v="21"/>
  </r>
  <r>
    <d v="2020-01-08T00:00:00"/>
    <m/>
    <m/>
    <x v="9"/>
    <x v="2"/>
    <x v="21"/>
  </r>
  <r>
    <d v="2020-01-09T00:00:00"/>
    <m/>
    <m/>
    <x v="9"/>
    <x v="2"/>
    <x v="21"/>
  </r>
  <r>
    <d v="2020-01-10T00:00:00"/>
    <m/>
    <m/>
    <x v="9"/>
    <x v="2"/>
    <x v="21"/>
  </r>
  <r>
    <d v="2020-01-11T00:00:00"/>
    <m/>
    <m/>
    <x v="9"/>
    <x v="2"/>
    <x v="21"/>
  </r>
  <r>
    <d v="2020-01-12T00:00:00"/>
    <m/>
    <m/>
    <x v="9"/>
    <x v="2"/>
    <x v="21"/>
  </r>
  <r>
    <d v="2020-01-13T00:00:00"/>
    <m/>
    <m/>
    <x v="9"/>
    <x v="2"/>
    <x v="21"/>
  </r>
  <r>
    <d v="2020-01-14T00:00:00"/>
    <m/>
    <m/>
    <x v="9"/>
    <x v="2"/>
    <x v="21"/>
  </r>
  <r>
    <d v="2020-01-15T00:00:00"/>
    <m/>
    <m/>
    <x v="9"/>
    <x v="2"/>
    <x v="21"/>
  </r>
  <r>
    <d v="2020-01-16T00:00:00"/>
    <m/>
    <m/>
    <x v="9"/>
    <x v="2"/>
    <x v="21"/>
  </r>
  <r>
    <d v="2020-01-17T00:00:00"/>
    <m/>
    <m/>
    <x v="9"/>
    <x v="2"/>
    <x v="21"/>
  </r>
  <r>
    <d v="2020-01-18T00:00:00"/>
    <m/>
    <m/>
    <x v="9"/>
    <x v="2"/>
    <x v="21"/>
  </r>
  <r>
    <d v="2020-01-19T00:00:00"/>
    <m/>
    <m/>
    <x v="9"/>
    <x v="2"/>
    <x v="21"/>
  </r>
  <r>
    <d v="2020-01-20T00:00:00"/>
    <m/>
    <m/>
    <x v="9"/>
    <x v="2"/>
    <x v="21"/>
  </r>
  <r>
    <d v="2020-01-21T00:00:00"/>
    <m/>
    <m/>
    <x v="9"/>
    <x v="2"/>
    <x v="21"/>
  </r>
  <r>
    <d v="2020-01-22T00:00:00"/>
    <m/>
    <m/>
    <x v="9"/>
    <x v="2"/>
    <x v="21"/>
  </r>
  <r>
    <d v="2020-01-23T00:00:00"/>
    <m/>
    <m/>
    <x v="9"/>
    <x v="2"/>
    <x v="21"/>
  </r>
  <r>
    <d v="2020-01-24T00:00:00"/>
    <m/>
    <m/>
    <x v="9"/>
    <x v="2"/>
    <x v="21"/>
  </r>
  <r>
    <d v="2020-01-25T00:00:00"/>
    <m/>
    <m/>
    <x v="9"/>
    <x v="2"/>
    <x v="21"/>
  </r>
  <r>
    <d v="2020-01-26T00:00:00"/>
    <m/>
    <m/>
    <x v="9"/>
    <x v="2"/>
    <x v="21"/>
  </r>
  <r>
    <d v="2020-01-27T00:00:00"/>
    <m/>
    <m/>
    <x v="9"/>
    <x v="2"/>
    <x v="21"/>
  </r>
  <r>
    <d v="2020-01-28T00:00:00"/>
    <m/>
    <m/>
    <x v="9"/>
    <x v="2"/>
    <x v="21"/>
  </r>
  <r>
    <d v="2020-01-29T00:00:00"/>
    <m/>
    <m/>
    <x v="9"/>
    <x v="2"/>
    <x v="21"/>
  </r>
  <r>
    <d v="2020-01-30T00:00:00"/>
    <m/>
    <m/>
    <x v="9"/>
    <x v="2"/>
    <x v="21"/>
  </r>
  <r>
    <d v="2020-01-31T00:00:00"/>
    <n v="5484458.106263753"/>
    <m/>
    <x v="9"/>
    <x v="2"/>
    <x v="21"/>
  </r>
  <r>
    <d v="2020-02-01T00:00:00"/>
    <m/>
    <m/>
    <x v="10"/>
    <x v="2"/>
    <x v="22"/>
  </r>
  <r>
    <d v="2020-02-02T00:00:00"/>
    <m/>
    <m/>
    <x v="10"/>
    <x v="2"/>
    <x v="22"/>
  </r>
  <r>
    <d v="2020-02-03T00:00:00"/>
    <m/>
    <m/>
    <x v="10"/>
    <x v="2"/>
    <x v="22"/>
  </r>
  <r>
    <d v="2020-02-04T00:00:00"/>
    <m/>
    <m/>
    <x v="10"/>
    <x v="2"/>
    <x v="22"/>
  </r>
  <r>
    <d v="2020-02-05T00:00:00"/>
    <m/>
    <m/>
    <x v="10"/>
    <x v="2"/>
    <x v="22"/>
  </r>
  <r>
    <d v="2020-02-06T00:00:00"/>
    <m/>
    <m/>
    <x v="10"/>
    <x v="2"/>
    <x v="22"/>
  </r>
  <r>
    <d v="2020-02-07T00:00:00"/>
    <m/>
    <m/>
    <x v="10"/>
    <x v="2"/>
    <x v="22"/>
  </r>
  <r>
    <d v="2020-02-08T00:00:00"/>
    <m/>
    <m/>
    <x v="10"/>
    <x v="2"/>
    <x v="22"/>
  </r>
  <r>
    <d v="2020-02-09T00:00:00"/>
    <m/>
    <m/>
    <x v="10"/>
    <x v="2"/>
    <x v="22"/>
  </r>
  <r>
    <d v="2020-02-10T00:00:00"/>
    <m/>
    <m/>
    <x v="10"/>
    <x v="2"/>
    <x v="22"/>
  </r>
  <r>
    <d v="2020-02-11T00:00:00"/>
    <m/>
    <m/>
    <x v="10"/>
    <x v="2"/>
    <x v="22"/>
  </r>
  <r>
    <d v="2020-02-12T00:00:00"/>
    <m/>
    <m/>
    <x v="10"/>
    <x v="2"/>
    <x v="22"/>
  </r>
  <r>
    <d v="2020-02-13T00:00:00"/>
    <m/>
    <m/>
    <x v="10"/>
    <x v="2"/>
    <x v="22"/>
  </r>
  <r>
    <d v="2020-02-14T00:00:00"/>
    <m/>
    <m/>
    <x v="10"/>
    <x v="2"/>
    <x v="22"/>
  </r>
  <r>
    <d v="2020-02-15T00:00:00"/>
    <m/>
    <m/>
    <x v="10"/>
    <x v="2"/>
    <x v="22"/>
  </r>
  <r>
    <d v="2020-02-16T00:00:00"/>
    <m/>
    <m/>
    <x v="10"/>
    <x v="2"/>
    <x v="22"/>
  </r>
  <r>
    <d v="2020-02-17T00:00:00"/>
    <m/>
    <m/>
    <x v="10"/>
    <x v="2"/>
    <x v="22"/>
  </r>
  <r>
    <d v="2020-02-18T00:00:00"/>
    <m/>
    <m/>
    <x v="10"/>
    <x v="2"/>
    <x v="22"/>
  </r>
  <r>
    <d v="2020-02-19T00:00:00"/>
    <m/>
    <m/>
    <x v="10"/>
    <x v="2"/>
    <x v="22"/>
  </r>
  <r>
    <d v="2020-02-20T00:00:00"/>
    <m/>
    <m/>
    <x v="10"/>
    <x v="2"/>
    <x v="22"/>
  </r>
  <r>
    <d v="2020-02-21T00:00:00"/>
    <m/>
    <m/>
    <x v="10"/>
    <x v="2"/>
    <x v="22"/>
  </r>
  <r>
    <d v="2020-02-22T00:00:00"/>
    <m/>
    <m/>
    <x v="10"/>
    <x v="2"/>
    <x v="22"/>
  </r>
  <r>
    <d v="2020-02-23T00:00:00"/>
    <m/>
    <m/>
    <x v="10"/>
    <x v="2"/>
    <x v="22"/>
  </r>
  <r>
    <d v="2020-02-24T00:00:00"/>
    <m/>
    <m/>
    <x v="10"/>
    <x v="2"/>
    <x v="22"/>
  </r>
  <r>
    <d v="2020-02-25T00:00:00"/>
    <m/>
    <m/>
    <x v="10"/>
    <x v="2"/>
    <x v="22"/>
  </r>
  <r>
    <d v="2020-02-26T00:00:00"/>
    <m/>
    <m/>
    <x v="10"/>
    <x v="2"/>
    <x v="22"/>
  </r>
  <r>
    <d v="2020-02-27T00:00:00"/>
    <m/>
    <m/>
    <x v="10"/>
    <x v="2"/>
    <x v="22"/>
  </r>
  <r>
    <d v="2020-02-28T00:00:00"/>
    <m/>
    <m/>
    <x v="10"/>
    <x v="2"/>
    <x v="22"/>
  </r>
  <r>
    <d v="2020-02-29T00:00:00"/>
    <n v="4314227.5492393756"/>
    <m/>
    <x v="10"/>
    <x v="2"/>
    <x v="22"/>
  </r>
  <r>
    <d v="2020-03-01T00:00:00"/>
    <m/>
    <m/>
    <x v="11"/>
    <x v="2"/>
    <x v="23"/>
  </r>
  <r>
    <d v="2020-03-02T00:00:00"/>
    <m/>
    <m/>
    <x v="11"/>
    <x v="2"/>
    <x v="23"/>
  </r>
  <r>
    <d v="2020-03-03T00:00:00"/>
    <m/>
    <m/>
    <x v="11"/>
    <x v="2"/>
    <x v="23"/>
  </r>
  <r>
    <d v="2020-03-04T00:00:00"/>
    <m/>
    <m/>
    <x v="11"/>
    <x v="2"/>
    <x v="23"/>
  </r>
  <r>
    <d v="2020-03-05T00:00:00"/>
    <m/>
    <m/>
    <x v="11"/>
    <x v="2"/>
    <x v="23"/>
  </r>
  <r>
    <d v="2020-03-06T00:00:00"/>
    <m/>
    <m/>
    <x v="11"/>
    <x v="2"/>
    <x v="23"/>
  </r>
  <r>
    <d v="2020-03-07T00:00:00"/>
    <m/>
    <m/>
    <x v="11"/>
    <x v="2"/>
    <x v="23"/>
  </r>
  <r>
    <d v="2020-03-08T00:00:00"/>
    <m/>
    <m/>
    <x v="11"/>
    <x v="2"/>
    <x v="23"/>
  </r>
  <r>
    <d v="2020-03-09T00:00:00"/>
    <m/>
    <m/>
    <x v="11"/>
    <x v="2"/>
    <x v="23"/>
  </r>
  <r>
    <d v="2020-03-10T00:00:00"/>
    <m/>
    <m/>
    <x v="11"/>
    <x v="2"/>
    <x v="23"/>
  </r>
  <r>
    <d v="2020-03-11T00:00:00"/>
    <m/>
    <m/>
    <x v="11"/>
    <x v="2"/>
    <x v="23"/>
  </r>
  <r>
    <d v="2020-03-12T00:00:00"/>
    <m/>
    <m/>
    <x v="11"/>
    <x v="2"/>
    <x v="23"/>
  </r>
  <r>
    <d v="2020-03-13T00:00:00"/>
    <m/>
    <m/>
    <x v="11"/>
    <x v="2"/>
    <x v="23"/>
  </r>
  <r>
    <d v="2020-03-14T00:00:00"/>
    <m/>
    <m/>
    <x v="11"/>
    <x v="2"/>
    <x v="23"/>
  </r>
  <r>
    <d v="2020-03-15T00:00:00"/>
    <m/>
    <m/>
    <x v="11"/>
    <x v="2"/>
    <x v="23"/>
  </r>
  <r>
    <d v="2020-03-16T00:00:00"/>
    <m/>
    <m/>
    <x v="11"/>
    <x v="2"/>
    <x v="23"/>
  </r>
  <r>
    <d v="2020-03-17T00:00:00"/>
    <m/>
    <m/>
    <x v="11"/>
    <x v="2"/>
    <x v="23"/>
  </r>
  <r>
    <d v="2020-03-18T00:00:00"/>
    <m/>
    <m/>
    <x v="11"/>
    <x v="2"/>
    <x v="23"/>
  </r>
  <r>
    <d v="2020-03-19T00:00:00"/>
    <m/>
    <m/>
    <x v="11"/>
    <x v="2"/>
    <x v="23"/>
  </r>
  <r>
    <d v="2020-03-20T00:00:00"/>
    <m/>
    <m/>
    <x v="11"/>
    <x v="2"/>
    <x v="23"/>
  </r>
  <r>
    <d v="2020-03-21T00:00:00"/>
    <m/>
    <m/>
    <x v="11"/>
    <x v="2"/>
    <x v="23"/>
  </r>
  <r>
    <d v="2020-03-22T00:00:00"/>
    <m/>
    <m/>
    <x v="11"/>
    <x v="2"/>
    <x v="23"/>
  </r>
  <r>
    <d v="2020-03-23T00:00:00"/>
    <m/>
    <m/>
    <x v="11"/>
    <x v="2"/>
    <x v="23"/>
  </r>
  <r>
    <d v="2020-03-24T00:00:00"/>
    <m/>
    <m/>
    <x v="11"/>
    <x v="2"/>
    <x v="23"/>
  </r>
  <r>
    <d v="2020-03-25T00:00:00"/>
    <m/>
    <m/>
    <x v="11"/>
    <x v="2"/>
    <x v="23"/>
  </r>
  <r>
    <d v="2020-03-26T00:00:00"/>
    <m/>
    <m/>
    <x v="11"/>
    <x v="2"/>
    <x v="23"/>
  </r>
  <r>
    <d v="2020-03-27T00:00:00"/>
    <m/>
    <m/>
    <x v="11"/>
    <x v="2"/>
    <x v="23"/>
  </r>
  <r>
    <d v="2020-03-28T00:00:00"/>
    <m/>
    <m/>
    <x v="11"/>
    <x v="2"/>
    <x v="23"/>
  </r>
  <r>
    <d v="2020-03-29T00:00:00"/>
    <m/>
    <m/>
    <x v="11"/>
    <x v="2"/>
    <x v="23"/>
  </r>
  <r>
    <d v="2020-03-30T00:00:00"/>
    <m/>
    <m/>
    <x v="11"/>
    <x v="2"/>
    <x v="23"/>
  </r>
  <r>
    <d v="2020-03-31T00:00:00"/>
    <n v="3260623.0386555004"/>
    <m/>
    <x v="11"/>
    <x v="2"/>
    <x v="23"/>
  </r>
  <r>
    <d v="2020-04-01T00:00:00"/>
    <m/>
    <m/>
    <x v="0"/>
    <x v="2"/>
    <x v="24"/>
  </r>
  <r>
    <d v="2020-04-02T00:00:00"/>
    <m/>
    <m/>
    <x v="0"/>
    <x v="2"/>
    <x v="24"/>
  </r>
  <r>
    <d v="2020-04-03T00:00:00"/>
    <m/>
    <m/>
    <x v="0"/>
    <x v="2"/>
    <x v="24"/>
  </r>
  <r>
    <d v="2020-04-04T00:00:00"/>
    <m/>
    <m/>
    <x v="0"/>
    <x v="2"/>
    <x v="24"/>
  </r>
  <r>
    <d v="2020-04-05T00:00:00"/>
    <m/>
    <m/>
    <x v="0"/>
    <x v="2"/>
    <x v="24"/>
  </r>
  <r>
    <d v="2020-04-06T00:00:00"/>
    <m/>
    <m/>
    <x v="0"/>
    <x v="2"/>
    <x v="24"/>
  </r>
  <r>
    <d v="2020-04-07T00:00:00"/>
    <m/>
    <m/>
    <x v="0"/>
    <x v="2"/>
    <x v="24"/>
  </r>
  <r>
    <d v="2020-04-08T00:00:00"/>
    <m/>
    <m/>
    <x v="0"/>
    <x v="2"/>
    <x v="24"/>
  </r>
  <r>
    <d v="2020-04-09T00:00:00"/>
    <m/>
    <m/>
    <x v="0"/>
    <x v="2"/>
    <x v="24"/>
  </r>
  <r>
    <d v="2020-04-10T00:00:00"/>
    <m/>
    <m/>
    <x v="0"/>
    <x v="2"/>
    <x v="24"/>
  </r>
  <r>
    <d v="2020-04-11T00:00:00"/>
    <m/>
    <m/>
    <x v="0"/>
    <x v="2"/>
    <x v="24"/>
  </r>
  <r>
    <d v="2020-04-12T00:00:00"/>
    <m/>
    <m/>
    <x v="0"/>
    <x v="2"/>
    <x v="24"/>
  </r>
  <r>
    <d v="2020-04-13T00:00:00"/>
    <m/>
    <m/>
    <x v="0"/>
    <x v="2"/>
    <x v="24"/>
  </r>
  <r>
    <d v="2020-04-14T00:00:00"/>
    <m/>
    <m/>
    <x v="0"/>
    <x v="2"/>
    <x v="24"/>
  </r>
  <r>
    <d v="2020-04-15T00:00:00"/>
    <m/>
    <m/>
    <x v="0"/>
    <x v="2"/>
    <x v="24"/>
  </r>
  <r>
    <d v="2020-04-16T00:00:00"/>
    <m/>
    <m/>
    <x v="0"/>
    <x v="2"/>
    <x v="24"/>
  </r>
  <r>
    <d v="2020-04-17T00:00:00"/>
    <m/>
    <m/>
    <x v="0"/>
    <x v="2"/>
    <x v="24"/>
  </r>
  <r>
    <d v="2020-04-18T00:00:00"/>
    <m/>
    <m/>
    <x v="0"/>
    <x v="2"/>
    <x v="24"/>
  </r>
  <r>
    <d v="2020-04-19T00:00:00"/>
    <m/>
    <m/>
    <x v="0"/>
    <x v="2"/>
    <x v="24"/>
  </r>
  <r>
    <d v="2020-04-20T00:00:00"/>
    <m/>
    <m/>
    <x v="0"/>
    <x v="2"/>
    <x v="24"/>
  </r>
  <r>
    <d v="2020-04-21T00:00:00"/>
    <m/>
    <m/>
    <x v="0"/>
    <x v="2"/>
    <x v="24"/>
  </r>
  <r>
    <d v="2020-04-22T00:00:00"/>
    <m/>
    <m/>
    <x v="0"/>
    <x v="2"/>
    <x v="24"/>
  </r>
  <r>
    <d v="2020-04-23T00:00:00"/>
    <m/>
    <m/>
    <x v="0"/>
    <x v="2"/>
    <x v="24"/>
  </r>
  <r>
    <d v="2020-04-24T00:00:00"/>
    <m/>
    <m/>
    <x v="0"/>
    <x v="2"/>
    <x v="24"/>
  </r>
  <r>
    <d v="2020-04-25T00:00:00"/>
    <m/>
    <m/>
    <x v="0"/>
    <x v="2"/>
    <x v="24"/>
  </r>
  <r>
    <d v="2020-04-26T00:00:00"/>
    <m/>
    <m/>
    <x v="0"/>
    <x v="2"/>
    <x v="24"/>
  </r>
  <r>
    <d v="2020-04-27T00:00:00"/>
    <m/>
    <m/>
    <x v="0"/>
    <x v="2"/>
    <x v="24"/>
  </r>
  <r>
    <d v="2020-04-28T00:00:00"/>
    <m/>
    <m/>
    <x v="0"/>
    <x v="2"/>
    <x v="24"/>
  </r>
  <r>
    <d v="2020-04-29T00:00:00"/>
    <m/>
    <m/>
    <x v="0"/>
    <x v="2"/>
    <x v="24"/>
  </r>
  <r>
    <d v="2020-04-30T00:00:00"/>
    <n v="2367698.2797799842"/>
    <m/>
    <x v="0"/>
    <x v="2"/>
    <x v="24"/>
  </r>
  <r>
    <d v="2020-05-01T00:00:00"/>
    <m/>
    <m/>
    <x v="1"/>
    <x v="2"/>
    <x v="25"/>
  </r>
  <r>
    <d v="2020-05-02T00:00:00"/>
    <m/>
    <m/>
    <x v="1"/>
    <x v="2"/>
    <x v="25"/>
  </r>
  <r>
    <d v="2020-05-03T00:00:00"/>
    <m/>
    <m/>
    <x v="1"/>
    <x v="2"/>
    <x v="25"/>
  </r>
  <r>
    <d v="2020-05-04T00:00:00"/>
    <m/>
    <m/>
    <x v="1"/>
    <x v="2"/>
    <x v="25"/>
  </r>
  <r>
    <d v="2020-05-05T00:00:00"/>
    <m/>
    <m/>
    <x v="1"/>
    <x v="2"/>
    <x v="25"/>
  </r>
  <r>
    <d v="2020-05-06T00:00:00"/>
    <m/>
    <m/>
    <x v="1"/>
    <x v="2"/>
    <x v="25"/>
  </r>
  <r>
    <d v="2020-05-07T00:00:00"/>
    <m/>
    <m/>
    <x v="1"/>
    <x v="2"/>
    <x v="25"/>
  </r>
  <r>
    <d v="2020-05-08T00:00:00"/>
    <m/>
    <m/>
    <x v="1"/>
    <x v="2"/>
    <x v="25"/>
  </r>
  <r>
    <d v="2020-05-09T00:00:00"/>
    <m/>
    <m/>
    <x v="1"/>
    <x v="2"/>
    <x v="25"/>
  </r>
  <r>
    <d v="2020-05-10T00:00:00"/>
    <m/>
    <m/>
    <x v="1"/>
    <x v="2"/>
    <x v="25"/>
  </r>
  <r>
    <d v="2020-05-11T00:00:00"/>
    <m/>
    <m/>
    <x v="1"/>
    <x v="2"/>
    <x v="25"/>
  </r>
  <r>
    <d v="2020-05-12T00:00:00"/>
    <m/>
    <m/>
    <x v="1"/>
    <x v="2"/>
    <x v="25"/>
  </r>
  <r>
    <d v="2020-05-13T00:00:00"/>
    <m/>
    <m/>
    <x v="1"/>
    <x v="2"/>
    <x v="25"/>
  </r>
  <r>
    <d v="2020-05-14T00:00:00"/>
    <m/>
    <m/>
    <x v="1"/>
    <x v="2"/>
    <x v="25"/>
  </r>
  <r>
    <d v="2020-05-15T00:00:00"/>
    <m/>
    <m/>
    <x v="1"/>
    <x v="2"/>
    <x v="25"/>
  </r>
  <r>
    <d v="2020-05-16T00:00:00"/>
    <m/>
    <m/>
    <x v="1"/>
    <x v="2"/>
    <x v="25"/>
  </r>
  <r>
    <d v="2020-05-17T00:00:00"/>
    <m/>
    <m/>
    <x v="1"/>
    <x v="2"/>
    <x v="25"/>
  </r>
  <r>
    <d v="2020-05-18T00:00:00"/>
    <m/>
    <m/>
    <x v="1"/>
    <x v="2"/>
    <x v="25"/>
  </r>
  <r>
    <d v="2020-05-19T00:00:00"/>
    <m/>
    <m/>
    <x v="1"/>
    <x v="2"/>
    <x v="25"/>
  </r>
  <r>
    <d v="2020-05-20T00:00:00"/>
    <m/>
    <m/>
    <x v="1"/>
    <x v="2"/>
    <x v="25"/>
  </r>
  <r>
    <d v="2020-05-21T00:00:00"/>
    <m/>
    <m/>
    <x v="1"/>
    <x v="2"/>
    <x v="25"/>
  </r>
  <r>
    <d v="2020-05-22T00:00:00"/>
    <m/>
    <m/>
    <x v="1"/>
    <x v="2"/>
    <x v="25"/>
  </r>
  <r>
    <d v="2020-05-23T00:00:00"/>
    <m/>
    <m/>
    <x v="1"/>
    <x v="2"/>
    <x v="25"/>
  </r>
  <r>
    <d v="2020-05-24T00:00:00"/>
    <m/>
    <m/>
    <x v="1"/>
    <x v="2"/>
    <x v="25"/>
  </r>
  <r>
    <d v="2020-05-25T00:00:00"/>
    <m/>
    <m/>
    <x v="1"/>
    <x v="2"/>
    <x v="25"/>
  </r>
  <r>
    <d v="2020-05-26T00:00:00"/>
    <m/>
    <m/>
    <x v="1"/>
    <x v="2"/>
    <x v="25"/>
  </r>
  <r>
    <d v="2020-05-27T00:00:00"/>
    <m/>
    <m/>
    <x v="1"/>
    <x v="2"/>
    <x v="25"/>
  </r>
  <r>
    <d v="2020-05-28T00:00:00"/>
    <m/>
    <m/>
    <x v="1"/>
    <x v="2"/>
    <x v="25"/>
  </r>
  <r>
    <d v="2020-05-29T00:00:00"/>
    <m/>
    <m/>
    <x v="1"/>
    <x v="2"/>
    <x v="25"/>
  </r>
  <r>
    <d v="2020-05-30T00:00:00"/>
    <m/>
    <m/>
    <x v="1"/>
    <x v="2"/>
    <x v="25"/>
  </r>
  <r>
    <d v="2020-05-31T00:00:00"/>
    <n v="1651887.0370815995"/>
    <m/>
    <x v="1"/>
    <x v="2"/>
    <x v="25"/>
  </r>
  <r>
    <d v="2020-06-01T00:00:00"/>
    <m/>
    <m/>
    <x v="2"/>
    <x v="2"/>
    <x v="26"/>
  </r>
  <r>
    <d v="2020-06-02T00:00:00"/>
    <m/>
    <m/>
    <x v="2"/>
    <x v="2"/>
    <x v="26"/>
  </r>
  <r>
    <d v="2020-06-03T00:00:00"/>
    <m/>
    <m/>
    <x v="2"/>
    <x v="2"/>
    <x v="26"/>
  </r>
  <r>
    <d v="2020-06-04T00:00:00"/>
    <m/>
    <m/>
    <x v="2"/>
    <x v="2"/>
    <x v="26"/>
  </r>
  <r>
    <d v="2020-06-05T00:00:00"/>
    <m/>
    <m/>
    <x v="2"/>
    <x v="2"/>
    <x v="26"/>
  </r>
  <r>
    <d v="2020-06-06T00:00:00"/>
    <m/>
    <m/>
    <x v="2"/>
    <x v="2"/>
    <x v="26"/>
  </r>
  <r>
    <d v="2020-06-07T00:00:00"/>
    <m/>
    <m/>
    <x v="2"/>
    <x v="2"/>
    <x v="26"/>
  </r>
  <r>
    <d v="2020-06-08T00:00:00"/>
    <m/>
    <m/>
    <x v="2"/>
    <x v="2"/>
    <x v="26"/>
  </r>
  <r>
    <d v="2020-06-09T00:00:00"/>
    <m/>
    <m/>
    <x v="2"/>
    <x v="2"/>
    <x v="26"/>
  </r>
  <r>
    <d v="2020-06-10T00:00:00"/>
    <m/>
    <m/>
    <x v="2"/>
    <x v="2"/>
    <x v="26"/>
  </r>
  <r>
    <d v="2020-06-11T00:00:00"/>
    <m/>
    <m/>
    <x v="2"/>
    <x v="2"/>
    <x v="26"/>
  </r>
  <r>
    <d v="2020-06-12T00:00:00"/>
    <m/>
    <m/>
    <x v="2"/>
    <x v="2"/>
    <x v="26"/>
  </r>
  <r>
    <d v="2020-06-13T00:00:00"/>
    <m/>
    <m/>
    <x v="2"/>
    <x v="2"/>
    <x v="26"/>
  </r>
  <r>
    <d v="2020-06-14T00:00:00"/>
    <m/>
    <m/>
    <x v="2"/>
    <x v="2"/>
    <x v="26"/>
  </r>
  <r>
    <d v="2020-06-15T00:00:00"/>
    <m/>
    <m/>
    <x v="2"/>
    <x v="2"/>
    <x v="26"/>
  </r>
  <r>
    <d v="2020-06-16T00:00:00"/>
    <m/>
    <m/>
    <x v="2"/>
    <x v="2"/>
    <x v="26"/>
  </r>
  <r>
    <d v="2020-06-17T00:00:00"/>
    <m/>
    <m/>
    <x v="2"/>
    <x v="2"/>
    <x v="26"/>
  </r>
  <r>
    <d v="2020-06-18T00:00:00"/>
    <m/>
    <m/>
    <x v="2"/>
    <x v="2"/>
    <x v="26"/>
  </r>
  <r>
    <d v="2020-06-19T00:00:00"/>
    <m/>
    <m/>
    <x v="2"/>
    <x v="2"/>
    <x v="26"/>
  </r>
  <r>
    <d v="2020-06-20T00:00:00"/>
    <m/>
    <m/>
    <x v="2"/>
    <x v="2"/>
    <x v="26"/>
  </r>
  <r>
    <d v="2020-06-21T00:00:00"/>
    <m/>
    <m/>
    <x v="2"/>
    <x v="2"/>
    <x v="26"/>
  </r>
  <r>
    <d v="2020-06-22T00:00:00"/>
    <m/>
    <m/>
    <x v="2"/>
    <x v="2"/>
    <x v="26"/>
  </r>
  <r>
    <d v="2020-06-23T00:00:00"/>
    <m/>
    <m/>
    <x v="2"/>
    <x v="2"/>
    <x v="26"/>
  </r>
  <r>
    <d v="2020-06-24T00:00:00"/>
    <m/>
    <m/>
    <x v="2"/>
    <x v="2"/>
    <x v="26"/>
  </r>
  <r>
    <d v="2020-06-25T00:00:00"/>
    <m/>
    <m/>
    <x v="2"/>
    <x v="2"/>
    <x v="26"/>
  </r>
  <r>
    <d v="2020-06-26T00:00:00"/>
    <m/>
    <m/>
    <x v="2"/>
    <x v="2"/>
    <x v="26"/>
  </r>
  <r>
    <d v="2020-06-27T00:00:00"/>
    <m/>
    <m/>
    <x v="2"/>
    <x v="2"/>
    <x v="26"/>
  </r>
  <r>
    <d v="2020-06-28T00:00:00"/>
    <m/>
    <m/>
    <x v="2"/>
    <x v="2"/>
    <x v="26"/>
  </r>
  <r>
    <d v="2020-06-29T00:00:00"/>
    <m/>
    <m/>
    <x v="2"/>
    <x v="2"/>
    <x v="26"/>
  </r>
  <r>
    <d v="2020-06-30T00:00:00"/>
    <n v="1107292.9947422135"/>
    <m/>
    <x v="2"/>
    <x v="2"/>
    <x v="26"/>
  </r>
  <r>
    <d v="2020-07-01T00:00:00"/>
    <m/>
    <m/>
    <x v="3"/>
    <x v="2"/>
    <x v="27"/>
  </r>
  <r>
    <d v="2020-07-02T00:00:00"/>
    <m/>
    <m/>
    <x v="3"/>
    <x v="2"/>
    <x v="27"/>
  </r>
  <r>
    <d v="2020-07-03T00:00:00"/>
    <m/>
    <m/>
    <x v="3"/>
    <x v="2"/>
    <x v="27"/>
  </r>
  <r>
    <d v="2020-07-04T00:00:00"/>
    <m/>
    <m/>
    <x v="3"/>
    <x v="2"/>
    <x v="27"/>
  </r>
  <r>
    <d v="2020-07-05T00:00:00"/>
    <m/>
    <m/>
    <x v="3"/>
    <x v="2"/>
    <x v="27"/>
  </r>
  <r>
    <d v="2020-07-06T00:00:00"/>
    <m/>
    <m/>
    <x v="3"/>
    <x v="2"/>
    <x v="27"/>
  </r>
  <r>
    <d v="2020-07-07T00:00:00"/>
    <m/>
    <m/>
    <x v="3"/>
    <x v="2"/>
    <x v="27"/>
  </r>
  <r>
    <d v="2020-07-08T00:00:00"/>
    <m/>
    <m/>
    <x v="3"/>
    <x v="2"/>
    <x v="27"/>
  </r>
  <r>
    <d v="2020-07-09T00:00:00"/>
    <m/>
    <m/>
    <x v="3"/>
    <x v="2"/>
    <x v="27"/>
  </r>
  <r>
    <d v="2020-07-10T00:00:00"/>
    <m/>
    <m/>
    <x v="3"/>
    <x v="2"/>
    <x v="27"/>
  </r>
  <r>
    <d v="2020-07-11T00:00:00"/>
    <m/>
    <m/>
    <x v="3"/>
    <x v="2"/>
    <x v="27"/>
  </r>
  <r>
    <d v="2020-07-12T00:00:00"/>
    <m/>
    <m/>
    <x v="3"/>
    <x v="2"/>
    <x v="27"/>
  </r>
  <r>
    <d v="2020-07-13T00:00:00"/>
    <m/>
    <m/>
    <x v="3"/>
    <x v="2"/>
    <x v="27"/>
  </r>
  <r>
    <d v="2020-07-14T00:00:00"/>
    <m/>
    <m/>
    <x v="3"/>
    <x v="2"/>
    <x v="27"/>
  </r>
  <r>
    <d v="2020-07-15T00:00:00"/>
    <m/>
    <m/>
    <x v="3"/>
    <x v="2"/>
    <x v="27"/>
  </r>
  <r>
    <d v="2020-07-16T00:00:00"/>
    <m/>
    <m/>
    <x v="3"/>
    <x v="2"/>
    <x v="27"/>
  </r>
  <r>
    <d v="2020-07-17T00:00:00"/>
    <m/>
    <m/>
    <x v="3"/>
    <x v="2"/>
    <x v="27"/>
  </r>
  <r>
    <d v="2020-07-18T00:00:00"/>
    <m/>
    <m/>
    <x v="3"/>
    <x v="2"/>
    <x v="27"/>
  </r>
  <r>
    <d v="2020-07-19T00:00:00"/>
    <m/>
    <m/>
    <x v="3"/>
    <x v="2"/>
    <x v="27"/>
  </r>
  <r>
    <d v="2020-07-20T00:00:00"/>
    <m/>
    <m/>
    <x v="3"/>
    <x v="2"/>
    <x v="27"/>
  </r>
  <r>
    <d v="2020-07-21T00:00:00"/>
    <m/>
    <m/>
    <x v="3"/>
    <x v="2"/>
    <x v="27"/>
  </r>
  <r>
    <d v="2020-07-22T00:00:00"/>
    <m/>
    <m/>
    <x v="3"/>
    <x v="2"/>
    <x v="27"/>
  </r>
  <r>
    <d v="2020-07-23T00:00:00"/>
    <m/>
    <m/>
    <x v="3"/>
    <x v="2"/>
    <x v="27"/>
  </r>
  <r>
    <d v="2020-07-24T00:00:00"/>
    <m/>
    <m/>
    <x v="3"/>
    <x v="2"/>
    <x v="27"/>
  </r>
  <r>
    <d v="2020-07-25T00:00:00"/>
    <m/>
    <m/>
    <x v="3"/>
    <x v="2"/>
    <x v="27"/>
  </r>
  <r>
    <d v="2020-07-26T00:00:00"/>
    <m/>
    <m/>
    <x v="3"/>
    <x v="2"/>
    <x v="27"/>
  </r>
  <r>
    <d v="2020-07-27T00:00:00"/>
    <m/>
    <m/>
    <x v="3"/>
    <x v="2"/>
    <x v="27"/>
  </r>
  <r>
    <d v="2020-07-28T00:00:00"/>
    <m/>
    <m/>
    <x v="3"/>
    <x v="2"/>
    <x v="27"/>
  </r>
  <r>
    <d v="2020-07-29T00:00:00"/>
    <m/>
    <m/>
    <x v="3"/>
    <x v="2"/>
    <x v="27"/>
  </r>
  <r>
    <d v="2020-07-30T00:00:00"/>
    <m/>
    <m/>
    <x v="3"/>
    <x v="2"/>
    <x v="27"/>
  </r>
  <r>
    <d v="2020-07-31T00:00:00"/>
    <n v="713137.01742420916"/>
    <m/>
    <x v="3"/>
    <x v="2"/>
    <x v="27"/>
  </r>
  <r>
    <d v="2020-08-01T00:00:00"/>
    <m/>
    <m/>
    <x v="4"/>
    <x v="2"/>
    <x v="28"/>
  </r>
  <r>
    <d v="2020-08-02T00:00:00"/>
    <m/>
    <m/>
    <x v="4"/>
    <x v="2"/>
    <x v="28"/>
  </r>
  <r>
    <d v="2020-08-03T00:00:00"/>
    <m/>
    <m/>
    <x v="4"/>
    <x v="2"/>
    <x v="28"/>
  </r>
  <r>
    <d v="2020-08-04T00:00:00"/>
    <m/>
    <m/>
    <x v="4"/>
    <x v="2"/>
    <x v="28"/>
  </r>
  <r>
    <d v="2020-08-05T00:00:00"/>
    <m/>
    <m/>
    <x v="4"/>
    <x v="2"/>
    <x v="28"/>
  </r>
  <r>
    <d v="2020-08-06T00:00:00"/>
    <m/>
    <m/>
    <x v="4"/>
    <x v="2"/>
    <x v="28"/>
  </r>
  <r>
    <d v="2020-08-07T00:00:00"/>
    <m/>
    <m/>
    <x v="4"/>
    <x v="2"/>
    <x v="28"/>
  </r>
  <r>
    <d v="2020-08-08T00:00:00"/>
    <m/>
    <m/>
    <x v="4"/>
    <x v="2"/>
    <x v="28"/>
  </r>
  <r>
    <d v="2020-08-09T00:00:00"/>
    <m/>
    <m/>
    <x v="4"/>
    <x v="2"/>
    <x v="28"/>
  </r>
  <r>
    <d v="2020-08-10T00:00:00"/>
    <m/>
    <m/>
    <x v="4"/>
    <x v="2"/>
    <x v="28"/>
  </r>
  <r>
    <d v="2020-08-11T00:00:00"/>
    <m/>
    <m/>
    <x v="4"/>
    <x v="2"/>
    <x v="28"/>
  </r>
  <r>
    <d v="2020-08-12T00:00:00"/>
    <m/>
    <m/>
    <x v="4"/>
    <x v="2"/>
    <x v="28"/>
  </r>
  <r>
    <d v="2020-08-13T00:00:00"/>
    <m/>
    <m/>
    <x v="4"/>
    <x v="2"/>
    <x v="28"/>
  </r>
  <r>
    <d v="2020-08-14T00:00:00"/>
    <m/>
    <m/>
    <x v="4"/>
    <x v="2"/>
    <x v="28"/>
  </r>
  <r>
    <d v="2020-08-15T00:00:00"/>
    <m/>
    <m/>
    <x v="4"/>
    <x v="2"/>
    <x v="28"/>
  </r>
  <r>
    <d v="2020-08-16T00:00:00"/>
    <m/>
    <m/>
    <x v="4"/>
    <x v="2"/>
    <x v="28"/>
  </r>
  <r>
    <d v="2020-08-17T00:00:00"/>
    <m/>
    <m/>
    <x v="4"/>
    <x v="2"/>
    <x v="28"/>
  </r>
  <r>
    <d v="2020-08-18T00:00:00"/>
    <m/>
    <m/>
    <x v="4"/>
    <x v="2"/>
    <x v="28"/>
  </r>
  <r>
    <d v="2020-08-19T00:00:00"/>
    <m/>
    <m/>
    <x v="4"/>
    <x v="2"/>
    <x v="28"/>
  </r>
  <r>
    <d v="2020-08-20T00:00:00"/>
    <m/>
    <m/>
    <x v="4"/>
    <x v="2"/>
    <x v="28"/>
  </r>
  <r>
    <d v="2020-08-21T00:00:00"/>
    <m/>
    <m/>
    <x v="4"/>
    <x v="2"/>
    <x v="28"/>
  </r>
  <r>
    <d v="2020-08-22T00:00:00"/>
    <m/>
    <m/>
    <x v="4"/>
    <x v="2"/>
    <x v="28"/>
  </r>
  <r>
    <d v="2020-08-23T00:00:00"/>
    <m/>
    <m/>
    <x v="4"/>
    <x v="2"/>
    <x v="28"/>
  </r>
  <r>
    <d v="2020-08-24T00:00:00"/>
    <m/>
    <m/>
    <x v="4"/>
    <x v="2"/>
    <x v="28"/>
  </r>
  <r>
    <d v="2020-08-25T00:00:00"/>
    <m/>
    <m/>
    <x v="4"/>
    <x v="2"/>
    <x v="28"/>
  </r>
  <r>
    <d v="2020-08-26T00:00:00"/>
    <m/>
    <m/>
    <x v="4"/>
    <x v="2"/>
    <x v="28"/>
  </r>
  <r>
    <d v="2020-08-27T00:00:00"/>
    <m/>
    <m/>
    <x v="4"/>
    <x v="2"/>
    <x v="28"/>
  </r>
  <r>
    <d v="2020-08-28T00:00:00"/>
    <m/>
    <m/>
    <x v="4"/>
    <x v="2"/>
    <x v="28"/>
  </r>
  <r>
    <d v="2020-08-29T00:00:00"/>
    <m/>
    <m/>
    <x v="4"/>
    <x v="2"/>
    <x v="28"/>
  </r>
  <r>
    <d v="2020-08-30T00:00:00"/>
    <m/>
    <m/>
    <x v="4"/>
    <x v="2"/>
    <x v="28"/>
  </r>
  <r>
    <d v="2020-08-31T00:00:00"/>
    <n v="441277.34246426699"/>
    <m/>
    <x v="4"/>
    <x v="2"/>
    <x v="28"/>
  </r>
  <r>
    <d v="2020-09-01T00:00:00"/>
    <m/>
    <m/>
    <x v="5"/>
    <x v="2"/>
    <x v="29"/>
  </r>
  <r>
    <d v="2020-09-02T00:00:00"/>
    <m/>
    <m/>
    <x v="5"/>
    <x v="2"/>
    <x v="29"/>
  </r>
  <r>
    <d v="2020-09-03T00:00:00"/>
    <m/>
    <m/>
    <x v="5"/>
    <x v="2"/>
    <x v="29"/>
  </r>
  <r>
    <d v="2020-09-04T00:00:00"/>
    <m/>
    <m/>
    <x v="5"/>
    <x v="2"/>
    <x v="29"/>
  </r>
  <r>
    <d v="2020-09-05T00:00:00"/>
    <m/>
    <m/>
    <x v="5"/>
    <x v="2"/>
    <x v="29"/>
  </r>
  <r>
    <d v="2020-09-06T00:00:00"/>
    <m/>
    <m/>
    <x v="5"/>
    <x v="2"/>
    <x v="29"/>
  </r>
  <r>
    <d v="2020-09-07T00:00:00"/>
    <m/>
    <m/>
    <x v="5"/>
    <x v="2"/>
    <x v="29"/>
  </r>
  <r>
    <d v="2020-09-08T00:00:00"/>
    <m/>
    <m/>
    <x v="5"/>
    <x v="2"/>
    <x v="29"/>
  </r>
  <r>
    <d v="2020-09-09T00:00:00"/>
    <m/>
    <m/>
    <x v="5"/>
    <x v="2"/>
    <x v="29"/>
  </r>
  <r>
    <d v="2020-09-10T00:00:00"/>
    <m/>
    <m/>
    <x v="5"/>
    <x v="2"/>
    <x v="29"/>
  </r>
  <r>
    <d v="2020-09-11T00:00:00"/>
    <m/>
    <m/>
    <x v="5"/>
    <x v="2"/>
    <x v="29"/>
  </r>
  <r>
    <d v="2020-09-12T00:00:00"/>
    <m/>
    <m/>
    <x v="5"/>
    <x v="2"/>
    <x v="29"/>
  </r>
  <r>
    <d v="2020-09-13T00:00:00"/>
    <m/>
    <m/>
    <x v="5"/>
    <x v="2"/>
    <x v="29"/>
  </r>
  <r>
    <d v="2020-09-14T00:00:00"/>
    <m/>
    <m/>
    <x v="5"/>
    <x v="2"/>
    <x v="29"/>
  </r>
  <r>
    <d v="2020-09-15T00:00:00"/>
    <m/>
    <m/>
    <x v="5"/>
    <x v="2"/>
    <x v="29"/>
  </r>
  <r>
    <d v="2020-09-16T00:00:00"/>
    <m/>
    <m/>
    <x v="5"/>
    <x v="2"/>
    <x v="29"/>
  </r>
  <r>
    <d v="2020-09-17T00:00:00"/>
    <m/>
    <m/>
    <x v="5"/>
    <x v="2"/>
    <x v="29"/>
  </r>
  <r>
    <d v="2020-09-18T00:00:00"/>
    <m/>
    <m/>
    <x v="5"/>
    <x v="2"/>
    <x v="29"/>
  </r>
  <r>
    <d v="2020-09-19T00:00:00"/>
    <m/>
    <m/>
    <x v="5"/>
    <x v="2"/>
    <x v="29"/>
  </r>
  <r>
    <d v="2020-09-20T00:00:00"/>
    <m/>
    <m/>
    <x v="5"/>
    <x v="2"/>
    <x v="29"/>
  </r>
  <r>
    <d v="2020-09-21T00:00:00"/>
    <m/>
    <m/>
    <x v="5"/>
    <x v="2"/>
    <x v="29"/>
  </r>
  <r>
    <d v="2020-09-22T00:00:00"/>
    <m/>
    <m/>
    <x v="5"/>
    <x v="2"/>
    <x v="29"/>
  </r>
  <r>
    <d v="2020-09-23T00:00:00"/>
    <m/>
    <m/>
    <x v="5"/>
    <x v="2"/>
    <x v="29"/>
  </r>
  <r>
    <d v="2020-09-24T00:00:00"/>
    <m/>
    <m/>
    <x v="5"/>
    <x v="2"/>
    <x v="29"/>
  </r>
  <r>
    <d v="2020-09-25T00:00:00"/>
    <m/>
    <m/>
    <x v="5"/>
    <x v="2"/>
    <x v="29"/>
  </r>
  <r>
    <d v="2020-09-26T00:00:00"/>
    <m/>
    <m/>
    <x v="5"/>
    <x v="2"/>
    <x v="29"/>
  </r>
  <r>
    <d v="2020-09-27T00:00:00"/>
    <m/>
    <m/>
    <x v="5"/>
    <x v="2"/>
    <x v="29"/>
  </r>
  <r>
    <d v="2020-09-28T00:00:00"/>
    <m/>
    <m/>
    <x v="5"/>
    <x v="2"/>
    <x v="29"/>
  </r>
  <r>
    <d v="2020-09-29T00:00:00"/>
    <m/>
    <m/>
    <x v="5"/>
    <x v="2"/>
    <x v="29"/>
  </r>
  <r>
    <d v="2020-09-30T00:00:00"/>
    <n v="262348.44744868699"/>
    <m/>
    <x v="5"/>
    <x v="2"/>
    <x v="29"/>
  </r>
  <r>
    <d v="2020-10-01T00:00:00"/>
    <m/>
    <m/>
    <x v="6"/>
    <x v="2"/>
    <x v="30"/>
  </r>
  <r>
    <d v="2020-10-02T00:00:00"/>
    <m/>
    <m/>
    <x v="6"/>
    <x v="2"/>
    <x v="30"/>
  </r>
  <r>
    <d v="2020-10-03T00:00:00"/>
    <m/>
    <m/>
    <x v="6"/>
    <x v="2"/>
    <x v="30"/>
  </r>
  <r>
    <d v="2020-10-04T00:00:00"/>
    <m/>
    <m/>
    <x v="6"/>
    <x v="2"/>
    <x v="30"/>
  </r>
  <r>
    <d v="2020-10-05T00:00:00"/>
    <m/>
    <m/>
    <x v="6"/>
    <x v="2"/>
    <x v="30"/>
  </r>
  <r>
    <d v="2020-10-06T00:00:00"/>
    <m/>
    <m/>
    <x v="6"/>
    <x v="2"/>
    <x v="30"/>
  </r>
  <r>
    <d v="2020-10-07T00:00:00"/>
    <m/>
    <m/>
    <x v="6"/>
    <x v="2"/>
    <x v="30"/>
  </r>
  <r>
    <d v="2020-10-08T00:00:00"/>
    <m/>
    <m/>
    <x v="6"/>
    <x v="2"/>
    <x v="30"/>
  </r>
  <r>
    <d v="2020-10-09T00:00:00"/>
    <m/>
    <m/>
    <x v="6"/>
    <x v="2"/>
    <x v="30"/>
  </r>
  <r>
    <d v="2020-10-10T00:00:00"/>
    <m/>
    <m/>
    <x v="6"/>
    <x v="2"/>
    <x v="30"/>
  </r>
  <r>
    <d v="2020-10-11T00:00:00"/>
    <m/>
    <m/>
    <x v="6"/>
    <x v="2"/>
    <x v="30"/>
  </r>
  <r>
    <d v="2020-10-12T00:00:00"/>
    <m/>
    <m/>
    <x v="6"/>
    <x v="2"/>
    <x v="30"/>
  </r>
  <r>
    <d v="2020-10-13T00:00:00"/>
    <m/>
    <m/>
    <x v="6"/>
    <x v="2"/>
    <x v="30"/>
  </r>
  <r>
    <d v="2020-10-14T00:00:00"/>
    <m/>
    <m/>
    <x v="6"/>
    <x v="2"/>
    <x v="30"/>
  </r>
  <r>
    <d v="2020-10-15T00:00:00"/>
    <m/>
    <m/>
    <x v="6"/>
    <x v="2"/>
    <x v="30"/>
  </r>
  <r>
    <d v="2020-10-16T00:00:00"/>
    <m/>
    <m/>
    <x v="6"/>
    <x v="2"/>
    <x v="30"/>
  </r>
  <r>
    <d v="2020-10-17T00:00:00"/>
    <m/>
    <m/>
    <x v="6"/>
    <x v="2"/>
    <x v="30"/>
  </r>
  <r>
    <d v="2020-10-18T00:00:00"/>
    <m/>
    <m/>
    <x v="6"/>
    <x v="2"/>
    <x v="30"/>
  </r>
  <r>
    <d v="2020-10-19T00:00:00"/>
    <m/>
    <m/>
    <x v="6"/>
    <x v="2"/>
    <x v="30"/>
  </r>
  <r>
    <d v="2020-10-20T00:00:00"/>
    <m/>
    <m/>
    <x v="6"/>
    <x v="2"/>
    <x v="30"/>
  </r>
  <r>
    <d v="2020-10-21T00:00:00"/>
    <m/>
    <m/>
    <x v="6"/>
    <x v="2"/>
    <x v="30"/>
  </r>
  <r>
    <d v="2020-10-22T00:00:00"/>
    <m/>
    <m/>
    <x v="6"/>
    <x v="2"/>
    <x v="30"/>
  </r>
  <r>
    <d v="2020-10-23T00:00:00"/>
    <m/>
    <m/>
    <x v="6"/>
    <x v="2"/>
    <x v="30"/>
  </r>
  <r>
    <d v="2020-10-24T00:00:00"/>
    <m/>
    <m/>
    <x v="6"/>
    <x v="2"/>
    <x v="30"/>
  </r>
  <r>
    <d v="2020-10-25T00:00:00"/>
    <m/>
    <m/>
    <x v="6"/>
    <x v="2"/>
    <x v="30"/>
  </r>
  <r>
    <d v="2020-10-26T00:00:00"/>
    <m/>
    <m/>
    <x v="6"/>
    <x v="2"/>
    <x v="30"/>
  </r>
  <r>
    <d v="2020-10-27T00:00:00"/>
    <m/>
    <m/>
    <x v="6"/>
    <x v="2"/>
    <x v="30"/>
  </r>
  <r>
    <d v="2020-10-28T00:00:00"/>
    <m/>
    <m/>
    <x v="6"/>
    <x v="2"/>
    <x v="30"/>
  </r>
  <r>
    <d v="2020-10-29T00:00:00"/>
    <m/>
    <m/>
    <x v="6"/>
    <x v="2"/>
    <x v="30"/>
  </r>
  <r>
    <d v="2020-10-30T00:00:00"/>
    <m/>
    <m/>
    <x v="6"/>
    <x v="2"/>
    <x v="30"/>
  </r>
  <r>
    <d v="2020-10-31T00:00:00"/>
    <n v="149855.81106935453"/>
    <m/>
    <x v="6"/>
    <x v="2"/>
    <x v="30"/>
  </r>
  <r>
    <d v="2020-11-01T00:00:00"/>
    <m/>
    <m/>
    <x v="7"/>
    <x v="2"/>
    <x v="31"/>
  </r>
  <r>
    <d v="2020-11-02T00:00:00"/>
    <m/>
    <m/>
    <x v="7"/>
    <x v="2"/>
    <x v="31"/>
  </r>
  <r>
    <d v="2020-11-03T00:00:00"/>
    <m/>
    <m/>
    <x v="7"/>
    <x v="2"/>
    <x v="31"/>
  </r>
  <r>
    <d v="2020-11-04T00:00:00"/>
    <m/>
    <m/>
    <x v="7"/>
    <x v="2"/>
    <x v="31"/>
  </r>
  <r>
    <d v="2020-11-05T00:00:00"/>
    <m/>
    <m/>
    <x v="7"/>
    <x v="2"/>
    <x v="31"/>
  </r>
  <r>
    <d v="2020-11-06T00:00:00"/>
    <m/>
    <m/>
    <x v="7"/>
    <x v="2"/>
    <x v="31"/>
  </r>
  <r>
    <d v="2020-11-07T00:00:00"/>
    <m/>
    <m/>
    <x v="7"/>
    <x v="2"/>
    <x v="31"/>
  </r>
  <r>
    <d v="2020-11-08T00:00:00"/>
    <m/>
    <m/>
    <x v="7"/>
    <x v="2"/>
    <x v="31"/>
  </r>
  <r>
    <d v="2020-11-09T00:00:00"/>
    <m/>
    <m/>
    <x v="7"/>
    <x v="2"/>
    <x v="31"/>
  </r>
  <r>
    <d v="2020-11-10T00:00:00"/>
    <m/>
    <m/>
    <x v="7"/>
    <x v="2"/>
    <x v="31"/>
  </r>
  <r>
    <d v="2020-11-11T00:00:00"/>
    <m/>
    <m/>
    <x v="7"/>
    <x v="2"/>
    <x v="31"/>
  </r>
  <r>
    <d v="2020-11-12T00:00:00"/>
    <m/>
    <m/>
    <x v="7"/>
    <x v="2"/>
    <x v="31"/>
  </r>
  <r>
    <d v="2020-11-13T00:00:00"/>
    <m/>
    <m/>
    <x v="7"/>
    <x v="2"/>
    <x v="31"/>
  </r>
  <r>
    <d v="2020-11-14T00:00:00"/>
    <m/>
    <m/>
    <x v="7"/>
    <x v="2"/>
    <x v="31"/>
  </r>
  <r>
    <d v="2020-11-15T00:00:00"/>
    <m/>
    <m/>
    <x v="7"/>
    <x v="2"/>
    <x v="31"/>
  </r>
  <r>
    <d v="2020-11-16T00:00:00"/>
    <m/>
    <m/>
    <x v="7"/>
    <x v="2"/>
    <x v="31"/>
  </r>
  <r>
    <d v="2020-11-17T00:00:00"/>
    <m/>
    <m/>
    <x v="7"/>
    <x v="2"/>
    <x v="31"/>
  </r>
  <r>
    <d v="2020-11-18T00:00:00"/>
    <m/>
    <m/>
    <x v="7"/>
    <x v="2"/>
    <x v="31"/>
  </r>
  <r>
    <d v="2020-11-19T00:00:00"/>
    <m/>
    <m/>
    <x v="7"/>
    <x v="2"/>
    <x v="31"/>
  </r>
  <r>
    <d v="2020-11-20T00:00:00"/>
    <m/>
    <m/>
    <x v="7"/>
    <x v="2"/>
    <x v="31"/>
  </r>
  <r>
    <d v="2020-11-21T00:00:00"/>
    <m/>
    <m/>
    <x v="7"/>
    <x v="2"/>
    <x v="31"/>
  </r>
  <r>
    <d v="2020-11-22T00:00:00"/>
    <m/>
    <m/>
    <x v="7"/>
    <x v="2"/>
    <x v="31"/>
  </r>
  <r>
    <d v="2020-11-23T00:00:00"/>
    <m/>
    <m/>
    <x v="7"/>
    <x v="2"/>
    <x v="31"/>
  </r>
  <r>
    <d v="2020-11-24T00:00:00"/>
    <m/>
    <m/>
    <x v="7"/>
    <x v="2"/>
    <x v="31"/>
  </r>
  <r>
    <d v="2020-11-25T00:00:00"/>
    <m/>
    <m/>
    <x v="7"/>
    <x v="2"/>
    <x v="31"/>
  </r>
  <r>
    <d v="2020-11-26T00:00:00"/>
    <m/>
    <m/>
    <x v="7"/>
    <x v="2"/>
    <x v="31"/>
  </r>
  <r>
    <d v="2020-11-27T00:00:00"/>
    <m/>
    <m/>
    <x v="7"/>
    <x v="2"/>
    <x v="31"/>
  </r>
  <r>
    <d v="2020-11-28T00:00:00"/>
    <m/>
    <m/>
    <x v="7"/>
    <x v="2"/>
    <x v="31"/>
  </r>
  <r>
    <d v="2020-11-29T00:00:00"/>
    <m/>
    <m/>
    <x v="7"/>
    <x v="2"/>
    <x v="31"/>
  </r>
  <r>
    <d v="2020-11-30T00:00:00"/>
    <n v="82242.612851169732"/>
    <m/>
    <x v="7"/>
    <x v="2"/>
    <x v="31"/>
  </r>
  <r>
    <d v="2020-12-01T00:00:00"/>
    <m/>
    <m/>
    <x v="8"/>
    <x v="2"/>
    <x v="32"/>
  </r>
  <r>
    <d v="2020-12-02T00:00:00"/>
    <m/>
    <m/>
    <x v="8"/>
    <x v="2"/>
    <x v="32"/>
  </r>
  <r>
    <d v="2020-12-03T00:00:00"/>
    <m/>
    <m/>
    <x v="8"/>
    <x v="2"/>
    <x v="32"/>
  </r>
  <r>
    <d v="2020-12-04T00:00:00"/>
    <m/>
    <m/>
    <x v="8"/>
    <x v="2"/>
    <x v="32"/>
  </r>
  <r>
    <d v="2020-12-05T00:00:00"/>
    <m/>
    <m/>
    <x v="8"/>
    <x v="2"/>
    <x v="32"/>
  </r>
  <r>
    <d v="2020-12-06T00:00:00"/>
    <m/>
    <m/>
    <x v="8"/>
    <x v="2"/>
    <x v="32"/>
  </r>
  <r>
    <d v="2020-12-07T00:00:00"/>
    <m/>
    <m/>
    <x v="8"/>
    <x v="2"/>
    <x v="32"/>
  </r>
  <r>
    <d v="2020-12-08T00:00:00"/>
    <m/>
    <m/>
    <x v="8"/>
    <x v="2"/>
    <x v="32"/>
  </r>
  <r>
    <d v="2020-12-09T00:00:00"/>
    <m/>
    <m/>
    <x v="8"/>
    <x v="2"/>
    <x v="32"/>
  </r>
  <r>
    <d v="2020-12-10T00:00:00"/>
    <m/>
    <m/>
    <x v="8"/>
    <x v="2"/>
    <x v="32"/>
  </r>
  <r>
    <d v="2020-12-11T00:00:00"/>
    <m/>
    <m/>
    <x v="8"/>
    <x v="2"/>
    <x v="32"/>
  </r>
  <r>
    <d v="2020-12-12T00:00:00"/>
    <m/>
    <m/>
    <x v="8"/>
    <x v="2"/>
    <x v="32"/>
  </r>
  <r>
    <d v="2020-12-13T00:00:00"/>
    <m/>
    <m/>
    <x v="8"/>
    <x v="2"/>
    <x v="32"/>
  </r>
  <r>
    <d v="2020-12-14T00:00:00"/>
    <m/>
    <m/>
    <x v="8"/>
    <x v="2"/>
    <x v="32"/>
  </r>
  <r>
    <d v="2020-12-15T00:00:00"/>
    <m/>
    <m/>
    <x v="8"/>
    <x v="2"/>
    <x v="32"/>
  </r>
  <r>
    <d v="2020-12-16T00:00:00"/>
    <m/>
    <m/>
    <x v="8"/>
    <x v="2"/>
    <x v="32"/>
  </r>
  <r>
    <d v="2020-12-17T00:00:00"/>
    <m/>
    <m/>
    <x v="8"/>
    <x v="2"/>
    <x v="32"/>
  </r>
  <r>
    <d v="2020-12-18T00:00:00"/>
    <m/>
    <m/>
    <x v="8"/>
    <x v="2"/>
    <x v="32"/>
  </r>
  <r>
    <d v="2020-12-19T00:00:00"/>
    <m/>
    <m/>
    <x v="8"/>
    <x v="2"/>
    <x v="32"/>
  </r>
  <r>
    <d v="2020-12-20T00:00:00"/>
    <m/>
    <m/>
    <x v="8"/>
    <x v="2"/>
    <x v="32"/>
  </r>
  <r>
    <d v="2020-12-21T00:00:00"/>
    <m/>
    <m/>
    <x v="8"/>
    <x v="2"/>
    <x v="32"/>
  </r>
  <r>
    <d v="2020-12-22T00:00:00"/>
    <m/>
    <m/>
    <x v="8"/>
    <x v="2"/>
    <x v="32"/>
  </r>
  <r>
    <d v="2020-12-23T00:00:00"/>
    <m/>
    <m/>
    <x v="8"/>
    <x v="2"/>
    <x v="32"/>
  </r>
  <r>
    <d v="2020-12-24T00:00:00"/>
    <m/>
    <m/>
    <x v="8"/>
    <x v="2"/>
    <x v="32"/>
  </r>
  <r>
    <d v="2020-12-25T00:00:00"/>
    <m/>
    <m/>
    <x v="8"/>
    <x v="2"/>
    <x v="32"/>
  </r>
  <r>
    <d v="2020-12-26T00:00:00"/>
    <m/>
    <m/>
    <x v="8"/>
    <x v="2"/>
    <x v="32"/>
  </r>
  <r>
    <d v="2020-12-27T00:00:00"/>
    <m/>
    <m/>
    <x v="8"/>
    <x v="2"/>
    <x v="32"/>
  </r>
  <r>
    <d v="2020-12-28T00:00:00"/>
    <m/>
    <m/>
    <x v="8"/>
    <x v="2"/>
    <x v="32"/>
  </r>
  <r>
    <d v="2020-12-29T00:00:00"/>
    <m/>
    <m/>
    <x v="8"/>
    <x v="2"/>
    <x v="32"/>
  </r>
  <r>
    <d v="2020-12-30T00:00:00"/>
    <m/>
    <m/>
    <x v="8"/>
    <x v="2"/>
    <x v="32"/>
  </r>
  <r>
    <d v="2020-12-31T00:00:00"/>
    <m/>
    <m/>
    <x v="8"/>
    <x v="2"/>
    <x v="32"/>
  </r>
  <r>
    <d v="2021-01-01T00:00:00"/>
    <m/>
    <m/>
    <x v="9"/>
    <x v="3"/>
    <x v="33"/>
  </r>
  <r>
    <d v="2021-01-02T00:00:00"/>
    <m/>
    <m/>
    <x v="9"/>
    <x v="3"/>
    <x v="33"/>
  </r>
  <r>
    <d v="2021-01-03T00:00:00"/>
    <m/>
    <m/>
    <x v="9"/>
    <x v="3"/>
    <x v="33"/>
  </r>
  <r>
    <d v="2021-01-04T00:00:00"/>
    <m/>
    <m/>
    <x v="9"/>
    <x v="3"/>
    <x v="33"/>
  </r>
  <r>
    <d v="2021-01-05T00:00:00"/>
    <m/>
    <m/>
    <x v="9"/>
    <x v="3"/>
    <x v="33"/>
  </r>
  <r>
    <d v="2021-01-06T00:00:00"/>
    <m/>
    <m/>
    <x v="9"/>
    <x v="3"/>
    <x v="33"/>
  </r>
  <r>
    <d v="2021-01-07T00:00:00"/>
    <m/>
    <m/>
    <x v="9"/>
    <x v="3"/>
    <x v="33"/>
  </r>
  <r>
    <d v="2021-01-08T00:00:00"/>
    <m/>
    <m/>
    <x v="9"/>
    <x v="3"/>
    <x v="33"/>
  </r>
  <r>
    <d v="2021-01-09T00:00:00"/>
    <m/>
    <m/>
    <x v="9"/>
    <x v="3"/>
    <x v="33"/>
  </r>
  <r>
    <d v="2021-01-10T00:00:00"/>
    <m/>
    <m/>
    <x v="9"/>
    <x v="3"/>
    <x v="33"/>
  </r>
  <r>
    <d v="2021-01-11T00:00:00"/>
    <m/>
    <m/>
    <x v="9"/>
    <x v="3"/>
    <x v="33"/>
  </r>
  <r>
    <d v="2021-01-12T00:00:00"/>
    <m/>
    <m/>
    <x v="9"/>
    <x v="3"/>
    <x v="33"/>
  </r>
  <r>
    <d v="2021-01-13T00:00:00"/>
    <m/>
    <m/>
    <x v="9"/>
    <x v="3"/>
    <x v="33"/>
  </r>
  <r>
    <d v="2021-01-14T00:00:00"/>
    <m/>
    <m/>
    <x v="9"/>
    <x v="3"/>
    <x v="33"/>
  </r>
  <r>
    <d v="2021-01-15T00:00:00"/>
    <m/>
    <m/>
    <x v="9"/>
    <x v="3"/>
    <x v="33"/>
  </r>
  <r>
    <d v="2021-01-16T00:00:00"/>
    <m/>
    <m/>
    <x v="9"/>
    <x v="3"/>
    <x v="33"/>
  </r>
  <r>
    <d v="2021-01-17T00:00:00"/>
    <m/>
    <m/>
    <x v="9"/>
    <x v="3"/>
    <x v="33"/>
  </r>
  <r>
    <d v="2021-01-18T00:00:00"/>
    <m/>
    <m/>
    <x v="9"/>
    <x v="3"/>
    <x v="33"/>
  </r>
  <r>
    <d v="2021-01-19T00:00:00"/>
    <m/>
    <m/>
    <x v="9"/>
    <x v="3"/>
    <x v="33"/>
  </r>
  <r>
    <d v="2021-01-20T00:00:00"/>
    <m/>
    <m/>
    <x v="9"/>
    <x v="3"/>
    <x v="33"/>
  </r>
  <r>
    <d v="2021-01-21T00:00:00"/>
    <m/>
    <m/>
    <x v="9"/>
    <x v="3"/>
    <x v="33"/>
  </r>
  <r>
    <d v="2021-01-22T00:00:00"/>
    <m/>
    <m/>
    <x v="9"/>
    <x v="3"/>
    <x v="33"/>
  </r>
  <r>
    <d v="2021-01-23T00:00:00"/>
    <m/>
    <m/>
    <x v="9"/>
    <x v="3"/>
    <x v="33"/>
  </r>
  <r>
    <d v="2021-01-24T00:00:00"/>
    <m/>
    <m/>
    <x v="9"/>
    <x v="3"/>
    <x v="33"/>
  </r>
  <r>
    <d v="2021-01-25T00:00:00"/>
    <m/>
    <m/>
    <x v="9"/>
    <x v="3"/>
    <x v="33"/>
  </r>
  <r>
    <d v="2021-01-26T00:00:00"/>
    <m/>
    <m/>
    <x v="9"/>
    <x v="3"/>
    <x v="33"/>
  </r>
  <r>
    <d v="2021-01-27T00:00:00"/>
    <m/>
    <m/>
    <x v="9"/>
    <x v="3"/>
    <x v="33"/>
  </r>
  <r>
    <d v="2021-01-28T00:00:00"/>
    <m/>
    <m/>
    <x v="9"/>
    <x v="3"/>
    <x v="33"/>
  </r>
  <r>
    <d v="2021-01-29T00:00:00"/>
    <m/>
    <m/>
    <x v="9"/>
    <x v="3"/>
    <x v="33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  <r>
    <m/>
    <m/>
    <m/>
    <x v="9"/>
    <x v="4"/>
    <x v="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x v="0"/>
    <n v="4"/>
    <n v="2018"/>
    <d v="2018-04-30T00:00:00"/>
    <n v="9.1347204083645936E-12"/>
    <n v="9.1347204083645929E-6"/>
  </r>
  <r>
    <x v="1"/>
    <n v="5"/>
    <n v="2018"/>
    <d v="2018-05-31T00:00:00"/>
    <n v="6.0758828498232861E-9"/>
    <n v="6.0758828498232859E-3"/>
  </r>
  <r>
    <x v="2"/>
    <n v="6"/>
    <n v="2018"/>
    <d v="2018-06-30T00:00:00"/>
    <n v="1.4867195147342977E-6"/>
    <n v="1.4867195147342978"/>
  </r>
  <r>
    <x v="3"/>
    <n v="7"/>
    <n v="2018"/>
    <d v="2018-07-31T00:00:00"/>
    <n v="1.3383022576488537E-4"/>
    <n v="133.83022576488537"/>
  </r>
  <r>
    <x v="4"/>
    <n v="8"/>
    <n v="2018"/>
    <d v="2018-08-31T00:00:00"/>
    <n v="4.4318484119380075E-3"/>
    <n v="4431.8484119380073"/>
  </r>
  <r>
    <x v="5"/>
    <n v="9"/>
    <n v="2018"/>
    <d v="2018-09-30T00:00:00"/>
    <n v="5.3990966513188063E-2"/>
    <n v="53990.966513188061"/>
  </r>
  <r>
    <x v="6"/>
    <n v="10"/>
    <n v="2018"/>
    <d v="2018-10-31T00:00:00"/>
    <n v="0.24197072451914337"/>
    <n v="241970.72451914338"/>
  </r>
  <r>
    <x v="7"/>
    <n v="11"/>
    <n v="2018"/>
    <d v="2018-11-30T00:00:00"/>
    <n v="0.3989422804014327"/>
    <n v="398942.28040143271"/>
  </r>
  <r>
    <x v="8"/>
    <n v="12"/>
    <n v="2018"/>
    <d v="2018-12-31T00:00:00"/>
    <n v="0.24197072451914337"/>
    <n v="241970.72451914338"/>
  </r>
  <r>
    <x v="9"/>
    <n v="1"/>
    <n v="2019"/>
    <d v="2019-01-31T00:00:00"/>
    <n v="5.3990966513188063E-2"/>
    <n v="53990.966513188061"/>
  </r>
  <r>
    <x v="10"/>
    <n v="2"/>
    <n v="2019"/>
    <d v="2019-02-28T00:00:00"/>
    <n v="4.4318484119380075E-3"/>
    <n v="4431.8484119380073"/>
  </r>
  <r>
    <x v="11"/>
    <n v="3"/>
    <n v="2019"/>
    <d v="2019-03-31T00:00:00"/>
    <n v="1.3383022576488537E-4"/>
    <n v="133.83022576488537"/>
  </r>
  <r>
    <x v="12"/>
    <n v="4"/>
    <n v="2019"/>
    <d v="2019-04-30T00:00:00"/>
    <n v="1.4867195147342977E-6"/>
    <n v="1.4867195147342978"/>
  </r>
  <r>
    <x v="13"/>
    <n v="5"/>
    <n v="2019"/>
    <d v="2019-05-31T00:00:00"/>
    <n v="6.0758828498232861E-9"/>
    <n v="6.0758828498232859E-3"/>
  </r>
  <r>
    <x v="14"/>
    <n v="6"/>
    <n v="2019"/>
    <d v="2019-06-30T00:00:00"/>
    <n v="9.1347204083645936E-12"/>
    <n v="9.1347204083645929E-6"/>
  </r>
  <r>
    <x v="15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n v="-1.1490494464334678E-7"/>
    <s v="5/28/2018"/>
    <n v="28"/>
    <x v="0"/>
    <x v="0"/>
    <n v="-6.8942966786008071E-7"/>
  </r>
  <r>
    <n v="0.18701330298440094"/>
    <s v="5/28/2018"/>
    <n v="28"/>
    <x v="0"/>
    <x v="0"/>
    <n v="0.18701261355473309"/>
  </r>
  <r>
    <n v="-1.1490494464334678E-7"/>
    <s v="5/28/2018"/>
    <n v="28"/>
    <x v="0"/>
    <x v="0"/>
    <n v="0.18701249864978844"/>
  </r>
  <r>
    <n v="-1.1490494464334678E-7"/>
    <s v="5/28/2018"/>
    <n v="28"/>
    <x v="0"/>
    <x v="0"/>
    <n v="0.1870123837448438"/>
  </r>
  <r>
    <n v="-3.8214031262473838E-4"/>
    <s v="6/28/2018"/>
    <n v="28"/>
    <x v="1"/>
    <x v="0"/>
    <n v="0.18663024343221907"/>
  </r>
  <r>
    <n v="-2.2980988928669356E-7"/>
    <s v="6/28/2018"/>
    <n v="28"/>
    <x v="1"/>
    <x v="0"/>
    <n v="0.18663001362232978"/>
  </r>
  <r>
    <n v="-7.6428062524947683E-5"/>
    <s v="6/28/2018"/>
    <n v="28"/>
    <x v="1"/>
    <x v="0"/>
    <n v="0.18655358555980484"/>
  </r>
  <r>
    <n v="30437.311119805163"/>
    <s v="6/28/2018"/>
    <n v="28"/>
    <x v="1"/>
    <x v="0"/>
    <n v="30437.497673390724"/>
  </r>
  <r>
    <n v="-7.6428062524947683E-5"/>
    <s v="6/28/2018"/>
    <n v="28"/>
    <x v="1"/>
    <x v="0"/>
    <n v="30437.497596962661"/>
  </r>
  <r>
    <n v="-7.6428062524947683E-5"/>
    <s v="6/28/2018"/>
    <n v="28"/>
    <x v="1"/>
    <x v="0"/>
    <n v="30437.497520534598"/>
  </r>
  <r>
    <n v="-9.3506651492200471E-2"/>
    <s v="7/28/2018"/>
    <n v="28"/>
    <x v="2"/>
    <x v="0"/>
    <n v="30437.404013883104"/>
  </r>
  <r>
    <n v="-1.5285612504989537E-4"/>
    <s v="7/28/2018"/>
    <n v="28"/>
    <x v="2"/>
    <x v="0"/>
    <n v="30437.403861026978"/>
  </r>
  <r>
    <n v="-1.8701330298440094E-2"/>
    <s v="7/28/2018"/>
    <n v="28"/>
    <x v="2"/>
    <x v="0"/>
    <n v="30437.385159696678"/>
  </r>
  <r>
    <n v="1.1490494464334678E-6"/>
    <s v="7/28/2018"/>
    <n v="28"/>
    <x v="2"/>
    <x v="0"/>
    <n v="30437.385160845726"/>
  </r>
  <r>
    <n v="-1.8701330298440094E-2"/>
    <s v="7/28/2018"/>
    <n v="28"/>
    <x v="2"/>
    <x v="0"/>
    <n v="30437.366459515426"/>
  </r>
  <r>
    <n v="-1.8701330298440094E-2"/>
    <s v="7/28/2018"/>
    <n v="28"/>
    <x v="2"/>
    <x v="0"/>
    <n v="30437.347758185126"/>
  </r>
  <r>
    <n v="-8.4172005248455459"/>
    <s v="8/28/2018"/>
    <n v="28"/>
    <x v="3"/>
    <x v="0"/>
    <n v="30428.930557660282"/>
  </r>
  <r>
    <n v="-3.7402660596880188E-2"/>
    <s v="8/28/2018"/>
    <n v="28"/>
    <x v="3"/>
    <x v="0"/>
    <n v="30428.893154999685"/>
  </r>
  <r>
    <n v="-1.6834401049691092"/>
    <s v="8/28/2018"/>
    <n v="28"/>
    <x v="3"/>
    <x v="0"/>
    <n v="30427.209714894718"/>
  </r>
  <r>
    <n v="1.1490494464334678E-7"/>
    <s v="8/28/2018"/>
    <n v="28"/>
    <x v="3"/>
    <x v="0"/>
    <n v="30427.209715009623"/>
  </r>
  <r>
    <n v="-1.6834401049691092"/>
    <s v="8/28/2018"/>
    <n v="28"/>
    <x v="3"/>
    <x v="0"/>
    <n v="30425.526274904656"/>
  </r>
  <r>
    <n v="-1.6834401049691092"/>
    <s v="8/28/2018"/>
    <n v="28"/>
    <x v="3"/>
    <x v="0"/>
    <n v="30423.842834799689"/>
  </r>
  <r>
    <n v="-278.73939960720236"/>
    <s v="9/28/2018"/>
    <n v="28"/>
    <x v="4"/>
    <x v="0"/>
    <n v="30145.103435192486"/>
  </r>
  <r>
    <n v="-3.3668802099382185"/>
    <s v="9/28/2018"/>
    <n v="28"/>
    <x v="4"/>
    <x v="0"/>
    <n v="30141.736554982548"/>
  </r>
  <r>
    <n v="-55.747879921440472"/>
    <s v="9/28/2018"/>
    <n v="28"/>
    <x v="4"/>
    <x v="0"/>
    <n v="30085.988675061108"/>
  </r>
  <r>
    <n v="7.6428062524947683E-5"/>
    <s v="9/28/2018"/>
    <n v="28"/>
    <x v="4"/>
    <x v="0"/>
    <n v="30085.988751489171"/>
  </r>
  <r>
    <n v="-55.747879921440472"/>
    <s v="9/28/2018"/>
    <n v="28"/>
    <x v="4"/>
    <x v="0"/>
    <n v="30030.24087156773"/>
  </r>
  <r>
    <n v="-55.747879921440472"/>
    <s v="9/28/2018"/>
    <n v="28"/>
    <x v="4"/>
    <x v="0"/>
    <n v="29974.49299164629"/>
  </r>
  <r>
    <n v="-3395.7410523248554"/>
    <s v="10/28/2018"/>
    <n v="28"/>
    <x v="5"/>
    <x v="0"/>
    <n v="26578.751939321435"/>
  </r>
  <r>
    <n v="-111.49575984288094"/>
    <s v="10/28/2018"/>
    <n v="28"/>
    <x v="5"/>
    <x v="0"/>
    <n v="26467.256179478554"/>
  </r>
  <r>
    <n v="-679.14821046497116"/>
    <s v="10/28/2018"/>
    <n v="28"/>
    <x v="5"/>
    <x v="0"/>
    <n v="25788.107969013585"/>
  </r>
  <r>
    <n v="1.8701330298440094E-2"/>
    <s v="10/28/2018"/>
    <n v="28"/>
    <x v="5"/>
    <x v="0"/>
    <n v="25788.126670343885"/>
  </r>
  <r>
    <n v="-679.14821046497116"/>
    <s v="10/28/2018"/>
    <n v="28"/>
    <x v="5"/>
    <x v="0"/>
    <n v="25108.978459878916"/>
  </r>
  <r>
    <n v="-679.14821046497116"/>
    <s v="10/28/2018"/>
    <n v="28"/>
    <x v="5"/>
    <x v="0"/>
    <n v="24429.830249413946"/>
  </r>
  <r>
    <n v="-15218.655559902581"/>
    <s v="11/28/2018"/>
    <n v="28"/>
    <x v="6"/>
    <x v="0"/>
    <n v="9211.1746895113647"/>
  </r>
  <r>
    <n v="-1358.2964209299423"/>
    <s v="11/28/2018"/>
    <n v="28"/>
    <x v="6"/>
    <x v="0"/>
    <n v="7852.8782685814222"/>
  </r>
  <r>
    <n v="-3043.7311119805163"/>
    <s v="11/28/2018"/>
    <n v="28"/>
    <x v="6"/>
    <x v="0"/>
    <n v="4809.1471566009059"/>
  </r>
  <r>
    <n v="1.6834401049691092"/>
    <s v="11/28/2018"/>
    <n v="28"/>
    <x v="6"/>
    <x v="0"/>
    <n v="4810.830596705875"/>
  </r>
  <r>
    <n v="-3043.7311119805163"/>
    <s v="11/28/2018"/>
    <n v="28"/>
    <x v="6"/>
    <x v="0"/>
    <n v="1767.0994847253587"/>
  </r>
  <r>
    <n v="-3043.7311119805163"/>
    <s v="11/28/2018"/>
    <n v="28"/>
    <x v="6"/>
    <x v="0"/>
    <n v="-1276.6316272551576"/>
  </r>
  <r>
    <n v="-25091.321133070156"/>
    <s v="12/28/2018"/>
    <n v="28"/>
    <x v="7"/>
    <x v="0"/>
    <n v="-26367.952760325315"/>
  </r>
  <r>
    <n v="-6087.4622239610326"/>
    <s v="12/28/2018"/>
    <n v="28"/>
    <x v="7"/>
    <x v="0"/>
    <n v="-32455.414984286348"/>
  </r>
  <r>
    <n v="-5018.2642266140319"/>
    <s v="12/28/2018"/>
    <n v="28"/>
    <x v="7"/>
    <x v="0"/>
    <n v="-37473.67921090038"/>
  </r>
  <r>
    <n v="55.747879921440472"/>
    <s v="12/28/2018"/>
    <n v="28"/>
    <x v="7"/>
    <x v="0"/>
    <n v="-37417.931330978943"/>
  </r>
  <r>
    <n v="-5018.2642266140319"/>
    <s v="12/28/2018"/>
    <n v="28"/>
    <x v="7"/>
    <x v="0"/>
    <n v="-42436.195557592975"/>
  </r>
  <r>
    <n v="-5018.2642266140319"/>
    <s v="12/28/2018"/>
    <n v="28"/>
    <x v="7"/>
    <x v="0"/>
    <n v="-47454.459784207007"/>
  </r>
  <r>
    <n v="-15218.655559902581"/>
    <s v="1/28/2019"/>
    <n v="28"/>
    <x v="8"/>
    <x v="1"/>
    <n v="-62673.115344109588"/>
  </r>
  <r>
    <n v="-10036.528453228064"/>
    <s v="1/28/2019"/>
    <n v="28"/>
    <x v="8"/>
    <x v="1"/>
    <n v="-72709.64379733766"/>
  </r>
  <r>
    <n v="-3043.7311119805163"/>
    <s v="1/28/2019"/>
    <n v="28"/>
    <x v="8"/>
    <x v="1"/>
    <n v="-75753.374909318169"/>
  </r>
  <r>
    <n v="679.14821046497116"/>
    <s v="1/28/2019"/>
    <n v="28"/>
    <x v="8"/>
    <x v="1"/>
    <n v="-75074.226698853192"/>
  </r>
  <r>
    <n v="-3043.7311119805163"/>
    <s v="1/28/2019"/>
    <n v="28"/>
    <x v="8"/>
    <x v="1"/>
    <n v="-78117.957810833701"/>
  </r>
  <r>
    <n v="-3043.7311119805163"/>
    <s v="1/28/2019"/>
    <n v="28"/>
    <x v="8"/>
    <x v="1"/>
    <n v="-81161.68892281421"/>
  </r>
  <r>
    <n v="-3395.7410523248554"/>
    <s v="2/28/2019"/>
    <n v="28"/>
    <x v="9"/>
    <x v="1"/>
    <n v="-84557.429975139064"/>
  </r>
  <r>
    <n v="-6087.4622239610326"/>
    <s v="2/28/2019"/>
    <n v="28"/>
    <x v="9"/>
    <x v="1"/>
    <n v="-90644.892199100097"/>
  </r>
  <r>
    <n v="-679.14821046497116"/>
    <s v="2/28/2019"/>
    <n v="28"/>
    <x v="9"/>
    <x v="1"/>
    <n v="-91324.040409565074"/>
  </r>
  <r>
    <n v="3043.7311119805163"/>
    <s v="2/28/2019"/>
    <n v="28"/>
    <x v="9"/>
    <x v="1"/>
    <n v="-88280.30929758455"/>
  </r>
  <r>
    <n v="-278.73939960720236"/>
    <s v="3/28/2019"/>
    <n v="28"/>
    <x v="10"/>
    <x v="1"/>
    <n v="-88559.048697191756"/>
  </r>
  <r>
    <n v="-679.14821046497116"/>
    <s v="3/28/2019"/>
    <n v="28"/>
    <x v="10"/>
    <x v="1"/>
    <n v="-89238.196907656733"/>
  </r>
  <r>
    <n v="-679.14821046497116"/>
    <s v="3/28/2019"/>
    <n v="28"/>
    <x v="10"/>
    <x v="1"/>
    <n v="-89917.34511812171"/>
  </r>
  <r>
    <n v="-1358.2964209299423"/>
    <s v="3/28/2019"/>
    <n v="28"/>
    <x v="10"/>
    <x v="1"/>
    <n v="-91275.641539051649"/>
  </r>
  <r>
    <n v="-55.747879921440472"/>
    <s v="3/28/2019"/>
    <n v="28"/>
    <x v="10"/>
    <x v="1"/>
    <n v="-91331.389418973093"/>
  </r>
  <r>
    <n v="5018.2642266140319"/>
    <s v="3/28/2019"/>
    <n v="28"/>
    <x v="10"/>
    <x v="1"/>
    <n v="-86313.125192359061"/>
  </r>
  <r>
    <n v="-55.747879921440472"/>
    <s v="3/28/2019"/>
    <n v="28"/>
    <x v="10"/>
    <x v="1"/>
    <n v="-86368.873072280505"/>
  </r>
  <r>
    <n v="-55.747879921440472"/>
    <s v="3/28/2019"/>
    <n v="28"/>
    <x v="10"/>
    <x v="1"/>
    <n v="-86424.620952201949"/>
  </r>
  <r>
    <n v="-8.4172005248455459"/>
    <s v="4/28/2019"/>
    <n v="28"/>
    <x v="11"/>
    <x v="1"/>
    <n v="-86433.038152726789"/>
  </r>
  <r>
    <n v="-111.49575984288094"/>
    <s v="4/28/2019"/>
    <n v="28"/>
    <x v="11"/>
    <x v="1"/>
    <n v="-86544.533912569663"/>
  </r>
  <r>
    <n v="-1.6834401049691092"/>
    <s v="4/28/2019"/>
    <n v="28"/>
    <x v="11"/>
    <x v="1"/>
    <n v="-86546.217352674634"/>
  </r>
  <r>
    <n v="3043.7311119805163"/>
    <s v="4/28/2019"/>
    <n v="28"/>
    <x v="11"/>
    <x v="1"/>
    <n v="-83502.486240694125"/>
  </r>
  <r>
    <n v="-1.6834401049691092"/>
    <s v="4/28/2019"/>
    <n v="28"/>
    <x v="11"/>
    <x v="1"/>
    <n v="-83504.169680799096"/>
  </r>
  <r>
    <n v="-1.6834401049691092"/>
    <s v="4/28/2019"/>
    <n v="28"/>
    <x v="11"/>
    <x v="1"/>
    <n v="-83505.853120904067"/>
  </r>
  <r>
    <n v="-9.3506651492200471E-2"/>
    <s v="5/28/2019"/>
    <n v="28"/>
    <x v="0"/>
    <x v="1"/>
    <n v="-83505.946627555561"/>
  </r>
  <r>
    <n v="-3.3668802099382185"/>
    <s v="5/28/2019"/>
    <n v="28"/>
    <x v="0"/>
    <x v="1"/>
    <n v="-83509.313507765502"/>
  </r>
  <r>
    <n v="-1.8701330298440094E-2"/>
    <s v="5/28/2019"/>
    <n v="28"/>
    <x v="0"/>
    <x v="1"/>
    <n v="-83509.332209095795"/>
  </r>
  <r>
    <n v="679.14821046497116"/>
    <s v="5/28/2019"/>
    <n v="28"/>
    <x v="0"/>
    <x v="1"/>
    <n v="-82830.183998630819"/>
  </r>
  <r>
    <n v="-1.8701330298440094E-2"/>
    <s v="5/28/2019"/>
    <n v="28"/>
    <x v="0"/>
    <x v="1"/>
    <n v="-82830.202699961112"/>
  </r>
  <r>
    <n v="-1.8701330298440094E-2"/>
    <s v="5/28/2019"/>
    <n v="28"/>
    <x v="0"/>
    <x v="1"/>
    <n v="-82830.221401291405"/>
  </r>
  <r>
    <n v="-3.8214031262473838E-4"/>
    <s v="6/28/2019"/>
    <n v="28"/>
    <x v="1"/>
    <x v="1"/>
    <n v="-82830.221783431713"/>
  </r>
  <r>
    <n v="-3.7402660596880188E-2"/>
    <s v="6/28/2019"/>
    <n v="28"/>
    <x v="1"/>
    <x v="1"/>
    <n v="-82830.259186092313"/>
  </r>
  <r>
    <n v="-7.6428062524947683E-5"/>
    <s v="6/28/2019"/>
    <n v="28"/>
    <x v="1"/>
    <x v="1"/>
    <n v="-82830.259262520369"/>
  </r>
  <r>
    <n v="55.747879921440472"/>
    <s v="6/28/2019"/>
    <n v="28"/>
    <x v="1"/>
    <x v="1"/>
    <n v="-82774.511382598925"/>
  </r>
  <r>
    <n v="-7.6428062524947683E-5"/>
    <s v="6/28/2019"/>
    <n v="28"/>
    <x v="1"/>
    <x v="1"/>
    <n v="-82774.51145902698"/>
  </r>
  <r>
    <n v="-7.6428062524947683E-5"/>
    <s v="6/28/2019"/>
    <n v="28"/>
    <x v="1"/>
    <x v="1"/>
    <n v="-82774.511535455036"/>
  </r>
  <r>
    <n v="-5.7452472321673389E-7"/>
    <s v="7/28/2019"/>
    <n v="28"/>
    <x v="2"/>
    <x v="1"/>
    <n v="-82774.51153602956"/>
  </r>
  <r>
    <n v="-1.5285612504989537E-4"/>
    <s v="7/28/2019"/>
    <n v="28"/>
    <x v="2"/>
    <x v="1"/>
    <n v="-82774.511688885686"/>
  </r>
  <r>
    <n v="-1.1490494464334678E-7"/>
    <s v="7/28/2019"/>
    <n v="28"/>
    <x v="2"/>
    <x v="1"/>
    <n v="-82774.511689000588"/>
  </r>
  <r>
    <n v="1.6834401049691092"/>
    <s v="7/28/2019"/>
    <n v="28"/>
    <x v="2"/>
    <x v="1"/>
    <n v="-82772.828248895617"/>
  </r>
  <r>
    <n v="-1.1490494464334678E-7"/>
    <s v="7/28/2019"/>
    <n v="28"/>
    <x v="2"/>
    <x v="1"/>
    <n v="-82772.828249010519"/>
  </r>
  <r>
    <n v="-1.1490494464334678E-7"/>
    <s v="7/28/2019"/>
    <n v="28"/>
    <x v="2"/>
    <x v="1"/>
    <n v="-82772.828249125421"/>
  </r>
  <r>
    <n v="-2.2980988928669356E-7"/>
    <s v="8/28/2019"/>
    <n v="28"/>
    <x v="3"/>
    <x v="1"/>
    <n v="-82772.8282493552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5">
  <r>
    <x v="0"/>
    <x v="0"/>
    <x v="0"/>
    <x v="0"/>
    <n v="4.3634134752288008E-4"/>
    <n v="436.34134752288008"/>
    <n v="370.89014539444804"/>
    <d v="2018-05-20T00:00:00"/>
    <d v="2018-06-01T00:00:00"/>
    <x v="0"/>
    <d v="2018-06-21T00:00:00"/>
  </r>
  <r>
    <x v="1"/>
    <x v="1"/>
    <x v="0"/>
    <x v="1"/>
    <n v="2.2159242059690038E-3"/>
    <n v="2215.9242059690037"/>
    <n v="1883.535575073653"/>
    <d v="2018-06-20T00:00:00"/>
    <d v="2018-07-02T00:00:00"/>
    <x v="1"/>
    <d v="2018-07-22T00:00:00"/>
  </r>
  <r>
    <x v="2"/>
    <x v="2"/>
    <x v="0"/>
    <x v="2"/>
    <n v="8.7641502467842702E-3"/>
    <n v="8764.1502467842711"/>
    <n v="7449.5277097666303"/>
    <d v="2018-07-20T00:00:00"/>
    <d v="2018-08-01T00:00:00"/>
    <x v="2"/>
    <d v="2018-08-21T00:00:00"/>
  </r>
  <r>
    <x v="3"/>
    <x v="3"/>
    <x v="0"/>
    <x v="3"/>
    <n v="2.6995483256594031E-2"/>
    <n v="26995.483256594031"/>
    <n v="22946.160768104925"/>
    <d v="2018-08-20T00:00:00"/>
    <d v="2018-09-01T00:00:00"/>
    <x v="3"/>
    <d v="2018-09-21T00:00:00"/>
  </r>
  <r>
    <x v="4"/>
    <x v="4"/>
    <x v="0"/>
    <x v="4"/>
    <n v="6.4758797832945872E-2"/>
    <n v="64758.797832945871"/>
    <n v="55044.978158003993"/>
    <d v="2018-09-20T00:00:00"/>
    <d v="2018-10-02T00:00:00"/>
    <x v="4"/>
    <d v="2018-10-22T00:00:00"/>
  </r>
  <r>
    <x v="5"/>
    <x v="5"/>
    <x v="0"/>
    <x v="5"/>
    <n v="0.12098536225957168"/>
    <n v="120985.36225957169"/>
    <n v="102837.55792063593"/>
    <d v="2018-10-20T00:00:00"/>
    <d v="2018-11-01T00:00:00"/>
    <x v="5"/>
    <d v="2018-11-21T00:00:00"/>
  </r>
  <r>
    <x v="6"/>
    <x v="6"/>
    <x v="0"/>
    <x v="6"/>
    <n v="0.17603266338214976"/>
    <n v="176032.66338214977"/>
    <n v="149627.7638748273"/>
    <d v="2018-11-20T00:00:00"/>
    <d v="2018-12-02T00:00:00"/>
    <x v="6"/>
    <d v="2018-12-22T00:00:00"/>
  </r>
  <r>
    <x v="7"/>
    <x v="7"/>
    <x v="0"/>
    <x v="7"/>
    <n v="0.19947114020071635"/>
    <n v="199471.14020071636"/>
    <n v="169550.46917060891"/>
    <d v="2018-12-20T00:00:00"/>
    <d v="2019-01-01T00:00:00"/>
    <x v="7"/>
    <d v="2019-01-21T00:00:00"/>
  </r>
  <r>
    <x v="8"/>
    <x v="8"/>
    <x v="0"/>
    <x v="8"/>
    <n v="0.17603266338214976"/>
    <n v="176032.66338214977"/>
    <n v="149627.7638748273"/>
    <d v="2019-01-20T00:00:00"/>
    <d v="2019-02-01T00:00:00"/>
    <x v="6"/>
    <d v="2019-02-21T00:00:00"/>
  </r>
  <r>
    <x v="9"/>
    <x v="9"/>
    <x v="1"/>
    <x v="9"/>
    <n v="0.12098536225957168"/>
    <n v="120985.36225957169"/>
    <n v="102837.55792063593"/>
    <d v="2019-02-20T00:00:00"/>
    <d v="2019-03-04T00:00:00"/>
    <x v="5"/>
    <d v="2019-03-24T00:00:00"/>
  </r>
  <r>
    <x v="10"/>
    <x v="10"/>
    <x v="1"/>
    <x v="10"/>
    <n v="6.4758797832945872E-2"/>
    <n v="64758.797832945871"/>
    <n v="55044.978158003993"/>
    <d v="2019-03-20T00:00:00"/>
    <d v="2019-04-01T00:00:00"/>
    <x v="4"/>
    <d v="2019-04-21T00:00:00"/>
  </r>
  <r>
    <x v="11"/>
    <x v="11"/>
    <x v="1"/>
    <x v="11"/>
    <n v="2.6995483256594031E-2"/>
    <n v="26995.483256594031"/>
    <n v="22946.160768104925"/>
    <d v="2019-04-20T00:00:00"/>
    <d v="2019-05-02T00:00:00"/>
    <x v="3"/>
    <d v="2019-05-22T00:00:00"/>
  </r>
  <r>
    <x v="12"/>
    <x v="0"/>
    <x v="1"/>
    <x v="12"/>
    <n v="8.7641502467842702E-3"/>
    <n v="8764.1502467842711"/>
    <n v="7449.5277097666303"/>
    <d v="2019-05-20T00:00:00"/>
    <d v="2019-06-01T00:00:00"/>
    <x v="2"/>
    <d v="2019-06-21T00:00:00"/>
  </r>
  <r>
    <x v="13"/>
    <x v="1"/>
    <x v="1"/>
    <x v="13"/>
    <n v="2.2159242059690038E-3"/>
    <n v="2215.9242059690037"/>
    <n v="1883.535575073653"/>
    <d v="2019-06-20T00:00:00"/>
    <d v="2019-07-02T00:00:00"/>
    <x v="1"/>
    <d v="2019-07-22T00:00:00"/>
  </r>
  <r>
    <x v="14"/>
    <x v="2"/>
    <x v="1"/>
    <x v="14"/>
    <n v="4.3634134752288008E-4"/>
    <n v="436.34134752288008"/>
    <n v="370.89014539444804"/>
    <d v="2019-07-20T00:00:00"/>
    <d v="2019-08-01T00:00:00"/>
    <x v="0"/>
    <d v="2019-08-21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n v="0"/>
    <d v="1900-01-19T00:00:00"/>
    <d v="1900-01-31T00:00:00"/>
    <x v="8"/>
    <d v="1900-02-20T00:00:00"/>
  </r>
  <r>
    <x v="15"/>
    <x v="12"/>
    <x v="2"/>
    <x v="15"/>
    <m/>
    <m/>
    <m/>
    <m/>
    <m/>
    <x v="9"/>
    <m/>
  </r>
  <r>
    <x v="15"/>
    <x v="12"/>
    <x v="2"/>
    <x v="15"/>
    <m/>
    <m/>
    <m/>
    <m/>
    <m/>
    <x v="9"/>
    <m/>
  </r>
  <r>
    <x v="15"/>
    <x v="12"/>
    <x v="2"/>
    <x v="15"/>
    <m/>
    <m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">
  <location ref="A1:B17" firstHeaderRow="1" firstDataRow="1" firstDataCol="1"/>
  <pivotFields count="6">
    <pivotField axis="axisRow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</pivotField>
    <pivotField showAll="0" defaultSubtotal="0"/>
    <pivotField showAll="0" defaultSubtotal="0"/>
    <pivotField numFmtId="168" showAll="0" defaultSubtotal="0"/>
    <pivotField numFmtId="165" showAll="0" defaultSubtotal="0"/>
    <pivotField dataField="1" numFmtId="43" showAll="0" defaultSubtota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0" baseItem="0"/>
  </dataFields>
  <chartFormats count="1">
    <chartFormat chart="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C19" firstHeaderRow="1" firstDataRow="1" firstDataCol="1"/>
  <pivotFields count="6">
    <pivotField axis="axisRow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16"/>
        <item x="15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 t="grand">
      <x/>
    </i>
  </rowItems>
  <colItems count="1">
    <i/>
  </colItems>
  <dataFields count="1">
    <dataField name="Sum of Amount" fld="5" baseField="0" baseItem="3"/>
  </dataFields>
  <chartFormats count="2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Q3:R22" firstHeaderRow="1" firstDataRow="1" firstDataCol="1"/>
  <pivotFields count="6">
    <pivotField numFmtId="43" showAll="0"/>
    <pivotField showAll="0"/>
    <pivotField showAll="0"/>
    <pivotField axis="axisRow" showAll="0">
      <items count="13">
        <item x="8"/>
        <item x="9"/>
        <item x="10"/>
        <item x="11"/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3">
        <item x="0"/>
        <item x="1"/>
        <item t="default"/>
      </items>
    </pivotField>
    <pivotField dataField="1" numFmtId="43" showAll="0" defaultSubtotal="0"/>
  </pivotFields>
  <rowFields count="2">
    <field x="4"/>
    <field x="3"/>
  </rowFields>
  <rowItems count="19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Sum of  (0.00)2" fld="5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21" firstHeaderRow="1" firstDataRow="1" firstDataCol="5"/>
  <pivotFields count="11">
    <pivotField axis="axisRow" outline="0" showAll="0" defaultSubtota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17"/>
        <item m="1" x="18"/>
        <item m="1" x="19"/>
        <item m="1" x="20"/>
        <item m="1" x="21"/>
        <item m="1" x="23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22"/>
        <item m="1" x="16"/>
        <item m="1" x="24"/>
        <item x="15"/>
      </items>
    </pivotField>
    <pivotField axis="axisRow" outline="0" showAll="0" defaultSubtota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x="12"/>
      </items>
    </pivotField>
    <pivotField axis="axisRow" outline="0" showAll="0" defaultSubtotal="0">
      <items count="5">
        <item x="0"/>
        <item x="1"/>
        <item m="1" x="3"/>
        <item m="1" x="4"/>
        <item x="2"/>
      </items>
    </pivotField>
    <pivotField axis="axisRow" numFmtId="173" outline="0" showAll="0" defaultSubtota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34"/>
        <item m="1" x="32"/>
        <item m="1" x="20"/>
        <item m="1" x="29"/>
        <item m="1" x="16"/>
        <item m="1" x="23"/>
        <item m="1" x="25"/>
        <item m="1" x="27"/>
        <item m="1" x="22"/>
        <item m="1" x="31"/>
        <item m="1" x="18"/>
        <item m="1" x="28"/>
        <item m="1" x="35"/>
        <item m="1" x="33"/>
        <item m="1" x="21"/>
        <item m="1" x="30"/>
        <item m="1" x="17"/>
        <item m="1" x="24"/>
        <item m="1" x="26"/>
        <item m="1" x="19"/>
        <item x="15"/>
      </items>
    </pivotField>
    <pivotField showAll="0"/>
    <pivotField numFmtId="43" showAll="0"/>
    <pivotField showAll="0" defaultSubtotal="0"/>
    <pivotField showAll="0" defaultSubtotal="0"/>
    <pivotField numFmtId="173" showAll="0"/>
    <pivotField axis="axisRow" numFmtId="43" showAll="0">
      <items count="50">
        <item m="1" x="24"/>
        <item m="1" x="11"/>
        <item m="1" x="42"/>
        <item m="1" x="21"/>
        <item m="1" x="36"/>
        <item m="1" x="33"/>
        <item m="1" x="27"/>
        <item m="1" x="25"/>
        <item m="1" x="43"/>
        <item m="1" x="13"/>
        <item m="1" x="41"/>
        <item m="1" x="39"/>
        <item m="1" x="35"/>
        <item m="1" x="31"/>
        <item m="1" x="28"/>
        <item m="1" x="45"/>
        <item m="1" x="38"/>
        <item m="1" x="48"/>
        <item m="1" x="47"/>
        <item m="1" x="30"/>
        <item m="1" x="32"/>
        <item m="1" x="12"/>
        <item m="1" x="10"/>
        <item m="1" x="14"/>
        <item m="1" x="19"/>
        <item m="1" x="34"/>
        <item m="1" x="37"/>
        <item m="1" x="20"/>
        <item m="1" x="16"/>
        <item m="1" x="18"/>
        <item m="1" x="40"/>
        <item m="1" x="17"/>
        <item m="1" x="29"/>
        <item m="1" x="26"/>
        <item m="1" x="23"/>
        <item m="1" x="22"/>
        <item m="1" x="44"/>
        <item m="1" x="46"/>
        <item m="1" x="15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efaultSubtotal="0"/>
  </pivotFields>
  <rowFields count="5">
    <field x="0"/>
    <field x="1"/>
    <field x="2"/>
    <field x="3"/>
    <field x="9"/>
  </rowFields>
  <rowItems count="18">
    <i>
      <x/>
      <x v="3"/>
      <x/>
      <x/>
      <x v="39"/>
    </i>
    <i>
      <x v="1"/>
      <x v="4"/>
      <x/>
      <x v="1"/>
      <x v="40"/>
    </i>
    <i>
      <x v="2"/>
      <x v="5"/>
      <x/>
      <x v="2"/>
      <x v="41"/>
    </i>
    <i>
      <x v="3"/>
      <x v="6"/>
      <x/>
      <x v="3"/>
      <x v="42"/>
    </i>
    <i>
      <x v="4"/>
      <x v="7"/>
      <x/>
      <x v="4"/>
      <x v="43"/>
    </i>
    <i>
      <x v="5"/>
      <x v="8"/>
      <x/>
      <x v="5"/>
      <x v="44"/>
    </i>
    <i>
      <x v="6"/>
      <x v="9"/>
      <x/>
      <x v="6"/>
      <x v="45"/>
    </i>
    <i>
      <x v="7"/>
      <x v="10"/>
      <x/>
      <x v="7"/>
      <x v="46"/>
    </i>
    <i>
      <x v="8"/>
      <x v="11"/>
      <x/>
      <x v="8"/>
      <x v="45"/>
    </i>
    <i>
      <x v="9"/>
      <x/>
      <x v="1"/>
      <x v="9"/>
      <x v="44"/>
    </i>
    <i>
      <x v="10"/>
      <x v="1"/>
      <x v="1"/>
      <x v="10"/>
      <x v="43"/>
    </i>
    <i>
      <x v="11"/>
      <x v="2"/>
      <x v="1"/>
      <x v="11"/>
      <x v="42"/>
    </i>
    <i>
      <x v="12"/>
      <x v="3"/>
      <x v="1"/>
      <x v="12"/>
      <x v="41"/>
    </i>
    <i>
      <x v="13"/>
      <x v="4"/>
      <x v="1"/>
      <x v="13"/>
      <x v="40"/>
    </i>
    <i>
      <x v="14"/>
      <x v="5"/>
      <x v="1"/>
      <x v="14"/>
      <x v="39"/>
    </i>
    <i>
      <x v="35"/>
      <x v="12"/>
      <x v="4"/>
      <x v="35"/>
      <x v="47"/>
    </i>
    <i r="4">
      <x v="4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showDrill="0" itemPrintTitles="1" createdVersion="4" indent="0" outline="1" outlineData="1" multipleFieldFilters="0" chartFormat="1" rowHeaderCaption="Year">
  <location ref="A3:D39" firstHeaderRow="1" firstDataRow="1" firstDataCol="3"/>
  <pivotFields count="6">
    <pivotField numFmtId="14" outline="0" showAll="0" sortType="ascending" defaultSubtotal="0"/>
    <pivotField dataField="1" showAll="0"/>
    <pivotField showAll="0" defaultSubtotal="0"/>
    <pivotField axis="axisRow" outline="0" showAll="0" defaultSubtotal="0">
      <items count="12">
        <item x="9"/>
        <item x="10"/>
        <item x="11"/>
        <item x="0"/>
        <item x="1"/>
        <item x="2"/>
        <item x="3"/>
        <item x="4"/>
        <item x="5"/>
        <item x="6"/>
        <item x="7"/>
        <item x="8"/>
      </items>
    </pivotField>
    <pivotField axis="axisRow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eriod" axis="axisRow" showAll="0" sortType="ascending" defaultSubtotal="0">
      <items count="38">
        <item x="6"/>
        <item x="18"/>
        <item x="30"/>
        <item x="7"/>
        <item x="19"/>
        <item x="31"/>
        <item x="34"/>
        <item x="9"/>
        <item x="21"/>
        <item x="33"/>
        <item x="8"/>
        <item x="20"/>
        <item x="32"/>
        <item x="10"/>
        <item x="22"/>
        <item m="1" x="37"/>
        <item x="11"/>
        <item x="23"/>
        <item m="1" x="35"/>
        <item x="0"/>
        <item x="12"/>
        <item x="24"/>
        <item m="1" x="36"/>
        <item x="1"/>
        <item x="13"/>
        <item x="25"/>
        <item x="2"/>
        <item x="14"/>
        <item x="26"/>
        <item x="3"/>
        <item x="15"/>
        <item x="27"/>
        <item x="4"/>
        <item x="16"/>
        <item x="28"/>
        <item x="5"/>
        <item x="17"/>
        <item x="29"/>
      </items>
    </pivotField>
  </pivotFields>
  <rowFields count="3">
    <field x="4"/>
    <field x="3"/>
    <field x="5"/>
  </rowFields>
  <rowItems count="36">
    <i>
      <x/>
      <x v="3"/>
      <x v="19"/>
    </i>
    <i r="1">
      <x v="4"/>
      <x v="23"/>
    </i>
    <i r="1">
      <x v="5"/>
      <x v="26"/>
    </i>
    <i r="1">
      <x v="6"/>
      <x v="29"/>
    </i>
    <i r="1">
      <x v="7"/>
      <x v="32"/>
    </i>
    <i r="1">
      <x v="8"/>
      <x v="35"/>
    </i>
    <i r="1">
      <x v="9"/>
      <x/>
    </i>
    <i r="1">
      <x v="10"/>
      <x v="3"/>
    </i>
    <i r="1">
      <x v="11"/>
      <x v="10"/>
    </i>
    <i>
      <x v="1"/>
      <x/>
      <x v="7"/>
    </i>
    <i r="1">
      <x v="1"/>
      <x v="13"/>
    </i>
    <i r="1">
      <x v="2"/>
      <x v="16"/>
    </i>
    <i r="1">
      <x v="3"/>
      <x v="20"/>
    </i>
    <i r="1">
      <x v="4"/>
      <x v="24"/>
    </i>
    <i r="1">
      <x v="5"/>
      <x v="27"/>
    </i>
    <i r="1">
      <x v="6"/>
      <x v="30"/>
    </i>
    <i r="1">
      <x v="7"/>
      <x v="33"/>
    </i>
    <i r="1">
      <x v="8"/>
      <x v="36"/>
    </i>
    <i r="1">
      <x v="9"/>
      <x v="1"/>
    </i>
    <i r="1">
      <x v="10"/>
      <x v="4"/>
    </i>
    <i r="1">
      <x v="11"/>
      <x v="11"/>
    </i>
    <i>
      <x v="2"/>
      <x/>
      <x v="8"/>
    </i>
    <i r="1">
      <x v="1"/>
      <x v="14"/>
    </i>
    <i r="1">
      <x v="2"/>
      <x v="17"/>
    </i>
    <i r="1">
      <x v="3"/>
      <x v="21"/>
    </i>
    <i r="1">
      <x v="4"/>
      <x v="25"/>
    </i>
    <i r="1">
      <x v="5"/>
      <x v="28"/>
    </i>
    <i r="1">
      <x v="6"/>
      <x v="31"/>
    </i>
    <i r="1">
      <x v="7"/>
      <x v="34"/>
    </i>
    <i r="1">
      <x v="8"/>
      <x v="37"/>
    </i>
    <i r="1">
      <x v="9"/>
      <x v="2"/>
    </i>
    <i r="1">
      <x v="10"/>
      <x v="5"/>
    </i>
    <i r="1">
      <x v="11"/>
      <x v="12"/>
    </i>
    <i>
      <x v="3"/>
      <x/>
      <x v="9"/>
    </i>
    <i>
      <x v="4"/>
      <x/>
      <x v="6"/>
    </i>
    <i t="grand">
      <x/>
    </i>
  </rowItems>
  <colItems count="1">
    <i/>
  </colItems>
  <dataFields count="1">
    <dataField name="-Collection/coldate" fld="1" baseField="6" baseItem="22" numFmtId="4"/>
  </dataFields>
  <formats count="10"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field="3" type="button" dataOnly="0" labelOnly="1" outline="0" axis="axisRow" fieldPosition="1"/>
    </format>
    <format dxfId="14">
      <pivotArea field="5" type="button" dataOnly="0" labelOnly="1" outline="0" axis="axisRow" fieldPosition="2"/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field="4" type="button" dataOnly="0" labelOnly="1" outline="0" axis="axisRow" fieldPosition="0"/>
    </format>
    <format dxfId="11">
      <pivotArea field="3" type="button" dataOnly="0" labelOnly="1" outline="0" axis="axisRow" fieldPosition="1"/>
    </format>
    <format dxfId="10">
      <pivotArea field="5" type="button" dataOnly="0" labelOnly="1" outline="0" axis="axisRow" fieldPosition="2"/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14" displayName="Table14" ref="F6:O38" totalsRowShown="0">
  <autoFilter ref="F6:O38"/>
  <tableColumns count="10">
    <tableColumn id="1" name="Period" dataDxfId="25"/>
    <tableColumn id="2" name="Month" dataDxfId="24"/>
    <tableColumn id="3" name="Year" dataDxfId="23"/>
    <tableColumn id="4" name="MonthEnd" dataDxfId="22"/>
    <tableColumn id="5" name="Ratio" dataDxfId="21"/>
    <tableColumn id="6" name="Amount" dataDxfId="20" dataCellStyle="Comma"/>
    <tableColumn id="7" name="cost" dataCellStyle="Comma">
      <calculatedColumnFormula>Table14[[#This Row],[Amount]]*0.85</calculatedColumnFormula>
    </tableColumn>
    <tableColumn id="8" name="cert" dataDxfId="19">
      <calculatedColumnFormula>Table14[[#This Row],[MonthEnd]]+20</calculatedColumnFormula>
    </tableColumn>
    <tableColumn id="9" name="coldate" dataDxfId="18">
      <calculatedColumnFormula>Table14[[#This Row],[cert]]+12</calculatedColumnFormula>
    </tableColumn>
    <tableColumn id="10" name="collection" dataCellStyle="Comma">
      <calculatedColumnFormula>Table14[[#This Row],[Amount]]*0.9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J33" totalsRowShown="0">
  <autoFilter ref="A1:J33"/>
  <tableColumns count="10">
    <tableColumn id="1" name="Period" dataDxfId="7"/>
    <tableColumn id="2" name="Month" dataDxfId="6"/>
    <tableColumn id="3" name="Year" dataDxfId="5"/>
    <tableColumn id="4" name="MonthEnd" dataDxfId="4"/>
    <tableColumn id="5" name="Ratio" dataDxfId="3"/>
    <tableColumn id="6" name="Amount" dataDxfId="2" dataCellStyle="Comma"/>
    <tableColumn id="7" name="cost" dataCellStyle="Comma">
      <calculatedColumnFormula>Table1[[#This Row],[Amount]]*0.85</calculatedColumnFormula>
    </tableColumn>
    <tableColumn id="8" name="cert" dataDxfId="1">
      <calculatedColumnFormula>Table1[[#This Row],[MonthEnd]]+20</calculatedColumnFormula>
    </tableColumn>
    <tableColumn id="9" name="coldate" dataDxfId="0">
      <calculatedColumnFormula>Table1[[#This Row],[cert]]+12</calculatedColumnFormula>
    </tableColumn>
    <tableColumn id="10" name="collection" dataCellStyle="Comma">
      <calculatedColumnFormula>Table1[[#This Row],[Amount]]*0.9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26" Type="http://schemas.openxmlformats.org/officeDocument/2006/relationships/image" Target="../media/image12.emf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13.x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5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24" Type="http://schemas.openxmlformats.org/officeDocument/2006/relationships/image" Target="../media/image11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control" Target="../activeX/activeX14.xml"/><Relationship Id="rId28" Type="http://schemas.openxmlformats.org/officeDocument/2006/relationships/image" Target="../media/image13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image" Target="../media/image10.emf"/><Relationship Id="rId27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4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5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image" Target="../media/image17.emf"/><Relationship Id="rId5" Type="http://schemas.openxmlformats.org/officeDocument/2006/relationships/control" Target="../activeX/activeX20.xml"/><Relationship Id="rId4" Type="http://schemas.openxmlformats.org/officeDocument/2006/relationships/image" Target="../media/image16.emf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6" Type="http://schemas.openxmlformats.org/officeDocument/2006/relationships/image" Target="../media/image19.emf"/><Relationship Id="rId5" Type="http://schemas.openxmlformats.org/officeDocument/2006/relationships/control" Target="../activeX/activeX22.xml"/><Relationship Id="rId4" Type="http://schemas.openxmlformats.org/officeDocument/2006/relationships/image" Target="../media/image18.emf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4.xml"/><Relationship Id="rId7" Type="http://schemas.openxmlformats.org/officeDocument/2006/relationships/control" Target="../activeX/activeX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Relationship Id="rId6" Type="http://schemas.openxmlformats.org/officeDocument/2006/relationships/image" Target="../media/image22.emf"/><Relationship Id="rId11" Type="http://schemas.openxmlformats.org/officeDocument/2006/relationships/table" Target="../tables/table1.xml"/><Relationship Id="rId5" Type="http://schemas.openxmlformats.org/officeDocument/2006/relationships/control" Target="../activeX/activeX25.xml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control" Target="../activeX/activeX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Relationship Id="rId5" Type="http://schemas.openxmlformats.org/officeDocument/2006/relationships/image" Target="../media/image25.emf"/><Relationship Id="rId4" Type="http://schemas.openxmlformats.org/officeDocument/2006/relationships/control" Target="../activeX/activeX28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26.emf"/><Relationship Id="rId4" Type="http://schemas.openxmlformats.org/officeDocument/2006/relationships/control" Target="../activeX/activeX29.xml"/><Relationship Id="rId9" Type="http://schemas.openxmlformats.org/officeDocument/2006/relationships/image" Target="../media/image28.emf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Relationship Id="rId9" Type="http://schemas.openxmlformats.org/officeDocument/2006/relationships/image" Target="../media/image31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6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9" Type="http://schemas.openxmlformats.org/officeDocument/2006/relationships/image" Target="../media/image49.emf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40.emf"/><Relationship Id="rId34" Type="http://schemas.openxmlformats.org/officeDocument/2006/relationships/control" Target="../activeX/activeX50.xml"/><Relationship Id="rId7" Type="http://schemas.openxmlformats.org/officeDocument/2006/relationships/image" Target="../media/image33.emf"/><Relationship Id="rId12" Type="http://schemas.openxmlformats.org/officeDocument/2006/relationships/control" Target="../activeX/activeX39.xml"/><Relationship Id="rId17" Type="http://schemas.openxmlformats.org/officeDocument/2006/relationships/image" Target="../media/image38.emf"/><Relationship Id="rId25" Type="http://schemas.openxmlformats.org/officeDocument/2006/relationships/image" Target="../media/image42.emf"/><Relationship Id="rId33" Type="http://schemas.openxmlformats.org/officeDocument/2006/relationships/image" Target="../media/image46.emf"/><Relationship Id="rId38" Type="http://schemas.openxmlformats.org/officeDocument/2006/relationships/control" Target="../activeX/activeX52.xml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5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37" Type="http://schemas.openxmlformats.org/officeDocument/2006/relationships/image" Target="../media/image48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23" Type="http://schemas.openxmlformats.org/officeDocument/2006/relationships/image" Target="../media/image41.emf"/><Relationship Id="rId28" Type="http://schemas.openxmlformats.org/officeDocument/2006/relationships/control" Target="../activeX/activeX47.xml"/><Relationship Id="rId36" Type="http://schemas.openxmlformats.org/officeDocument/2006/relationships/control" Target="../activeX/activeX51.xml"/><Relationship Id="rId10" Type="http://schemas.openxmlformats.org/officeDocument/2006/relationships/control" Target="../activeX/activeX38.xml"/><Relationship Id="rId19" Type="http://schemas.openxmlformats.org/officeDocument/2006/relationships/image" Target="../media/image39.emf"/><Relationship Id="rId31" Type="http://schemas.openxmlformats.org/officeDocument/2006/relationships/image" Target="../media/image45.emf"/><Relationship Id="rId4" Type="http://schemas.openxmlformats.org/officeDocument/2006/relationships/control" Target="../activeX/activeX35.xml"/><Relationship Id="rId9" Type="http://schemas.openxmlformats.org/officeDocument/2006/relationships/image" Target="../media/image34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3.emf"/><Relationship Id="rId30" Type="http://schemas.openxmlformats.org/officeDocument/2006/relationships/control" Target="../activeX/activeX48.xml"/><Relationship Id="rId35" Type="http://schemas.openxmlformats.org/officeDocument/2006/relationships/image" Target="../media/image47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Relationship Id="rId6" Type="http://schemas.openxmlformats.org/officeDocument/2006/relationships/image" Target="../media/image54.emf"/><Relationship Id="rId5" Type="http://schemas.openxmlformats.org/officeDocument/2006/relationships/control" Target="../activeX/activeX54.xml"/><Relationship Id="rId4" Type="http://schemas.openxmlformats.org/officeDocument/2006/relationships/image" Target="../media/image5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B1:Q51"/>
  <sheetViews>
    <sheetView workbookViewId="0"/>
  </sheetViews>
  <sheetFormatPr defaultRowHeight="14.4" outlineLevelRow="1" x14ac:dyDescent="0.3"/>
  <cols>
    <col min="3" max="3" width="3.109375" style="2" hidden="1" customWidth="1"/>
    <col min="4" max="4" width="8.6640625" style="2" bestFit="1" customWidth="1"/>
    <col min="5" max="5" width="4.44140625" style="2" hidden="1" customWidth="1"/>
    <col min="6" max="6" width="4.44140625" style="2" customWidth="1"/>
    <col min="7" max="7" width="4.88671875" bestFit="1" customWidth="1"/>
    <col min="8" max="8" width="19.33203125" bestFit="1" customWidth="1"/>
    <col min="9" max="9" width="9.6640625" bestFit="1" customWidth="1"/>
    <col min="10" max="10" width="9.33203125" bestFit="1" customWidth="1"/>
    <col min="11" max="11" width="11.5546875" bestFit="1" customWidth="1"/>
    <col min="12" max="12" width="9.33203125" bestFit="1" customWidth="1"/>
    <col min="13" max="13" width="9.33203125" customWidth="1"/>
    <col min="14" max="14" width="9.33203125" bestFit="1" customWidth="1"/>
    <col min="15" max="15" width="9.33203125" customWidth="1"/>
    <col min="16" max="16" width="9.33203125" bestFit="1" customWidth="1"/>
    <col min="17" max="17" width="11.33203125" bestFit="1" customWidth="1"/>
  </cols>
  <sheetData>
    <row r="1" spans="2:17" x14ac:dyDescent="0.3">
      <c r="G1" s="242" t="s">
        <v>11</v>
      </c>
      <c r="H1" s="243"/>
      <c r="I1" s="3">
        <v>1</v>
      </c>
      <c r="J1" s="3">
        <f>I1+1</f>
        <v>2</v>
      </c>
      <c r="K1" s="3">
        <v>4</v>
      </c>
      <c r="L1" s="3">
        <v>3</v>
      </c>
      <c r="M1" s="3"/>
      <c r="N1" s="3">
        <v>5</v>
      </c>
      <c r="O1" s="3"/>
      <c r="P1" s="3"/>
      <c r="Q1" s="2" t="s">
        <v>17</v>
      </c>
    </row>
    <row r="2" spans="2:17" x14ac:dyDescent="0.3">
      <c r="G2" s="242" t="s">
        <v>8</v>
      </c>
      <c r="H2" s="243"/>
      <c r="I2" s="3">
        <v>2</v>
      </c>
      <c r="J2" s="3">
        <v>2</v>
      </c>
      <c r="K2" s="3">
        <v>2</v>
      </c>
      <c r="L2" s="3">
        <v>2</v>
      </c>
      <c r="M2" s="3"/>
      <c r="N2" s="3">
        <v>3</v>
      </c>
      <c r="O2" s="3"/>
      <c r="P2" s="3"/>
      <c r="Q2" s="3"/>
    </row>
    <row r="3" spans="2:17" x14ac:dyDescent="0.3">
      <c r="G3" s="242" t="s">
        <v>9</v>
      </c>
      <c r="H3" s="243"/>
      <c r="I3" s="3">
        <v>2018</v>
      </c>
      <c r="J3" s="3">
        <v>2018</v>
      </c>
      <c r="K3" s="3">
        <v>2018</v>
      </c>
      <c r="L3" s="3">
        <v>2018</v>
      </c>
      <c r="M3" s="3"/>
      <c r="N3" s="3">
        <v>2018</v>
      </c>
      <c r="O3" s="3"/>
      <c r="P3" s="3"/>
      <c r="Q3" s="3"/>
    </row>
    <row r="4" spans="2:17" x14ac:dyDescent="0.3">
      <c r="G4" s="242" t="s">
        <v>10</v>
      </c>
      <c r="H4" s="243"/>
      <c r="I4" s="3"/>
      <c r="J4" s="3"/>
      <c r="K4" s="3"/>
      <c r="L4" s="3"/>
      <c r="M4" s="3"/>
      <c r="N4" s="3"/>
      <c r="O4" s="3"/>
      <c r="P4" s="3"/>
      <c r="Q4" s="3"/>
    </row>
    <row r="5" spans="2:17" ht="28.8" x14ac:dyDescent="0.3">
      <c r="G5" s="244" t="s">
        <v>18</v>
      </c>
      <c r="H5" s="245"/>
      <c r="I5" s="36" t="s">
        <v>19</v>
      </c>
      <c r="J5" s="37"/>
      <c r="K5" s="37" t="s">
        <v>28</v>
      </c>
      <c r="L5" s="37" t="s">
        <v>35</v>
      </c>
      <c r="M5" s="37" t="s">
        <v>35</v>
      </c>
      <c r="N5" s="37" t="s">
        <v>34</v>
      </c>
      <c r="O5" s="37"/>
      <c r="P5" s="37"/>
      <c r="Q5" s="37"/>
    </row>
    <row r="6" spans="2:17" x14ac:dyDescent="0.3">
      <c r="G6" s="22"/>
      <c r="H6" s="22"/>
      <c r="I6" s="44"/>
      <c r="J6" s="45"/>
      <c r="K6" s="45"/>
      <c r="L6" s="45"/>
      <c r="M6" s="45"/>
      <c r="N6" s="45"/>
      <c r="O6" s="45"/>
      <c r="P6" s="45"/>
      <c r="Q6" s="45"/>
    </row>
    <row r="7" spans="2:17" x14ac:dyDescent="0.3">
      <c r="B7" s="239" t="s">
        <v>36</v>
      </c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1"/>
    </row>
    <row r="8" spans="2:17" ht="14.25" customHeight="1" outlineLevel="1" x14ac:dyDescent="0.3">
      <c r="G8" s="46" t="s">
        <v>25</v>
      </c>
      <c r="H8" s="47" t="s">
        <v>18</v>
      </c>
      <c r="I8" s="246" t="s">
        <v>29</v>
      </c>
      <c r="J8" s="246"/>
      <c r="K8" s="246"/>
      <c r="L8" s="246"/>
      <c r="M8" s="246"/>
      <c r="N8" s="246"/>
      <c r="O8" s="246"/>
      <c r="P8" s="246"/>
      <c r="Q8" s="48" t="s">
        <v>30</v>
      </c>
    </row>
    <row r="9" spans="2:17" ht="15.6" outlineLevel="1" x14ac:dyDescent="0.3">
      <c r="B9" s="247" t="s">
        <v>0</v>
      </c>
      <c r="C9" s="6" t="s">
        <v>0</v>
      </c>
      <c r="D9" s="232" t="s">
        <v>1</v>
      </c>
      <c r="E9" s="6" t="s">
        <v>1</v>
      </c>
      <c r="F9" s="232" t="s">
        <v>3</v>
      </c>
      <c r="G9" s="26" t="s">
        <v>3</v>
      </c>
      <c r="H9" s="18" t="s">
        <v>43</v>
      </c>
      <c r="I9" s="5">
        <f>-I23</f>
        <v>0</v>
      </c>
      <c r="J9" s="5">
        <f t="shared" ref="J9:P9" si="0">-J23</f>
        <v>0</v>
      </c>
      <c r="K9" s="5">
        <f t="shared" si="0"/>
        <v>10000</v>
      </c>
      <c r="L9" s="5">
        <f t="shared" si="0"/>
        <v>0</v>
      </c>
      <c r="M9" s="5"/>
      <c r="N9" s="5">
        <f t="shared" si="0"/>
        <v>0</v>
      </c>
      <c r="O9" s="5"/>
      <c r="P9" s="5">
        <f t="shared" si="0"/>
        <v>0</v>
      </c>
      <c r="Q9" s="25">
        <f>SUM(I9:P9)</f>
        <v>10000</v>
      </c>
    </row>
    <row r="10" spans="2:17" ht="15.6" outlineLevel="1" x14ac:dyDescent="0.3">
      <c r="B10" s="247"/>
      <c r="C10" s="6" t="s">
        <v>0</v>
      </c>
      <c r="D10" s="232"/>
      <c r="E10" s="6" t="s">
        <v>1</v>
      </c>
      <c r="F10" s="232"/>
      <c r="G10" s="27" t="s">
        <v>3</v>
      </c>
      <c r="H10" s="19"/>
      <c r="I10" s="5"/>
      <c r="J10" s="5"/>
      <c r="K10" s="5"/>
      <c r="L10" s="5"/>
      <c r="M10" s="5"/>
      <c r="N10" s="5"/>
      <c r="O10" s="5"/>
      <c r="P10" s="5"/>
      <c r="Q10" s="25">
        <f>SUM(I10:P10)</f>
        <v>0</v>
      </c>
    </row>
    <row r="11" spans="2:17" ht="15.6" outlineLevel="1" x14ac:dyDescent="0.3">
      <c r="B11" s="232"/>
      <c r="C11" s="6" t="s">
        <v>0</v>
      </c>
      <c r="D11" s="232"/>
      <c r="E11" s="6" t="s">
        <v>1</v>
      </c>
      <c r="F11" s="232"/>
      <c r="G11" s="27" t="s">
        <v>3</v>
      </c>
      <c r="H11" s="19"/>
      <c r="I11" s="5"/>
      <c r="J11" s="5"/>
      <c r="K11" s="5"/>
      <c r="L11" s="5"/>
      <c r="M11" s="5"/>
      <c r="N11" s="5"/>
      <c r="O11" s="5"/>
      <c r="P11" s="5"/>
      <c r="Q11" s="25">
        <f>SUM(I11:P11)</f>
        <v>0</v>
      </c>
    </row>
    <row r="12" spans="2:17" outlineLevel="1" x14ac:dyDescent="0.3">
      <c r="B12" s="232"/>
      <c r="C12" s="6" t="s">
        <v>0</v>
      </c>
      <c r="D12" s="232"/>
      <c r="E12" s="6" t="s">
        <v>1</v>
      </c>
      <c r="F12" s="232"/>
      <c r="G12" s="28"/>
      <c r="H12" s="20" t="s">
        <v>12</v>
      </c>
      <c r="I12" s="12">
        <f t="shared" ref="I12:P12" si="1">SUM(I9:I11)</f>
        <v>0</v>
      </c>
      <c r="J12" s="13">
        <f t="shared" si="1"/>
        <v>0</v>
      </c>
      <c r="K12" s="13">
        <f t="shared" si="1"/>
        <v>10000</v>
      </c>
      <c r="L12" s="13"/>
      <c r="M12" s="13"/>
      <c r="N12" s="13"/>
      <c r="O12" s="13"/>
      <c r="P12" s="14">
        <f t="shared" si="1"/>
        <v>0</v>
      </c>
      <c r="Q12" s="24">
        <f>SUM(Q9:Q11)</f>
        <v>10000</v>
      </c>
    </row>
    <row r="13" spans="2:17" ht="15.6" outlineLevel="1" x14ac:dyDescent="0.3">
      <c r="B13" s="232"/>
      <c r="C13" s="6" t="s">
        <v>0</v>
      </c>
      <c r="D13" s="232"/>
      <c r="E13" s="6" t="s">
        <v>1</v>
      </c>
      <c r="F13" s="232" t="s">
        <v>4</v>
      </c>
      <c r="G13" s="27" t="s">
        <v>4</v>
      </c>
      <c r="H13" s="19" t="s">
        <v>41</v>
      </c>
      <c r="I13" s="5">
        <f>-I28</f>
        <v>-200</v>
      </c>
      <c r="J13" s="5">
        <f t="shared" ref="J13:P13" si="2">-J28</f>
        <v>0</v>
      </c>
      <c r="K13" s="5">
        <f t="shared" si="2"/>
        <v>0</v>
      </c>
      <c r="L13" s="5"/>
      <c r="M13" s="5"/>
      <c r="N13" s="5">
        <f t="shared" si="2"/>
        <v>0</v>
      </c>
      <c r="O13" s="5"/>
      <c r="P13" s="5">
        <f t="shared" si="2"/>
        <v>0</v>
      </c>
      <c r="Q13" s="25">
        <f>SUM(I13:P13)</f>
        <v>-200</v>
      </c>
    </row>
    <row r="14" spans="2:17" ht="15.6" outlineLevel="1" x14ac:dyDescent="0.3">
      <c r="B14" s="232"/>
      <c r="C14" s="6" t="s">
        <v>0</v>
      </c>
      <c r="D14" s="232"/>
      <c r="E14" s="6" t="s">
        <v>1</v>
      </c>
      <c r="F14" s="232"/>
      <c r="G14" s="27" t="s">
        <v>4</v>
      </c>
      <c r="H14" s="19" t="s">
        <v>41</v>
      </c>
      <c r="I14" s="5"/>
      <c r="J14" s="5"/>
      <c r="K14" s="5"/>
      <c r="L14" s="5">
        <v>-30</v>
      </c>
      <c r="M14" s="5"/>
      <c r="N14" s="5"/>
      <c r="O14" s="5"/>
      <c r="P14" s="5"/>
      <c r="Q14" s="25">
        <f>SUM(I14:P14)</f>
        <v>-30</v>
      </c>
    </row>
    <row r="15" spans="2:17" ht="15.6" outlineLevel="1" x14ac:dyDescent="0.3">
      <c r="B15" s="232"/>
      <c r="C15" s="6" t="s">
        <v>0</v>
      </c>
      <c r="D15" s="232"/>
      <c r="E15" s="6" t="s">
        <v>1</v>
      </c>
      <c r="F15" s="232"/>
      <c r="G15" s="27" t="s">
        <v>4</v>
      </c>
      <c r="H15" s="19" t="s">
        <v>39</v>
      </c>
      <c r="I15" s="5"/>
      <c r="J15" s="5"/>
      <c r="K15" s="5"/>
      <c r="L15" s="5"/>
      <c r="M15" s="5">
        <v>-100</v>
      </c>
      <c r="N15" s="5"/>
      <c r="O15" s="5"/>
      <c r="P15" s="5"/>
      <c r="Q15" s="25">
        <f>SUM(I15:P15)</f>
        <v>-100</v>
      </c>
    </row>
    <row r="16" spans="2:17" outlineLevel="1" x14ac:dyDescent="0.3">
      <c r="B16" s="232"/>
      <c r="C16" s="6" t="s">
        <v>0</v>
      </c>
      <c r="D16" s="232"/>
      <c r="E16" s="6" t="s">
        <v>1</v>
      </c>
      <c r="F16" s="232"/>
      <c r="G16" s="28"/>
      <c r="H16" s="20" t="s">
        <v>13</v>
      </c>
      <c r="I16" s="12">
        <f t="shared" ref="I16:K16" si="3">SUM(I13:I15)</f>
        <v>-200</v>
      </c>
      <c r="J16" s="13">
        <f t="shared" si="3"/>
        <v>0</v>
      </c>
      <c r="K16" s="13">
        <f t="shared" si="3"/>
        <v>0</v>
      </c>
      <c r="L16" s="13">
        <f t="shared" ref="L16:M16" si="4">SUM(L13:L15)</f>
        <v>-30</v>
      </c>
      <c r="M16" s="13">
        <f t="shared" si="4"/>
        <v>-100</v>
      </c>
      <c r="N16" s="13">
        <f t="shared" ref="N16" si="5">SUM(N13:N15)</f>
        <v>0</v>
      </c>
      <c r="O16" s="13"/>
      <c r="P16" s="14">
        <f t="shared" ref="P16" si="6">SUM(P13:P15)</f>
        <v>0</v>
      </c>
      <c r="Q16" s="24">
        <f>SUM(Q13:Q15)</f>
        <v>-330</v>
      </c>
    </row>
    <row r="17" spans="2:17" ht="15.6" outlineLevel="1" x14ac:dyDescent="0.3">
      <c r="B17" s="232"/>
      <c r="C17" s="6" t="s">
        <v>0</v>
      </c>
      <c r="D17" s="232"/>
      <c r="E17" s="6" t="s">
        <v>1</v>
      </c>
      <c r="F17" s="232" t="s">
        <v>5</v>
      </c>
      <c r="G17" s="27" t="s">
        <v>5</v>
      </c>
      <c r="H17" s="19"/>
      <c r="I17" s="5"/>
      <c r="J17" s="5"/>
      <c r="K17" s="5"/>
      <c r="L17" s="5"/>
      <c r="M17" s="5"/>
      <c r="N17" s="5"/>
      <c r="O17" s="5"/>
      <c r="P17" s="5"/>
      <c r="Q17" s="25">
        <f>SUM(I17:P17)</f>
        <v>0</v>
      </c>
    </row>
    <row r="18" spans="2:17" ht="15.6" outlineLevel="1" x14ac:dyDescent="0.3">
      <c r="B18" s="232"/>
      <c r="C18" s="6" t="s">
        <v>0</v>
      </c>
      <c r="D18" s="232"/>
      <c r="E18" s="6" t="s">
        <v>1</v>
      </c>
      <c r="F18" s="232"/>
      <c r="G18" s="27" t="s">
        <v>5</v>
      </c>
      <c r="H18" s="19"/>
      <c r="I18" s="5"/>
      <c r="J18" s="5"/>
      <c r="K18" s="5"/>
      <c r="L18" s="5"/>
      <c r="M18" s="5"/>
      <c r="N18" s="5"/>
      <c r="O18" s="5"/>
      <c r="P18" s="5"/>
      <c r="Q18" s="25">
        <f>SUM(I18:P18)</f>
        <v>0</v>
      </c>
    </row>
    <row r="19" spans="2:17" outlineLevel="1" x14ac:dyDescent="0.3">
      <c r="B19" s="232"/>
      <c r="C19" s="6" t="s">
        <v>0</v>
      </c>
      <c r="D19" s="232"/>
      <c r="E19" s="6" t="s">
        <v>1</v>
      </c>
      <c r="F19" s="232"/>
      <c r="G19" s="28"/>
      <c r="H19" s="20" t="s">
        <v>14</v>
      </c>
      <c r="I19" s="12">
        <f t="shared" ref="I19:P19" si="7">SUM(I17:I18)</f>
        <v>0</v>
      </c>
      <c r="J19" s="13">
        <f t="shared" si="7"/>
        <v>0</v>
      </c>
      <c r="K19" s="13">
        <f t="shared" si="7"/>
        <v>0</v>
      </c>
      <c r="L19" s="13">
        <f t="shared" ref="L19" si="8">SUM(L17:L18)</f>
        <v>0</v>
      </c>
      <c r="M19" s="13">
        <f t="shared" ref="M19" si="9">SUM(M17:M18)</f>
        <v>0</v>
      </c>
      <c r="N19" s="13">
        <f t="shared" ref="N19" si="10">SUM(N17:N18)</f>
        <v>0</v>
      </c>
      <c r="O19" s="13">
        <f t="shared" ref="O19" si="11">SUM(O17:O18)</f>
        <v>0</v>
      </c>
      <c r="P19" s="14">
        <f t="shared" si="7"/>
        <v>0</v>
      </c>
      <c r="Q19" s="24">
        <f t="shared" ref="Q19" si="12">SUM(Q17:Q18)</f>
        <v>0</v>
      </c>
    </row>
    <row r="20" spans="2:17" ht="15.6" outlineLevel="1" x14ac:dyDescent="0.3">
      <c r="B20" s="232"/>
      <c r="C20" s="6" t="s">
        <v>0</v>
      </c>
      <c r="D20" s="232" t="s">
        <v>2</v>
      </c>
      <c r="E20" s="6" t="s">
        <v>2</v>
      </c>
      <c r="F20" s="232" t="s">
        <v>6</v>
      </c>
      <c r="G20" s="27" t="s">
        <v>6</v>
      </c>
      <c r="H20" s="19" t="s">
        <v>37</v>
      </c>
      <c r="I20" s="5"/>
      <c r="J20" s="5"/>
      <c r="K20" s="5">
        <v>-10000</v>
      </c>
      <c r="L20" s="5"/>
      <c r="M20" s="5"/>
      <c r="N20" s="5"/>
      <c r="O20" s="5"/>
      <c r="P20" s="5"/>
      <c r="Q20" s="25">
        <f>SUM(I20:P20)</f>
        <v>-10000</v>
      </c>
    </row>
    <row r="21" spans="2:17" ht="15.6" outlineLevel="1" x14ac:dyDescent="0.3">
      <c r="B21" s="232"/>
      <c r="C21" s="6" t="s">
        <v>0</v>
      </c>
      <c r="D21" s="232"/>
      <c r="E21" s="6" t="s">
        <v>2</v>
      </c>
      <c r="F21" s="232"/>
      <c r="G21" s="27" t="s">
        <v>6</v>
      </c>
      <c r="H21" s="19"/>
      <c r="I21" s="5"/>
      <c r="J21" s="5"/>
      <c r="K21" s="5"/>
      <c r="L21" s="5"/>
      <c r="M21" s="5"/>
      <c r="N21" s="5"/>
      <c r="O21" s="5"/>
      <c r="P21" s="5"/>
      <c r="Q21" s="25">
        <f>SUM(I21:P21)</f>
        <v>0</v>
      </c>
    </row>
    <row r="22" spans="2:17" ht="15.6" outlineLevel="1" x14ac:dyDescent="0.3">
      <c r="B22" s="232"/>
      <c r="C22" s="6" t="s">
        <v>0</v>
      </c>
      <c r="D22" s="232"/>
      <c r="E22" s="6" t="s">
        <v>2</v>
      </c>
      <c r="F22" s="232"/>
      <c r="G22" s="27" t="s">
        <v>6</v>
      </c>
      <c r="H22" s="19"/>
      <c r="I22" s="5"/>
      <c r="J22" s="5"/>
      <c r="K22" s="5"/>
      <c r="L22" s="5"/>
      <c r="M22" s="5"/>
      <c r="N22" s="5"/>
      <c r="O22" s="5"/>
      <c r="P22" s="5"/>
      <c r="Q22" s="25">
        <f>SUM(I22:P22)</f>
        <v>0</v>
      </c>
    </row>
    <row r="23" spans="2:17" outlineLevel="1" x14ac:dyDescent="0.3">
      <c r="B23" s="232"/>
      <c r="C23" s="6" t="s">
        <v>0</v>
      </c>
      <c r="D23" s="232"/>
      <c r="E23" s="6" t="s">
        <v>2</v>
      </c>
      <c r="F23" s="232"/>
      <c r="G23" s="28"/>
      <c r="H23" s="20" t="s">
        <v>15</v>
      </c>
      <c r="I23" s="12">
        <f t="shared" ref="I23:P23" si="13">SUM(I20:I22)</f>
        <v>0</v>
      </c>
      <c r="J23" s="13">
        <f t="shared" si="13"/>
        <v>0</v>
      </c>
      <c r="K23" s="13">
        <f t="shared" si="13"/>
        <v>-10000</v>
      </c>
      <c r="L23" s="13">
        <f t="shared" ref="L23" si="14">SUM(L20:L22)</f>
        <v>0</v>
      </c>
      <c r="M23" s="13">
        <f t="shared" ref="M23" si="15">SUM(M20:M22)</f>
        <v>0</v>
      </c>
      <c r="N23" s="13">
        <f t="shared" ref="N23" si="16">SUM(N20:N22)</f>
        <v>0</v>
      </c>
      <c r="O23" s="13">
        <f t="shared" ref="O23" si="17">SUM(O20:O22)</f>
        <v>0</v>
      </c>
      <c r="P23" s="14">
        <f t="shared" si="13"/>
        <v>0</v>
      </c>
      <c r="Q23" s="24">
        <f t="shared" ref="Q23" si="18">SUM(Q20:Q22)</f>
        <v>-10000</v>
      </c>
    </row>
    <row r="24" spans="2:17" ht="15.6" outlineLevel="1" x14ac:dyDescent="0.3">
      <c r="B24" s="232"/>
      <c r="C24" s="6" t="s">
        <v>0</v>
      </c>
      <c r="D24" s="232"/>
      <c r="E24" s="6" t="s">
        <v>2</v>
      </c>
      <c r="F24" s="232" t="s">
        <v>7</v>
      </c>
      <c r="G24" s="27" t="s">
        <v>7</v>
      </c>
      <c r="H24" s="19"/>
      <c r="I24" s="5"/>
      <c r="J24" s="5"/>
      <c r="K24" s="5"/>
      <c r="L24" s="5"/>
      <c r="M24" s="5"/>
      <c r="N24" s="5"/>
      <c r="O24" s="5"/>
      <c r="P24" s="5"/>
      <c r="Q24" s="25">
        <f>SUM(I24:P24)</f>
        <v>0</v>
      </c>
    </row>
    <row r="25" spans="2:17" ht="15.6" outlineLevel="1" x14ac:dyDescent="0.3">
      <c r="B25" s="232"/>
      <c r="C25" s="6" t="s">
        <v>0</v>
      </c>
      <c r="D25" s="232"/>
      <c r="E25" s="6" t="s">
        <v>2</v>
      </c>
      <c r="F25" s="232"/>
      <c r="G25" s="27" t="s">
        <v>26</v>
      </c>
      <c r="H25" s="19" t="str">
        <f>I5</f>
        <v>Cost Provision</v>
      </c>
      <c r="I25" s="5">
        <v>200</v>
      </c>
      <c r="J25" s="5"/>
      <c r="K25" s="5"/>
      <c r="L25" s="5"/>
      <c r="M25" s="5"/>
      <c r="N25" s="5"/>
      <c r="O25" s="5"/>
      <c r="P25" s="5"/>
      <c r="Q25" s="25">
        <f>SUM(I25:P25)</f>
        <v>200</v>
      </c>
    </row>
    <row r="26" spans="2:17" ht="15.6" outlineLevel="1" x14ac:dyDescent="0.3">
      <c r="B26" s="232"/>
      <c r="C26" s="6" t="s">
        <v>0</v>
      </c>
      <c r="D26" s="232"/>
      <c r="E26" s="6" t="s">
        <v>2</v>
      </c>
      <c r="F26" s="232"/>
      <c r="G26" s="27" t="s">
        <v>27</v>
      </c>
      <c r="H26" s="38" t="str">
        <f>L5</f>
        <v xml:space="preserve"> </v>
      </c>
      <c r="I26" s="5"/>
      <c r="J26" s="5"/>
      <c r="K26" s="5"/>
      <c r="L26" s="5">
        <v>30</v>
      </c>
      <c r="M26" s="5"/>
      <c r="N26" s="5"/>
      <c r="O26" s="5"/>
      <c r="P26" s="5"/>
      <c r="Q26" s="25">
        <f>SUM(I26:P26)</f>
        <v>30</v>
      </c>
    </row>
    <row r="27" spans="2:17" ht="15.6" outlineLevel="1" x14ac:dyDescent="0.3">
      <c r="B27" s="232"/>
      <c r="C27" s="6" t="s">
        <v>0</v>
      </c>
      <c r="D27" s="232"/>
      <c r="E27" s="6" t="s">
        <v>2</v>
      </c>
      <c r="F27" s="232"/>
      <c r="G27" s="27" t="s">
        <v>26</v>
      </c>
      <c r="H27" s="19"/>
      <c r="I27" s="5"/>
      <c r="J27" s="5"/>
      <c r="K27" s="5"/>
      <c r="L27" s="5"/>
      <c r="M27" s="5">
        <v>100</v>
      </c>
      <c r="N27" s="5"/>
      <c r="O27" s="5"/>
      <c r="P27" s="5"/>
      <c r="Q27" s="25">
        <f>SUM(I27:P27)</f>
        <v>100</v>
      </c>
    </row>
    <row r="28" spans="2:17" outlineLevel="1" x14ac:dyDescent="0.3">
      <c r="B28" s="232"/>
      <c r="C28" s="6" t="s">
        <v>0</v>
      </c>
      <c r="D28" s="232"/>
      <c r="E28" s="6" t="s">
        <v>2</v>
      </c>
      <c r="F28" s="232"/>
      <c r="G28" s="29"/>
      <c r="H28" s="21" t="s">
        <v>16</v>
      </c>
      <c r="I28" s="15">
        <f>SUM(I24:I27)</f>
        <v>200</v>
      </c>
      <c r="J28" s="16">
        <f>SUM(J24:J27)</f>
        <v>0</v>
      </c>
      <c r="K28" s="16">
        <f>SUM(K24:K27)</f>
        <v>0</v>
      </c>
      <c r="L28" s="16">
        <f t="shared" ref="L28:N28" si="19">SUM(L24:L27)</f>
        <v>30</v>
      </c>
      <c r="M28" s="16">
        <f t="shared" si="19"/>
        <v>100</v>
      </c>
      <c r="N28" s="16">
        <f t="shared" si="19"/>
        <v>0</v>
      </c>
      <c r="O28" s="16"/>
      <c r="P28" s="17">
        <f>SUM(P24:P27)</f>
        <v>0</v>
      </c>
      <c r="Q28" s="24">
        <f>SUM(Q24:Q27)</f>
        <v>330</v>
      </c>
    </row>
    <row r="29" spans="2:17" s="6" customFormat="1" outlineLevel="1" x14ac:dyDescent="0.3">
      <c r="B29" s="32">
        <f>Q12+Q16+Q19+Q23+Q28</f>
        <v>0</v>
      </c>
      <c r="C29" s="33"/>
      <c r="D29" s="32">
        <f>(-(Q12+Q16+Q19)-(Q23+Q28))</f>
        <v>0</v>
      </c>
    </row>
    <row r="30" spans="2:17" s="6" customFormat="1" x14ac:dyDescent="0.3"/>
    <row r="31" spans="2:17" s="6" customFormat="1" collapsed="1" x14ac:dyDescent="0.3">
      <c r="B31" s="236" t="s">
        <v>33</v>
      </c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8"/>
    </row>
    <row r="32" spans="2:17" hidden="1" outlineLevel="1" x14ac:dyDescent="0.3">
      <c r="B32" s="234" t="s">
        <v>33</v>
      </c>
      <c r="D32" s="39" t="s">
        <v>20</v>
      </c>
      <c r="F32" s="40"/>
      <c r="G32" s="41"/>
      <c r="H32" s="41"/>
      <c r="I32" s="41"/>
      <c r="J32" s="41"/>
      <c r="K32" s="41"/>
      <c r="L32" s="41"/>
      <c r="M32" s="41"/>
      <c r="N32" s="41"/>
      <c r="O32" s="41"/>
      <c r="P32" s="42"/>
      <c r="Q32" s="43">
        <f>-Q23-Q28</f>
        <v>9670</v>
      </c>
    </row>
    <row r="33" spans="2:17" hidden="1" outlineLevel="1" x14ac:dyDescent="0.3">
      <c r="B33" s="235"/>
      <c r="D33" s="23"/>
      <c r="F33" s="23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31"/>
    </row>
    <row r="34" spans="2:17" hidden="1" outlineLevel="1" x14ac:dyDescent="0.3">
      <c r="B34" s="235"/>
      <c r="D34" s="23"/>
      <c r="F34" s="2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31"/>
    </row>
    <row r="35" spans="2:17" hidden="1" outlineLevel="1" x14ac:dyDescent="0.3">
      <c r="B35" s="235"/>
      <c r="D35" s="23"/>
      <c r="F35" s="23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31"/>
    </row>
    <row r="36" spans="2:17" hidden="1" outlineLevel="1" x14ac:dyDescent="0.3">
      <c r="B36" s="235"/>
      <c r="D36" s="23"/>
      <c r="F36" s="23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31"/>
    </row>
    <row r="37" spans="2:17" hidden="1" outlineLevel="1" x14ac:dyDescent="0.3">
      <c r="B37" s="235"/>
      <c r="D37" s="23"/>
      <c r="F37" s="23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31"/>
    </row>
    <row r="38" spans="2:17" hidden="1" outlineLevel="1" x14ac:dyDescent="0.3">
      <c r="B38" s="235"/>
      <c r="D38" s="23"/>
      <c r="F38" s="23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31"/>
    </row>
    <row r="39" spans="2:17" hidden="1" outlineLevel="1" x14ac:dyDescent="0.3">
      <c r="B39" s="235"/>
      <c r="D39" s="23"/>
      <c r="F39" s="23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31"/>
    </row>
    <row r="40" spans="2:17" hidden="1" outlineLevel="1" x14ac:dyDescent="0.3">
      <c r="B40" s="235"/>
      <c r="D40" s="23"/>
      <c r="F40" s="23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31"/>
    </row>
    <row r="41" spans="2:17" hidden="1" outlineLevel="1" x14ac:dyDescent="0.3">
      <c r="B41" s="235"/>
      <c r="D41" s="23"/>
      <c r="F41" s="23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31"/>
    </row>
    <row r="43" spans="2:17" x14ac:dyDescent="0.3">
      <c r="B43" s="239" t="s">
        <v>21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</row>
    <row r="44" spans="2:17" outlineLevel="1" x14ac:dyDescent="0.3">
      <c r="B44" s="233" t="s">
        <v>21</v>
      </c>
      <c r="D44" s="233" t="s">
        <v>32</v>
      </c>
      <c r="G44" s="48">
        <v>4</v>
      </c>
      <c r="H44" s="49" t="s">
        <v>37</v>
      </c>
      <c r="I44" s="50"/>
      <c r="J44" s="50"/>
      <c r="K44" s="50"/>
      <c r="L44" s="50"/>
      <c r="M44" s="50"/>
      <c r="N44" s="50"/>
      <c r="O44" s="50"/>
      <c r="P44" s="50"/>
      <c r="Q44" s="5">
        <f>-SUMIF($H$20:$H$22,"Billings",$Q$20:$Q$22)</f>
        <v>10000</v>
      </c>
    </row>
    <row r="45" spans="2:17" outlineLevel="1" x14ac:dyDescent="0.3">
      <c r="B45" s="232"/>
      <c r="D45" s="232"/>
      <c r="G45" s="3"/>
      <c r="H45" s="35"/>
      <c r="I45" s="34"/>
      <c r="J45" s="34"/>
      <c r="K45" s="34"/>
      <c r="L45" s="34"/>
      <c r="M45" s="34"/>
      <c r="N45" s="34"/>
      <c r="O45" s="34"/>
      <c r="P45" s="34"/>
    </row>
    <row r="46" spans="2:17" outlineLevel="1" x14ac:dyDescent="0.3">
      <c r="B46" s="232"/>
      <c r="D46" s="232"/>
      <c r="G46" s="3"/>
      <c r="H46" s="35"/>
      <c r="I46" s="34"/>
      <c r="J46" s="34"/>
      <c r="K46" s="34"/>
      <c r="L46" s="34"/>
      <c r="M46" s="34"/>
      <c r="N46" s="34"/>
      <c r="O46" s="34"/>
      <c r="P46" s="34"/>
    </row>
    <row r="47" spans="2:17" outlineLevel="1" x14ac:dyDescent="0.3">
      <c r="B47" s="232"/>
      <c r="D47" s="232" t="s">
        <v>31</v>
      </c>
      <c r="G47" s="8">
        <v>1</v>
      </c>
      <c r="H47" s="35" t="s">
        <v>22</v>
      </c>
      <c r="I47" s="34"/>
      <c r="J47" s="34"/>
      <c r="K47" s="34"/>
      <c r="L47" s="34"/>
      <c r="M47" s="34"/>
      <c r="N47" s="34"/>
      <c r="O47" s="34"/>
      <c r="P47" s="34"/>
      <c r="Q47" s="5">
        <f>-SUMIF($G$20:$G$22,"I",$Q$20:$Q$22)</f>
        <v>10000</v>
      </c>
    </row>
    <row r="48" spans="2:17" outlineLevel="1" x14ac:dyDescent="0.3">
      <c r="B48" s="232"/>
      <c r="D48" s="232"/>
      <c r="G48" s="8">
        <v>2.1</v>
      </c>
      <c r="H48" s="35" t="s">
        <v>23</v>
      </c>
      <c r="I48" s="34">
        <f>SUMIF($G$24:$G$27,"S",$Q$24:$Q$27)</f>
        <v>300</v>
      </c>
      <c r="J48" s="34"/>
      <c r="K48" s="34"/>
      <c r="L48" s="34"/>
      <c r="M48" s="34"/>
      <c r="N48" s="34"/>
      <c r="O48" s="34"/>
      <c r="P48" s="34"/>
      <c r="Q48" s="34">
        <f>SUMIF($G$24:$G$27,"S",$Q$24:$Q$27)</f>
        <v>300</v>
      </c>
    </row>
    <row r="49" spans="2:17" outlineLevel="1" x14ac:dyDescent="0.3">
      <c r="B49" s="232"/>
      <c r="D49" s="232"/>
      <c r="G49" s="8">
        <v>2.2000000000000002</v>
      </c>
      <c r="H49" s="35" t="s">
        <v>24</v>
      </c>
      <c r="I49" s="34">
        <f>SUMIF(G24:G27,"O",$Q$24:$Q$27)</f>
        <v>30</v>
      </c>
      <c r="J49" s="34"/>
      <c r="K49" s="34"/>
      <c r="L49" s="34"/>
      <c r="M49" s="34"/>
      <c r="N49" s="34"/>
      <c r="O49" s="34"/>
      <c r="P49" s="34"/>
      <c r="Q49" s="34">
        <f>SUMIF(G24:G27,"O",$Q$24:$Q$27)</f>
        <v>30</v>
      </c>
    </row>
    <row r="50" spans="2:17" outlineLevel="1" x14ac:dyDescent="0.3"/>
    <row r="51" spans="2:17" outlineLevel="1" x14ac:dyDescent="0.3"/>
  </sheetData>
  <mergeCells count="21">
    <mergeCell ref="B7:Q7"/>
    <mergeCell ref="B43:Q43"/>
    <mergeCell ref="G1:H1"/>
    <mergeCell ref="G2:H2"/>
    <mergeCell ref="G3:H3"/>
    <mergeCell ref="G4:H4"/>
    <mergeCell ref="G5:H5"/>
    <mergeCell ref="I8:P8"/>
    <mergeCell ref="B9:B28"/>
    <mergeCell ref="D9:D19"/>
    <mergeCell ref="D20:D28"/>
    <mergeCell ref="F9:F12"/>
    <mergeCell ref="F13:F16"/>
    <mergeCell ref="F17:F19"/>
    <mergeCell ref="F20:F23"/>
    <mergeCell ref="F24:F28"/>
    <mergeCell ref="D47:D49"/>
    <mergeCell ref="D44:D46"/>
    <mergeCell ref="B44:B49"/>
    <mergeCell ref="B32:B41"/>
    <mergeCell ref="B31:Q3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Lists!$A$2:$A$4</xm:f>
          </x14:formula1>
          <xm:sqref>H20:H22</xm:sqref>
        </x14:dataValidation>
        <x14:dataValidation type="list" allowBlank="1" showInputMessage="1" showErrorMessage="1">
          <x14:formula1>
            <xm:f>Lists!$C$2:$C$5</xm:f>
          </x14:formula1>
          <xm:sqref>H13:H15</xm:sqref>
        </x14:dataValidation>
        <x14:dataValidation type="list" allowBlank="1" showInputMessage="1" showErrorMessage="1">
          <x14:formula1>
            <xm:f>Lists!$E$2:$E$5</xm:f>
          </x14:formula1>
          <xm:sqref>H9:H11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1:H5"/>
  <sheetViews>
    <sheetView workbookViewId="0"/>
  </sheetViews>
  <sheetFormatPr defaultRowHeight="14.4" x14ac:dyDescent="0.3"/>
  <cols>
    <col min="3" max="3" width="15.88671875" customWidth="1"/>
    <col min="5" max="5" width="17.33203125" customWidth="1"/>
  </cols>
  <sheetData>
    <row r="1" spans="1:8" x14ac:dyDescent="0.3">
      <c r="A1" s="210" t="s">
        <v>28</v>
      </c>
      <c r="C1" s="211" t="s">
        <v>40</v>
      </c>
      <c r="E1" s="211" t="s">
        <v>42</v>
      </c>
      <c r="G1" t="s">
        <v>183</v>
      </c>
    </row>
    <row r="2" spans="1:8" x14ac:dyDescent="0.3">
      <c r="A2" t="s">
        <v>37</v>
      </c>
      <c r="C2" s="51" t="s">
        <v>41</v>
      </c>
      <c r="E2" s="51" t="s">
        <v>43</v>
      </c>
      <c r="G2" t="s">
        <v>184</v>
      </c>
      <c r="H2" t="s">
        <v>185</v>
      </c>
    </row>
    <row r="3" spans="1:8" x14ac:dyDescent="0.3">
      <c r="A3" t="s">
        <v>39</v>
      </c>
      <c r="C3" s="51" t="s">
        <v>39</v>
      </c>
      <c r="E3" s="51" t="s">
        <v>44</v>
      </c>
      <c r="G3" t="s">
        <v>186</v>
      </c>
      <c r="H3" t="s">
        <v>187</v>
      </c>
    </row>
    <row r="4" spans="1:8" x14ac:dyDescent="0.3">
      <c r="A4" t="s">
        <v>38</v>
      </c>
      <c r="C4" s="51"/>
      <c r="E4" s="51"/>
      <c r="G4" t="s">
        <v>188</v>
      </c>
      <c r="H4" t="s">
        <v>189</v>
      </c>
    </row>
    <row r="5" spans="1:8" x14ac:dyDescent="0.3">
      <c r="C5" s="52"/>
      <c r="E5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JH39"/>
  <sheetViews>
    <sheetView workbookViewId="0"/>
  </sheetViews>
  <sheetFormatPr defaultRowHeight="14.4" outlineLevelCol="3" x14ac:dyDescent="0.3"/>
  <cols>
    <col min="1" max="1" width="10.109375" bestFit="1" customWidth="1"/>
    <col min="2" max="2" width="11.33203125" bestFit="1" customWidth="1"/>
    <col min="3" max="14" width="11.33203125" customWidth="1"/>
    <col min="17" max="48" width="3.5546875" hidden="1" customWidth="1" outlineLevel="2"/>
    <col min="49" max="49" width="3.5546875" customWidth="1" outlineLevel="1" collapsed="1"/>
    <col min="50" max="50" width="8.6640625" customWidth="1" outlineLevel="1" collapsed="1"/>
    <col min="51" max="82" width="3.5546875" hidden="1" customWidth="1" outlineLevel="2"/>
    <col min="83" max="83" width="9" customWidth="1" outlineLevel="1" collapsed="1"/>
    <col min="84" max="115" width="4.44140625" hidden="1" customWidth="1" outlineLevel="2"/>
    <col min="116" max="116" width="8" customWidth="1" outlineLevel="1" collapsed="1"/>
    <col min="117" max="148" width="9.109375" hidden="1" customWidth="1" outlineLevel="2"/>
    <col min="149" max="149" width="9.109375" customWidth="1" outlineLevel="1" collapsed="1"/>
    <col min="150" max="180" width="9.109375" hidden="1" customWidth="1" outlineLevel="2"/>
    <col min="181" max="181" width="5.5546875" hidden="1" customWidth="1" outlineLevel="2"/>
    <col min="182" max="182" width="9.109375" customWidth="1" outlineLevel="1" collapsed="1"/>
    <col min="183" max="214" width="9.109375" hidden="1" customWidth="1" outlineLevel="2"/>
    <col min="215" max="215" width="9.109375" customWidth="1" outlineLevel="1" collapsed="1"/>
    <col min="216" max="247" width="9.109375" hidden="1" customWidth="1" outlineLevel="2"/>
    <col min="248" max="248" width="9.109375" customWidth="1" outlineLevel="1" collapsed="1"/>
    <col min="249" max="280" width="9.109375" hidden="1" customWidth="1" outlineLevel="2"/>
    <col min="281" max="281" width="9.109375" customWidth="1" outlineLevel="1" collapsed="1"/>
    <col min="282" max="313" width="9.109375" hidden="1" customWidth="1" outlineLevel="2"/>
    <col min="314" max="314" width="9.109375" customWidth="1" outlineLevel="1" collapsed="1"/>
    <col min="315" max="346" width="9.109375" hidden="1" customWidth="1" outlineLevel="2"/>
    <col min="347" max="347" width="9.109375" customWidth="1" outlineLevel="1" collapsed="1"/>
    <col min="348" max="379" width="9.109375" hidden="1" customWidth="1" outlineLevel="2"/>
    <col min="380" max="380" width="9.109375" customWidth="1" outlineLevel="1" collapsed="1"/>
    <col min="381" max="412" width="9.109375" hidden="1" customWidth="1" outlineLevel="2"/>
    <col min="413" max="413" width="9.109375" customWidth="1" outlineLevel="1" collapsed="1"/>
    <col min="414" max="414" width="9.109375" customWidth="1"/>
    <col min="415" max="446" width="9.109375" hidden="1" customWidth="1" outlineLevel="2"/>
    <col min="447" max="447" width="9.109375" customWidth="1" outlineLevel="1" collapsed="1"/>
    <col min="448" max="479" width="3.5546875" hidden="1" customWidth="1" outlineLevel="2"/>
    <col min="480" max="480" width="9" customWidth="1" outlineLevel="1" collapsed="1"/>
    <col min="481" max="512" width="4.44140625" hidden="1" customWidth="1" outlineLevel="2"/>
    <col min="513" max="513" width="8" customWidth="1" outlineLevel="1" collapsed="1"/>
    <col min="514" max="545" width="9.109375" hidden="1" customWidth="1" outlineLevel="2"/>
    <col min="546" max="546" width="9.109375" customWidth="1" outlineLevel="1" collapsed="1"/>
    <col min="547" max="578" width="9.109375" hidden="1" customWidth="1" outlineLevel="2"/>
    <col min="579" max="579" width="9.109375" customWidth="1" outlineLevel="1" collapsed="1"/>
    <col min="580" max="611" width="9.109375" hidden="1" customWidth="1" outlineLevel="2"/>
    <col min="612" max="612" width="9.109375" customWidth="1" outlineLevel="1" collapsed="1"/>
    <col min="613" max="644" width="9.109375" hidden="1" customWidth="1" outlineLevel="2"/>
    <col min="645" max="645" width="9.109375" customWidth="1" outlineLevel="1" collapsed="1"/>
    <col min="646" max="677" width="9.109375" hidden="1" customWidth="1" outlineLevel="2"/>
    <col min="678" max="678" width="9.109375" customWidth="1" outlineLevel="1" collapsed="1"/>
    <col min="679" max="710" width="9.109375" hidden="1" customWidth="1" outlineLevel="2"/>
    <col min="711" max="711" width="9.109375" customWidth="1" outlineLevel="1" collapsed="1"/>
    <col min="712" max="743" width="9.109375" hidden="1" customWidth="1" outlineLevel="2"/>
    <col min="744" max="744" width="9.109375" customWidth="1" outlineLevel="1" collapsed="1"/>
    <col min="745" max="776" width="9.109375" hidden="1" customWidth="1" outlineLevel="2"/>
    <col min="777" max="777" width="9.109375" customWidth="1" outlineLevel="1" collapsed="1"/>
    <col min="778" max="809" width="9.109375" hidden="1" customWidth="1" outlineLevel="2"/>
    <col min="810" max="810" width="9.109375" customWidth="1" outlineLevel="1" collapsed="1"/>
    <col min="812" max="843" width="9.109375" hidden="1" customWidth="1" outlineLevel="2"/>
    <col min="844" max="844" width="9.109375" customWidth="1" outlineLevel="1" collapsed="1"/>
    <col min="845" max="876" width="3.5546875" hidden="1" customWidth="1" outlineLevel="2"/>
    <col min="877" max="877" width="9" customWidth="1" outlineLevel="1" collapsed="1"/>
    <col min="878" max="909" width="4.44140625" hidden="1" customWidth="1" outlineLevel="2"/>
    <col min="910" max="910" width="8" customWidth="1" outlineLevel="1" collapsed="1"/>
    <col min="911" max="942" width="9.109375" hidden="1" customWidth="1" outlineLevel="2"/>
    <col min="943" max="943" width="9.109375" customWidth="1" outlineLevel="1" collapsed="1"/>
    <col min="944" max="975" width="9.109375" hidden="1" customWidth="1" outlineLevel="3"/>
    <col min="976" max="976" width="9.109375" customWidth="1" outlineLevel="1" collapsed="1"/>
    <col min="977" max="1008" width="9.109375" hidden="1" customWidth="1" outlineLevel="2"/>
    <col min="1009" max="1009" width="9.109375" customWidth="1" outlineLevel="1" collapsed="1"/>
    <col min="1010" max="1041" width="9.109375" hidden="1" customWidth="1" outlineLevel="2"/>
    <col min="1042" max="1042" width="9.109375" customWidth="1" outlineLevel="1" collapsed="1"/>
    <col min="1043" max="1074" width="9.109375" hidden="1" customWidth="1" outlineLevel="2"/>
    <col min="1075" max="1075" width="9.109375" customWidth="1" outlineLevel="1" collapsed="1"/>
    <col min="1076" max="1107" width="9.109375" hidden="1" customWidth="1" outlineLevel="2"/>
    <col min="1108" max="1108" width="9.109375" customWidth="1" outlineLevel="1" collapsed="1"/>
    <col min="1109" max="1140" width="9.109375" hidden="1" customWidth="1" outlineLevel="2"/>
    <col min="1141" max="1141" width="9.109375" customWidth="1" outlineLevel="1" collapsed="1"/>
    <col min="1142" max="1173" width="9.109375" hidden="1" customWidth="1" outlineLevel="2"/>
    <col min="1174" max="1174" width="9.109375" customWidth="1" outlineLevel="1" collapsed="1"/>
    <col min="1175" max="1206" width="9.109375" hidden="1" customWidth="1" outlineLevel="2"/>
    <col min="1207" max="1207" width="9.109375" customWidth="1" outlineLevel="1" collapsed="1"/>
    <col min="1209" max="1240" width="9.109375" hidden="1" customWidth="1" outlineLevel="2"/>
    <col min="1241" max="1241" width="9.109375" customWidth="1" outlineLevel="1" collapsed="1"/>
    <col min="1242" max="1273" width="3.5546875" hidden="1" customWidth="1" outlineLevel="2"/>
    <col min="1274" max="1274" width="9" customWidth="1" outlineLevel="1" collapsed="1"/>
    <col min="1275" max="1306" width="4.44140625" hidden="1" customWidth="1" outlineLevel="2"/>
    <col min="1307" max="1307" width="8" customWidth="1" outlineLevel="1" collapsed="1"/>
    <col min="1308" max="1339" width="9.109375" hidden="1" customWidth="1" outlineLevel="2"/>
    <col min="1340" max="1340" width="9.109375" customWidth="1" outlineLevel="1" collapsed="1"/>
    <col min="1341" max="1372" width="9.109375" hidden="1" customWidth="1" outlineLevel="3"/>
    <col min="1373" max="1373" width="9.109375" customWidth="1" outlineLevel="1" collapsed="1"/>
    <col min="1374" max="1405" width="9.109375" hidden="1" customWidth="1" outlineLevel="2"/>
    <col min="1406" max="1406" width="9.109375" customWidth="1" outlineLevel="1" collapsed="1"/>
    <col min="1407" max="1438" width="9.109375" hidden="1" customWidth="1" outlineLevel="2"/>
    <col min="1439" max="1439" width="9.109375" customWidth="1" outlineLevel="1" collapsed="1"/>
    <col min="1440" max="1471" width="9.109375" hidden="1" customWidth="1" outlineLevel="2"/>
    <col min="1472" max="1472" width="9.109375" customWidth="1" outlineLevel="1" collapsed="1"/>
    <col min="1473" max="1504" width="9.109375" hidden="1" customWidth="1" outlineLevel="2"/>
    <col min="1505" max="1505" width="9.109375" customWidth="1" outlineLevel="1" collapsed="1"/>
    <col min="1506" max="1537" width="9.109375" hidden="1" customWidth="1" outlineLevel="2"/>
    <col min="1538" max="1538" width="9.109375" customWidth="1" outlineLevel="1" collapsed="1"/>
    <col min="1539" max="1570" width="9.109375" hidden="1" customWidth="1" outlineLevel="2"/>
    <col min="1571" max="1571" width="9.109375" customWidth="1" outlineLevel="1" collapsed="1"/>
    <col min="1572" max="1603" width="9.109375" hidden="1" customWidth="1" outlineLevel="2"/>
    <col min="1604" max="1604" width="9.109375" customWidth="1" outlineLevel="1" collapsed="1"/>
  </cols>
  <sheetData>
    <row r="2" spans="2:1620" ht="36" customHeight="1" x14ac:dyDescent="0.3">
      <c r="P2" s="53"/>
      <c r="Q2" s="232" t="s">
        <v>45</v>
      </c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32"/>
      <c r="AZ2" s="232"/>
      <c r="BA2" s="232"/>
      <c r="BB2" s="232"/>
      <c r="BC2" s="232"/>
      <c r="BD2" s="232"/>
      <c r="BE2" s="232"/>
      <c r="BF2" s="232"/>
      <c r="BG2" s="232"/>
      <c r="BH2" s="232"/>
      <c r="BI2" s="232"/>
      <c r="BJ2" s="232"/>
      <c r="BK2" s="232"/>
      <c r="BL2" s="232"/>
      <c r="BM2" s="232"/>
      <c r="BN2" s="232"/>
      <c r="BO2" s="232"/>
      <c r="BP2" s="232"/>
      <c r="BQ2" s="232"/>
      <c r="BR2" s="232"/>
      <c r="BS2" s="232"/>
      <c r="BT2" s="232"/>
      <c r="BU2" s="232"/>
      <c r="BV2" s="232"/>
      <c r="BW2" s="232"/>
      <c r="BX2" s="232"/>
      <c r="BY2" s="232"/>
      <c r="BZ2" s="232"/>
      <c r="CA2" s="232"/>
      <c r="CB2" s="232"/>
      <c r="CC2" s="232"/>
      <c r="CD2" s="232"/>
      <c r="CE2" s="232"/>
      <c r="CF2" s="232"/>
      <c r="CG2" s="232"/>
      <c r="CH2" s="232"/>
      <c r="CI2" s="232"/>
      <c r="CJ2" s="232"/>
      <c r="CK2" s="232"/>
      <c r="CL2" s="232"/>
      <c r="CM2" s="232"/>
      <c r="CN2" s="232"/>
      <c r="CO2" s="232"/>
      <c r="CP2" s="232"/>
      <c r="CQ2" s="232"/>
      <c r="CR2" s="232"/>
      <c r="CS2" s="232"/>
      <c r="CT2" s="232"/>
      <c r="CU2" s="232"/>
      <c r="CV2" s="232"/>
      <c r="CW2" s="232"/>
      <c r="CX2" s="232"/>
      <c r="CY2" s="232"/>
      <c r="CZ2" s="232"/>
      <c r="DA2" s="232"/>
      <c r="DB2" s="232"/>
      <c r="DC2" s="232"/>
      <c r="DD2" s="232"/>
      <c r="DE2" s="232"/>
      <c r="DF2" s="232"/>
      <c r="DG2" s="232"/>
      <c r="DH2" s="232"/>
      <c r="DI2" s="232"/>
      <c r="DJ2" s="232"/>
      <c r="DK2" s="232"/>
      <c r="DL2" s="232"/>
      <c r="DM2" s="232"/>
      <c r="DN2" s="232"/>
      <c r="DO2" s="232"/>
      <c r="DP2" s="232"/>
      <c r="DQ2" s="232"/>
      <c r="DR2" s="232"/>
      <c r="DS2" s="232"/>
      <c r="DT2" s="232"/>
      <c r="DU2" s="232"/>
      <c r="DV2" s="232"/>
      <c r="DW2" s="232"/>
      <c r="DX2" s="232"/>
      <c r="DY2" s="232"/>
      <c r="DZ2" s="232"/>
      <c r="EA2" s="232"/>
      <c r="EB2" s="232"/>
      <c r="EC2" s="232"/>
      <c r="ED2" s="232"/>
      <c r="EE2" s="232"/>
      <c r="EF2" s="232"/>
      <c r="EG2" s="232"/>
      <c r="EH2" s="232"/>
      <c r="EI2" s="232"/>
      <c r="EJ2" s="232"/>
      <c r="EK2" s="232"/>
      <c r="EL2" s="232"/>
      <c r="EM2" s="232"/>
      <c r="EN2" s="232"/>
      <c r="EO2" s="232"/>
      <c r="EP2" s="232"/>
      <c r="EQ2" s="232"/>
      <c r="ER2" s="232"/>
      <c r="ES2" s="232"/>
      <c r="ET2" s="232"/>
      <c r="EU2" s="232"/>
      <c r="EV2" s="232"/>
      <c r="EW2" s="232"/>
      <c r="EX2" s="232"/>
      <c r="EY2" s="232"/>
      <c r="EZ2" s="232"/>
      <c r="FA2" s="232"/>
      <c r="FB2" s="232"/>
      <c r="FC2" s="232"/>
      <c r="FD2" s="232"/>
      <c r="FE2" s="232"/>
      <c r="FF2" s="232"/>
      <c r="FG2" s="232"/>
      <c r="FH2" s="232"/>
      <c r="FI2" s="232"/>
      <c r="FJ2" s="232"/>
      <c r="FK2" s="232"/>
      <c r="FL2" s="232"/>
      <c r="FM2" s="232"/>
      <c r="FN2" s="232"/>
      <c r="FO2" s="232"/>
      <c r="FP2" s="232"/>
      <c r="FQ2" s="232"/>
      <c r="FR2" s="232"/>
      <c r="FS2" s="232"/>
      <c r="FT2" s="232"/>
      <c r="FU2" s="232"/>
      <c r="FV2" s="232"/>
      <c r="FW2" s="232"/>
      <c r="FX2" s="232"/>
      <c r="FY2" s="232"/>
      <c r="FZ2" s="232"/>
      <c r="GA2" s="232"/>
      <c r="GB2" s="232"/>
      <c r="GC2" s="232"/>
      <c r="GD2" s="232"/>
      <c r="GE2" s="232"/>
      <c r="GF2" s="232"/>
      <c r="GG2" s="232"/>
      <c r="GH2" s="232"/>
      <c r="GI2" s="232"/>
      <c r="GJ2" s="232"/>
      <c r="GK2" s="232"/>
      <c r="GL2" s="232"/>
      <c r="GM2" s="232"/>
      <c r="GN2" s="232"/>
      <c r="GO2" s="232"/>
      <c r="GP2" s="232"/>
      <c r="GQ2" s="232"/>
      <c r="GR2" s="232"/>
      <c r="GS2" s="232"/>
      <c r="GT2" s="232"/>
      <c r="GU2" s="232"/>
      <c r="GV2" s="232"/>
      <c r="GW2" s="232"/>
      <c r="GX2" s="232"/>
      <c r="GY2" s="232"/>
      <c r="GZ2" s="232"/>
      <c r="HA2" s="232"/>
      <c r="HB2" s="232"/>
      <c r="HC2" s="232"/>
      <c r="HD2" s="232"/>
      <c r="HE2" s="232"/>
      <c r="HF2" s="232"/>
      <c r="HG2" s="232"/>
      <c r="HH2" s="232"/>
      <c r="HI2" s="232"/>
      <c r="HJ2" s="232"/>
      <c r="HK2" s="232"/>
      <c r="HL2" s="232"/>
      <c r="HM2" s="232"/>
      <c r="HN2" s="232"/>
      <c r="HO2" s="232"/>
      <c r="HP2" s="232"/>
      <c r="HQ2" s="232"/>
      <c r="HR2" s="232"/>
      <c r="HS2" s="232"/>
      <c r="HT2" s="232"/>
      <c r="HU2" s="232"/>
      <c r="HV2" s="232"/>
      <c r="HW2" s="232"/>
      <c r="HX2" s="232"/>
      <c r="HY2" s="232"/>
      <c r="HZ2" s="232"/>
      <c r="IA2" s="232"/>
      <c r="IB2" s="232"/>
      <c r="IC2" s="232"/>
      <c r="ID2" s="232"/>
      <c r="IE2" s="232"/>
      <c r="IF2" s="232"/>
      <c r="IG2" s="232"/>
      <c r="IH2" s="232"/>
      <c r="II2" s="232"/>
      <c r="IJ2" s="232"/>
      <c r="IK2" s="232"/>
      <c r="IL2" s="232"/>
      <c r="IM2" s="232"/>
      <c r="IN2" s="232"/>
      <c r="IO2" s="232"/>
      <c r="IP2" s="232"/>
      <c r="IQ2" s="232"/>
      <c r="IR2" s="232"/>
      <c r="IS2" s="232"/>
      <c r="IT2" s="232"/>
      <c r="IU2" s="232"/>
      <c r="IV2" s="232"/>
      <c r="IW2" s="232"/>
      <c r="IX2" s="232"/>
      <c r="IY2" s="232"/>
      <c r="IZ2" s="232"/>
      <c r="JA2" s="232"/>
      <c r="JB2" s="232"/>
      <c r="JC2" s="232"/>
      <c r="JD2" s="232"/>
      <c r="JE2" s="232"/>
      <c r="JF2" s="232"/>
      <c r="JG2" s="232"/>
      <c r="JH2" s="232"/>
      <c r="JI2" s="232"/>
      <c r="JJ2" s="232"/>
      <c r="JK2" s="232"/>
      <c r="JL2" s="232"/>
      <c r="JM2" s="232"/>
      <c r="JN2" s="232"/>
      <c r="JO2" s="232"/>
      <c r="JP2" s="232"/>
      <c r="JQ2" s="232"/>
      <c r="JR2" s="232"/>
      <c r="JS2" s="232"/>
      <c r="JT2" s="232"/>
      <c r="JU2" s="232"/>
      <c r="JV2" s="232"/>
      <c r="JW2" s="232"/>
      <c r="JX2" s="232"/>
      <c r="JY2" s="232"/>
      <c r="JZ2" s="232"/>
      <c r="KA2" s="232"/>
      <c r="KB2" s="232"/>
      <c r="KC2" s="232"/>
      <c r="KD2" s="232"/>
      <c r="KE2" s="232"/>
      <c r="KF2" s="232"/>
      <c r="KG2" s="232"/>
      <c r="KH2" s="232"/>
      <c r="KI2" s="232"/>
      <c r="KJ2" s="232"/>
      <c r="KK2" s="232"/>
      <c r="KL2" s="232"/>
      <c r="KM2" s="232"/>
      <c r="KN2" s="232"/>
      <c r="KO2" s="232"/>
      <c r="KP2" s="232"/>
      <c r="KQ2" s="232"/>
      <c r="KR2" s="232"/>
      <c r="KS2" s="232"/>
      <c r="KT2" s="232"/>
      <c r="KU2" s="232"/>
      <c r="KV2" s="232"/>
      <c r="KW2" s="232"/>
      <c r="KX2" s="232"/>
      <c r="KY2" s="232"/>
      <c r="KZ2" s="232"/>
      <c r="LA2" s="232"/>
      <c r="LB2" s="232"/>
      <c r="LC2" s="232"/>
      <c r="LD2" s="232"/>
      <c r="LE2" s="232"/>
      <c r="LF2" s="232"/>
      <c r="LG2" s="232"/>
      <c r="LH2" s="232"/>
      <c r="LI2" s="232"/>
      <c r="LJ2" s="232"/>
      <c r="LK2" s="232"/>
      <c r="LL2" s="232"/>
      <c r="LM2" s="232"/>
      <c r="LN2" s="232"/>
      <c r="LO2" s="232"/>
      <c r="LP2" s="232"/>
      <c r="LQ2" s="232"/>
      <c r="LR2" s="232"/>
      <c r="LS2" s="232"/>
      <c r="LT2" s="232"/>
      <c r="LU2" s="232"/>
      <c r="LV2" s="232"/>
      <c r="LW2" s="232"/>
      <c r="LX2" s="232"/>
      <c r="LY2" s="232"/>
      <c r="LZ2" s="232"/>
      <c r="MA2" s="232"/>
      <c r="MB2" s="232"/>
      <c r="MC2" s="232"/>
      <c r="MD2" s="232"/>
      <c r="ME2" s="232"/>
      <c r="MF2" s="232"/>
      <c r="MG2" s="232"/>
      <c r="MH2" s="232"/>
      <c r="MI2" s="232"/>
      <c r="MJ2" s="232"/>
      <c r="MK2" s="232"/>
      <c r="ML2" s="232"/>
      <c r="MM2" s="232"/>
      <c r="MN2" s="232"/>
      <c r="MO2" s="232"/>
      <c r="MP2" s="232"/>
      <c r="MQ2" s="232"/>
      <c r="MR2" s="232"/>
      <c r="MS2" s="232"/>
      <c r="MT2" s="232"/>
      <c r="MU2" s="232"/>
      <c r="MV2" s="232"/>
      <c r="MW2" s="232"/>
      <c r="MX2" s="232"/>
      <c r="MY2" s="232"/>
      <c r="MZ2" s="232"/>
      <c r="NA2" s="232"/>
      <c r="NB2" s="232"/>
      <c r="NC2" s="232"/>
      <c r="ND2" s="232"/>
      <c r="NE2" s="232"/>
      <c r="NF2" s="232"/>
      <c r="NG2" s="232"/>
      <c r="NH2" s="232"/>
      <c r="NI2" s="232"/>
      <c r="NJ2" s="232"/>
      <c r="NK2" s="232"/>
      <c r="NL2" s="232"/>
      <c r="NM2" s="232"/>
      <c r="NN2" s="232"/>
      <c r="NO2" s="232"/>
      <c r="NP2" s="232"/>
      <c r="NQ2" s="232"/>
      <c r="NR2" s="232"/>
      <c r="NS2" s="232"/>
      <c r="NT2" s="232"/>
      <c r="NU2" s="232"/>
      <c r="NV2" s="232"/>
      <c r="NW2" s="232"/>
      <c r="NX2" s="232"/>
      <c r="NY2" s="232"/>
      <c r="NZ2" s="232"/>
      <c r="OA2" s="232"/>
      <c r="OB2" s="232"/>
      <c r="OC2" s="232"/>
      <c r="OD2" s="232"/>
      <c r="OE2" s="232"/>
      <c r="OF2" s="232"/>
      <c r="OG2" s="232"/>
      <c r="OH2" s="232"/>
      <c r="OI2" s="232"/>
      <c r="OJ2" s="232"/>
      <c r="OK2" s="232"/>
      <c r="OL2" s="232"/>
      <c r="OM2" s="232"/>
      <c r="ON2" s="232"/>
      <c r="OO2" s="232"/>
      <c r="OP2" s="232"/>
      <c r="OQ2" s="232"/>
      <c r="OR2" s="232"/>
      <c r="OS2" s="232"/>
      <c r="OT2" s="232"/>
      <c r="OU2" s="232"/>
      <c r="OV2" s="232"/>
      <c r="OW2" s="232"/>
      <c r="OX2" s="232"/>
      <c r="OY2" s="232"/>
      <c r="OZ2" s="232"/>
      <c r="PA2" s="232"/>
      <c r="PB2" s="232"/>
      <c r="PC2" s="232"/>
      <c r="PD2" s="232"/>
      <c r="PE2" s="232"/>
      <c r="PF2" s="232"/>
      <c r="PG2" s="232"/>
      <c r="PH2" s="232"/>
      <c r="PI2" s="232"/>
      <c r="PJ2" s="232"/>
      <c r="PK2" s="232"/>
      <c r="PL2" s="232"/>
      <c r="PM2" s="232"/>
      <c r="PN2" s="232"/>
      <c r="PO2" s="232"/>
      <c r="PP2" s="232"/>
      <c r="PQ2" s="232"/>
      <c r="PR2" s="232"/>
      <c r="PS2" s="232"/>
      <c r="PT2" s="232"/>
      <c r="PU2" s="232"/>
      <c r="PV2" s="232"/>
      <c r="PW2" s="232"/>
      <c r="PX2" s="232"/>
      <c r="PY2" s="232"/>
      <c r="PZ2" s="232"/>
      <c r="QA2" s="232"/>
      <c r="QB2" s="232"/>
      <c r="QC2" s="232"/>
      <c r="QD2" s="232"/>
      <c r="QE2" s="232"/>
      <c r="QF2" s="232"/>
      <c r="QG2" s="232"/>
      <c r="QH2" s="232"/>
      <c r="QI2" s="232"/>
      <c r="QJ2" s="232"/>
      <c r="QK2" s="232"/>
      <c r="QL2" s="232"/>
      <c r="QM2" s="232"/>
      <c r="QN2" s="232"/>
      <c r="QO2" s="232"/>
      <c r="QP2" s="232"/>
      <c r="QQ2" s="232"/>
      <c r="QR2" s="232"/>
      <c r="QS2" s="232"/>
      <c r="QT2" s="232"/>
      <c r="QU2" s="232"/>
      <c r="QV2" s="232"/>
      <c r="QW2" s="232"/>
      <c r="QX2" s="232"/>
      <c r="QY2" s="232"/>
      <c r="QZ2" s="232"/>
      <c r="RA2" s="232"/>
      <c r="RB2" s="232"/>
      <c r="RC2" s="232"/>
      <c r="RD2" s="232"/>
      <c r="RE2" s="232"/>
      <c r="RF2" s="232"/>
      <c r="RG2" s="232"/>
      <c r="RH2" s="232"/>
      <c r="RI2" s="232"/>
      <c r="RJ2" s="232"/>
      <c r="RK2" s="232"/>
      <c r="RL2" s="232"/>
      <c r="RM2" s="232"/>
      <c r="RN2" s="232"/>
      <c r="RO2" s="232"/>
      <c r="RP2" s="232"/>
      <c r="RQ2" s="232"/>
      <c r="RR2" s="232"/>
      <c r="RS2" s="232"/>
      <c r="RT2" s="232"/>
      <c r="RU2" s="232"/>
      <c r="RV2" s="232"/>
      <c r="RW2" s="232"/>
      <c r="RX2" s="232"/>
      <c r="RY2" s="232"/>
      <c r="RZ2" s="232"/>
      <c r="SA2" s="232"/>
      <c r="SB2" s="232"/>
      <c r="SC2" s="232"/>
      <c r="SD2" s="232"/>
      <c r="SE2" s="232"/>
      <c r="SF2" s="232"/>
      <c r="SG2" s="232"/>
      <c r="SH2" s="232"/>
      <c r="SI2" s="232"/>
      <c r="SJ2" s="232"/>
      <c r="SK2" s="232"/>
      <c r="SL2" s="232"/>
      <c r="SM2" s="232"/>
      <c r="SN2" s="232"/>
      <c r="SO2" s="232"/>
      <c r="SP2" s="232"/>
      <c r="SQ2" s="232"/>
      <c r="SR2" s="232"/>
      <c r="SS2" s="232"/>
      <c r="ST2" s="232"/>
      <c r="SU2" s="232"/>
      <c r="SV2" s="232"/>
      <c r="SW2" s="232"/>
      <c r="SX2" s="232"/>
      <c r="SY2" s="232"/>
      <c r="SZ2" s="232"/>
      <c r="TA2" s="232"/>
      <c r="TB2" s="232"/>
      <c r="TC2" s="232"/>
      <c r="TD2" s="232"/>
      <c r="TE2" s="232"/>
      <c r="TF2" s="232"/>
      <c r="TG2" s="232"/>
      <c r="TH2" s="232"/>
      <c r="TI2" s="232"/>
      <c r="TJ2" s="232"/>
      <c r="TK2" s="232"/>
      <c r="TL2" s="232"/>
      <c r="TM2" s="232"/>
      <c r="TN2" s="232"/>
      <c r="TO2" s="232"/>
      <c r="TP2" s="232"/>
      <c r="TQ2" s="232"/>
      <c r="TR2" s="232"/>
      <c r="TS2" s="232"/>
      <c r="TT2" s="232"/>
      <c r="TU2" s="232"/>
      <c r="TV2" s="232"/>
      <c r="TW2" s="232"/>
      <c r="TX2" s="232"/>
      <c r="TY2" s="232"/>
      <c r="TZ2" s="232"/>
      <c r="UA2" s="232"/>
      <c r="UB2" s="232"/>
      <c r="UC2" s="232"/>
      <c r="UD2" s="232"/>
      <c r="UE2" s="232"/>
      <c r="UF2" s="232"/>
      <c r="UG2" s="232"/>
      <c r="UH2" s="232"/>
      <c r="UI2" s="232"/>
      <c r="UJ2" s="232"/>
      <c r="UK2" s="232"/>
      <c r="UL2" s="232"/>
      <c r="UM2" s="232"/>
      <c r="UN2" s="232"/>
      <c r="UO2" s="232"/>
      <c r="UP2" s="232"/>
      <c r="UQ2" s="232"/>
      <c r="UR2" s="232"/>
      <c r="US2" s="232"/>
      <c r="UT2" s="232"/>
      <c r="UU2" s="232"/>
      <c r="UV2" s="232"/>
      <c r="UW2" s="232"/>
      <c r="UX2" s="232"/>
      <c r="UY2" s="232"/>
      <c r="UZ2" s="232"/>
      <c r="VA2" s="232"/>
      <c r="VB2" s="232"/>
      <c r="VC2" s="232"/>
      <c r="VD2" s="232"/>
      <c r="VE2" s="232"/>
      <c r="VF2" s="232"/>
      <c r="VG2" s="232"/>
      <c r="VH2" s="232"/>
      <c r="VI2" s="232"/>
      <c r="VJ2" s="232"/>
      <c r="VK2" s="232"/>
      <c r="VL2" s="232"/>
      <c r="VM2" s="232"/>
      <c r="VN2" s="232"/>
      <c r="VO2" s="232"/>
      <c r="VP2" s="232"/>
      <c r="VQ2" s="232"/>
      <c r="VR2" s="232"/>
      <c r="VS2" s="232"/>
      <c r="VT2" s="232"/>
      <c r="VU2" s="232"/>
      <c r="VV2" s="232"/>
      <c r="VW2" s="232"/>
      <c r="VX2" s="232"/>
      <c r="VY2" s="232"/>
      <c r="VZ2" s="232"/>
      <c r="WA2" s="232"/>
      <c r="WB2" s="232"/>
      <c r="WC2" s="232"/>
      <c r="WD2" s="232"/>
      <c r="WE2" s="232"/>
      <c r="WF2" s="232"/>
      <c r="WG2" s="232"/>
      <c r="WH2" s="232"/>
      <c r="WI2" s="232"/>
      <c r="WJ2" s="232"/>
      <c r="WK2" s="232"/>
      <c r="WL2" s="232"/>
      <c r="WM2" s="232"/>
      <c r="WN2" s="232"/>
      <c r="WO2" s="232"/>
      <c r="WP2" s="232"/>
      <c r="WQ2" s="232"/>
      <c r="WR2" s="232"/>
      <c r="WS2" s="232"/>
      <c r="WT2" s="232"/>
      <c r="WU2" s="232"/>
      <c r="WV2" s="232"/>
      <c r="WW2" s="232"/>
      <c r="WX2" s="232"/>
      <c r="WY2" s="232"/>
      <c r="WZ2" s="232"/>
      <c r="XA2" s="232"/>
      <c r="XB2" s="232"/>
      <c r="XC2" s="232"/>
      <c r="XD2" s="232"/>
      <c r="XE2" s="232"/>
      <c r="XF2" s="232"/>
      <c r="XG2" s="232"/>
      <c r="XH2" s="232"/>
      <c r="XI2" s="232"/>
      <c r="XJ2" s="232"/>
      <c r="XK2" s="232"/>
      <c r="XL2" s="232"/>
      <c r="XM2" s="232"/>
      <c r="XN2" s="232"/>
      <c r="XO2" s="232"/>
      <c r="XP2" s="232"/>
      <c r="XQ2" s="232"/>
      <c r="XR2" s="232"/>
      <c r="XS2" s="232"/>
      <c r="XT2" s="232"/>
      <c r="XU2" s="232"/>
      <c r="XV2" s="232"/>
      <c r="XW2" s="232"/>
      <c r="XX2" s="232"/>
      <c r="XY2" s="232"/>
      <c r="XZ2" s="232"/>
      <c r="YA2" s="232"/>
      <c r="YB2" s="232"/>
      <c r="YC2" s="232"/>
      <c r="YD2" s="232"/>
      <c r="YE2" s="232"/>
      <c r="YF2" s="232"/>
      <c r="YG2" s="232"/>
      <c r="YH2" s="232"/>
      <c r="YI2" s="232"/>
      <c r="YJ2" s="232"/>
      <c r="YK2" s="232"/>
      <c r="YL2" s="232"/>
      <c r="YM2" s="232"/>
      <c r="YN2" s="232"/>
      <c r="YO2" s="232"/>
      <c r="YP2" s="232"/>
      <c r="YQ2" s="232"/>
      <c r="YR2" s="232"/>
      <c r="YS2" s="232"/>
      <c r="YT2" s="232"/>
      <c r="YU2" s="232"/>
      <c r="YV2" s="232"/>
      <c r="YW2" s="232"/>
      <c r="YX2" s="232"/>
      <c r="YY2" s="232"/>
      <c r="YZ2" s="232"/>
      <c r="ZA2" s="232"/>
      <c r="ZB2" s="232"/>
      <c r="ZC2" s="232"/>
      <c r="ZD2" s="232"/>
      <c r="ZE2" s="232"/>
      <c r="ZF2" s="232"/>
      <c r="ZG2" s="232"/>
      <c r="ZH2" s="232"/>
      <c r="ZI2" s="232"/>
      <c r="ZJ2" s="232"/>
      <c r="ZK2" s="232"/>
      <c r="ZL2" s="232"/>
      <c r="ZM2" s="232"/>
      <c r="ZN2" s="232"/>
      <c r="ZO2" s="232"/>
      <c r="ZP2" s="232"/>
      <c r="ZQ2" s="232"/>
      <c r="ZR2" s="232"/>
      <c r="ZS2" s="232"/>
      <c r="ZT2" s="232"/>
      <c r="ZU2" s="232"/>
      <c r="ZV2" s="232"/>
      <c r="ZW2" s="232"/>
      <c r="ZX2" s="232"/>
      <c r="ZY2" s="232"/>
      <c r="ZZ2" s="232"/>
      <c r="AAA2" s="232"/>
      <c r="AAB2" s="232"/>
      <c r="AAC2" s="232"/>
      <c r="AAD2" s="232"/>
      <c r="AAE2" s="232"/>
      <c r="AAF2" s="232"/>
      <c r="AAG2" s="232"/>
      <c r="AAH2" s="232"/>
      <c r="AAI2" s="232"/>
      <c r="AAJ2" s="232"/>
      <c r="AAK2" s="232"/>
      <c r="AAL2" s="232"/>
      <c r="AAM2" s="232"/>
      <c r="AAN2" s="232"/>
      <c r="AAO2" s="232"/>
      <c r="AAP2" s="232"/>
      <c r="AAQ2" s="232"/>
      <c r="AAR2" s="232"/>
      <c r="AAS2" s="232"/>
      <c r="AAT2" s="232"/>
      <c r="AAU2" s="232"/>
      <c r="AAV2" s="232"/>
      <c r="AAW2" s="232"/>
      <c r="AAX2" s="232"/>
      <c r="AAY2" s="232"/>
      <c r="AAZ2" s="232"/>
      <c r="ABA2" s="232"/>
      <c r="ABB2" s="232"/>
      <c r="ABC2" s="232"/>
      <c r="ABD2" s="232"/>
      <c r="ABE2" s="232"/>
      <c r="ABF2" s="232"/>
      <c r="ABG2" s="232"/>
      <c r="ABH2" s="232"/>
      <c r="ABI2" s="232"/>
      <c r="ABJ2" s="232"/>
      <c r="ABK2" s="232"/>
      <c r="ABL2" s="232"/>
      <c r="ABM2" s="232"/>
      <c r="ABN2" s="232"/>
      <c r="ABO2" s="232"/>
      <c r="ABP2" s="232"/>
      <c r="ABQ2" s="232"/>
      <c r="ABR2" s="232"/>
      <c r="ABS2" s="232"/>
      <c r="ABT2" s="232"/>
      <c r="ABU2" s="232"/>
      <c r="ABV2" s="232"/>
      <c r="ABW2" s="232"/>
      <c r="ABX2" s="232"/>
      <c r="ABY2" s="232"/>
      <c r="ABZ2" s="232"/>
      <c r="ACA2" s="232"/>
      <c r="ACB2" s="232"/>
      <c r="ACC2" s="232"/>
      <c r="ACD2" s="232"/>
      <c r="ACE2" s="232"/>
      <c r="ACF2" s="232"/>
      <c r="ACG2" s="232"/>
      <c r="ACH2" s="232"/>
      <c r="ACI2" s="232"/>
      <c r="ACJ2" s="232"/>
      <c r="ACK2" s="232"/>
      <c r="ACL2" s="232"/>
      <c r="ACM2" s="232"/>
      <c r="ACN2" s="232"/>
      <c r="ACO2" s="232"/>
      <c r="ACP2" s="232"/>
      <c r="ACQ2" s="232"/>
      <c r="ACR2" s="232"/>
      <c r="ACS2" s="232"/>
      <c r="ACT2" s="232"/>
      <c r="ACU2" s="232"/>
      <c r="ACV2" s="232"/>
      <c r="ACW2" s="232"/>
      <c r="ACX2" s="232"/>
      <c r="ACY2" s="232"/>
      <c r="ACZ2" s="232"/>
      <c r="ADA2" s="232"/>
      <c r="ADB2" s="232"/>
      <c r="ADC2" s="232"/>
      <c r="ADD2" s="232"/>
      <c r="ADE2" s="232"/>
      <c r="ADF2" s="232"/>
      <c r="ADG2" s="232"/>
      <c r="ADH2" s="232"/>
      <c r="ADI2" s="232"/>
      <c r="ADJ2" s="232"/>
      <c r="ADK2" s="232"/>
      <c r="ADL2" s="232"/>
      <c r="ADM2" s="232"/>
      <c r="ADN2" s="232"/>
      <c r="ADO2" s="232"/>
      <c r="ADP2" s="232"/>
      <c r="ADQ2" s="232"/>
      <c r="ADR2" s="232"/>
      <c r="ADS2" s="232"/>
      <c r="ADT2" s="232"/>
      <c r="ADU2" s="232"/>
      <c r="ADV2" s="232"/>
      <c r="ADW2" s="232"/>
      <c r="ADX2" s="232"/>
      <c r="ADY2" s="232"/>
      <c r="ADZ2" s="232"/>
      <c r="AEA2" s="232"/>
      <c r="AEB2" s="232"/>
      <c r="AEC2" s="232"/>
      <c r="AED2" s="232"/>
      <c r="AEE2" s="232"/>
      <c r="AEF2" s="232"/>
      <c r="AEG2" s="232"/>
      <c r="AEH2" s="232"/>
      <c r="AEI2" s="232"/>
      <c r="AEJ2" s="232"/>
      <c r="AEK2" s="232"/>
      <c r="AEL2" s="232"/>
      <c r="AEM2" s="232"/>
      <c r="AEN2" s="232"/>
      <c r="AEO2" s="232"/>
      <c r="AEP2" s="232"/>
      <c r="AEQ2" s="232"/>
      <c r="AER2" s="232"/>
      <c r="AES2" s="232"/>
      <c r="AET2" s="232"/>
      <c r="AEU2" s="232"/>
      <c r="AEV2" s="232"/>
      <c r="AEW2" s="232"/>
      <c r="AEX2" s="232"/>
      <c r="AEY2" s="232"/>
      <c r="AEZ2" s="232"/>
      <c r="AFA2" s="232"/>
      <c r="AFB2" s="232"/>
      <c r="AFC2" s="232"/>
      <c r="AFD2" s="232"/>
      <c r="AFE2" s="232"/>
      <c r="AFF2" s="232"/>
      <c r="AFG2" s="232"/>
      <c r="AFH2" s="232"/>
      <c r="AFI2" s="232"/>
      <c r="AFJ2" s="232"/>
      <c r="AFK2" s="232"/>
      <c r="AFL2" s="232"/>
      <c r="AFM2" s="232"/>
      <c r="AFN2" s="232"/>
      <c r="AFO2" s="232"/>
      <c r="AFP2" s="232"/>
      <c r="AFQ2" s="232"/>
      <c r="AFR2" s="232"/>
      <c r="AFS2" s="232"/>
      <c r="AFT2" s="232"/>
      <c r="AFU2" s="232"/>
      <c r="AFV2" s="232"/>
      <c r="AFW2" s="232"/>
      <c r="AFX2" s="232"/>
      <c r="AFY2" s="232"/>
      <c r="AFZ2" s="232"/>
      <c r="AGA2" s="232"/>
      <c r="AGB2" s="232"/>
      <c r="AGC2" s="232"/>
      <c r="AGD2" s="232"/>
      <c r="AGE2" s="232"/>
      <c r="AGF2" s="232"/>
      <c r="AGG2" s="232"/>
      <c r="AGH2" s="232"/>
      <c r="AGI2" s="232"/>
      <c r="AGJ2" s="232"/>
      <c r="AGK2" s="232"/>
      <c r="AGL2" s="232"/>
      <c r="AGM2" s="232"/>
      <c r="AGN2" s="232"/>
      <c r="AGO2" s="232"/>
      <c r="AGP2" s="232"/>
      <c r="AGQ2" s="232"/>
      <c r="AGR2" s="232"/>
      <c r="AGS2" s="232"/>
      <c r="AGT2" s="232"/>
      <c r="AGU2" s="232"/>
      <c r="AGV2" s="232"/>
      <c r="AGW2" s="232"/>
      <c r="AGX2" s="232"/>
      <c r="AGY2" s="232"/>
      <c r="AGZ2" s="232"/>
      <c r="AHA2" s="232"/>
      <c r="AHB2" s="232"/>
      <c r="AHC2" s="232"/>
      <c r="AHD2" s="232"/>
      <c r="AHE2" s="232"/>
      <c r="AHF2" s="232"/>
      <c r="AHG2" s="232"/>
      <c r="AHH2" s="232"/>
      <c r="AHI2" s="232"/>
      <c r="AHJ2" s="232"/>
      <c r="AHK2" s="232"/>
      <c r="AHL2" s="232"/>
      <c r="AHM2" s="232"/>
      <c r="AHN2" s="232"/>
      <c r="AHO2" s="232"/>
      <c r="AHP2" s="232"/>
      <c r="AHQ2" s="232"/>
      <c r="AHR2" s="232"/>
      <c r="AHS2" s="232"/>
      <c r="AHT2" s="232"/>
      <c r="AHU2" s="232"/>
      <c r="AHV2" s="232"/>
      <c r="AHW2" s="232"/>
      <c r="AHX2" s="232"/>
      <c r="AHY2" s="232"/>
      <c r="AHZ2" s="232"/>
      <c r="AIA2" s="232"/>
      <c r="AIB2" s="232"/>
      <c r="AIC2" s="232"/>
      <c r="AID2" s="232"/>
      <c r="AIE2" s="232"/>
      <c r="AIF2" s="232"/>
      <c r="AIG2" s="232"/>
      <c r="AIH2" s="232"/>
      <c r="AII2" s="232"/>
      <c r="AIJ2" s="232"/>
      <c r="AIK2" s="232"/>
      <c r="AIL2" s="232"/>
      <c r="AIM2" s="232"/>
      <c r="AIN2" s="232"/>
      <c r="AIO2" s="232"/>
      <c r="AIP2" s="232"/>
      <c r="AIQ2" s="232"/>
      <c r="AIR2" s="232"/>
      <c r="AIS2" s="232"/>
      <c r="AIT2" s="232"/>
      <c r="AIU2" s="232"/>
      <c r="AIV2" s="232"/>
      <c r="AIW2" s="232"/>
      <c r="AIX2" s="232"/>
      <c r="AIY2" s="232"/>
      <c r="AIZ2" s="232"/>
      <c r="AJA2" s="232"/>
      <c r="AJB2" s="232"/>
      <c r="AJC2" s="232"/>
      <c r="AJD2" s="232"/>
      <c r="AJE2" s="232"/>
      <c r="AJF2" s="232"/>
      <c r="AJG2" s="232"/>
      <c r="AJH2" s="232"/>
      <c r="AJI2" s="232"/>
      <c r="AJJ2" s="232"/>
      <c r="AJK2" s="232"/>
      <c r="AJL2" s="232"/>
      <c r="AJM2" s="232"/>
      <c r="AJN2" s="232"/>
      <c r="AJO2" s="232"/>
      <c r="AJP2" s="232"/>
      <c r="AJQ2" s="232"/>
      <c r="AJR2" s="232"/>
      <c r="AJS2" s="232"/>
      <c r="AJT2" s="232"/>
      <c r="AJU2" s="232"/>
      <c r="AJV2" s="232"/>
      <c r="AJW2" s="232"/>
      <c r="AJX2" s="232"/>
      <c r="AJY2" s="232"/>
      <c r="AJZ2" s="232"/>
      <c r="AKA2" s="232"/>
      <c r="AKB2" s="232"/>
      <c r="AKC2" s="232"/>
      <c r="AKD2" s="232"/>
      <c r="AKE2" s="232"/>
      <c r="AKF2" s="232"/>
      <c r="AKG2" s="232"/>
      <c r="AKH2" s="232"/>
      <c r="AKI2" s="232"/>
      <c r="AKJ2" s="232"/>
      <c r="AKK2" s="232"/>
      <c r="AKL2" s="232"/>
      <c r="AKM2" s="232"/>
      <c r="AKN2" s="232"/>
      <c r="AKO2" s="232"/>
      <c r="AKP2" s="232"/>
      <c r="AKQ2" s="232"/>
      <c r="AKR2" s="232"/>
      <c r="AKS2" s="232"/>
      <c r="AKT2" s="232"/>
      <c r="AKU2" s="232"/>
      <c r="AKV2" s="232"/>
      <c r="AKW2" s="232"/>
      <c r="AKX2" s="232"/>
      <c r="AKY2" s="232"/>
      <c r="AKZ2" s="232"/>
      <c r="ALA2" s="232"/>
      <c r="ALB2" s="232"/>
      <c r="ALC2" s="232"/>
      <c r="ALD2" s="232"/>
      <c r="ALE2" s="232"/>
      <c r="ALF2" s="232"/>
      <c r="ALG2" s="232"/>
      <c r="ALH2" s="232"/>
      <c r="ALI2" s="232"/>
      <c r="ALJ2" s="232"/>
      <c r="ALK2" s="232"/>
      <c r="ALL2" s="232"/>
      <c r="ALM2" s="232"/>
      <c r="ALN2" s="232"/>
      <c r="ALO2" s="232"/>
      <c r="ALP2" s="232"/>
      <c r="ALQ2" s="232"/>
      <c r="ALR2" s="232"/>
      <c r="ALS2" s="232"/>
      <c r="ALT2" s="232"/>
      <c r="ALU2" s="232"/>
      <c r="ALV2" s="232"/>
      <c r="ALW2" s="232"/>
      <c r="ALX2" s="232"/>
      <c r="ALY2" s="232"/>
      <c r="ALZ2" s="232"/>
      <c r="AMA2" s="232"/>
      <c r="AMB2" s="232"/>
      <c r="AMC2" s="232"/>
      <c r="AMD2" s="232"/>
      <c r="AME2" s="232"/>
      <c r="AMF2" s="232"/>
      <c r="AMG2" s="232"/>
      <c r="AMH2" s="232"/>
      <c r="AMI2" s="232"/>
      <c r="AMJ2" s="232"/>
      <c r="AMK2" s="232"/>
      <c r="AML2" s="232"/>
      <c r="AMM2" s="232"/>
      <c r="AMN2" s="232"/>
      <c r="AMO2" s="232"/>
      <c r="AMP2" s="232"/>
      <c r="AMQ2" s="232"/>
      <c r="AMR2" s="232"/>
      <c r="AMS2" s="232"/>
      <c r="AMT2" s="232"/>
      <c r="AMU2" s="232"/>
      <c r="AMV2" s="232"/>
      <c r="AMW2" s="232"/>
      <c r="AMX2" s="232"/>
      <c r="AMY2" s="232"/>
      <c r="AMZ2" s="232"/>
      <c r="ANA2" s="232"/>
      <c r="ANB2" s="232"/>
      <c r="ANC2" s="232"/>
      <c r="AND2" s="232"/>
      <c r="ANE2" s="232"/>
      <c r="ANF2" s="232"/>
      <c r="ANG2" s="232"/>
      <c r="ANH2" s="232"/>
      <c r="ANI2" s="232"/>
      <c r="ANJ2" s="232"/>
      <c r="ANK2" s="232"/>
      <c r="ANL2" s="232"/>
      <c r="ANM2" s="232"/>
      <c r="ANN2" s="232"/>
      <c r="ANO2" s="232"/>
      <c r="ANP2" s="232"/>
      <c r="ANQ2" s="232"/>
      <c r="ANR2" s="232"/>
      <c r="ANS2" s="232"/>
      <c r="ANT2" s="232"/>
      <c r="ANU2" s="232"/>
      <c r="ANV2" s="232"/>
      <c r="ANW2" s="232"/>
      <c r="ANX2" s="232"/>
      <c r="ANY2" s="232"/>
      <c r="ANZ2" s="232"/>
      <c r="AOA2" s="232"/>
      <c r="AOB2" s="232"/>
      <c r="AOC2" s="232"/>
      <c r="AOD2" s="232"/>
      <c r="AOE2" s="232"/>
      <c r="AOF2" s="232"/>
      <c r="AOG2" s="232"/>
      <c r="AOH2" s="232"/>
      <c r="AOI2" s="232"/>
      <c r="AOJ2" s="232"/>
      <c r="AOK2" s="232"/>
      <c r="AOL2" s="232"/>
      <c r="AOM2" s="232"/>
      <c r="AON2" s="232"/>
      <c r="AOO2" s="232"/>
      <c r="AOP2" s="232"/>
      <c r="AOQ2" s="232"/>
      <c r="AOR2" s="232"/>
      <c r="AOS2" s="232"/>
      <c r="AOT2" s="232"/>
      <c r="AOU2" s="232"/>
      <c r="AOV2" s="232"/>
      <c r="AOW2" s="232"/>
      <c r="AOX2" s="232"/>
      <c r="AOY2" s="232"/>
      <c r="AOZ2" s="232"/>
      <c r="APA2" s="232"/>
      <c r="APB2" s="232"/>
      <c r="APC2" s="232"/>
      <c r="APD2" s="232"/>
      <c r="APE2" s="232"/>
      <c r="APF2" s="232"/>
      <c r="APG2" s="232"/>
      <c r="APH2" s="232"/>
      <c r="API2" s="232"/>
      <c r="APJ2" s="232"/>
      <c r="APK2" s="232"/>
      <c r="APL2" s="232"/>
      <c r="APM2" s="232"/>
      <c r="APN2" s="232"/>
      <c r="APO2" s="232"/>
      <c r="APP2" s="232"/>
      <c r="APQ2" s="232"/>
      <c r="APR2" s="232"/>
      <c r="APS2" s="232"/>
      <c r="APT2" s="232"/>
      <c r="APU2" s="232"/>
      <c r="APV2" s="232"/>
      <c r="APW2" s="232"/>
      <c r="APX2" s="232"/>
      <c r="APY2" s="232"/>
      <c r="APZ2" s="232"/>
      <c r="AQA2" s="232"/>
      <c r="AQB2" s="232"/>
      <c r="AQC2" s="232"/>
      <c r="AQD2" s="232"/>
      <c r="AQE2" s="232"/>
      <c r="AQF2" s="232"/>
      <c r="AQG2" s="232"/>
      <c r="AQH2" s="232"/>
      <c r="AQI2" s="232"/>
      <c r="AQJ2" s="232"/>
      <c r="AQK2" s="232"/>
      <c r="AQL2" s="232"/>
      <c r="AQM2" s="232"/>
      <c r="AQN2" s="232"/>
      <c r="AQO2" s="232"/>
      <c r="AQP2" s="232"/>
      <c r="AQQ2" s="232"/>
      <c r="AQR2" s="232"/>
      <c r="AQS2" s="232"/>
      <c r="AQT2" s="232"/>
      <c r="AQU2" s="232"/>
      <c r="AQV2" s="232"/>
      <c r="AQW2" s="232"/>
      <c r="AQX2" s="232"/>
      <c r="AQY2" s="232"/>
      <c r="AQZ2" s="232"/>
      <c r="ARA2" s="232"/>
      <c r="ARB2" s="232"/>
      <c r="ARC2" s="232"/>
      <c r="ARD2" s="232"/>
      <c r="ARE2" s="232"/>
      <c r="ARF2" s="232"/>
      <c r="ARG2" s="232"/>
      <c r="ARH2" s="232"/>
      <c r="ARI2" s="232"/>
      <c r="ARJ2" s="232"/>
      <c r="ARK2" s="232"/>
      <c r="ARL2" s="232"/>
      <c r="ARM2" s="232"/>
      <c r="ARN2" s="232"/>
      <c r="ARO2" s="232"/>
      <c r="ARP2" s="232"/>
      <c r="ARQ2" s="232"/>
      <c r="ARR2" s="232"/>
      <c r="ARS2" s="232"/>
      <c r="ART2" s="232"/>
      <c r="ARU2" s="232"/>
      <c r="ARV2" s="232"/>
      <c r="ARW2" s="232"/>
      <c r="ARX2" s="232"/>
      <c r="ARY2" s="232"/>
      <c r="ARZ2" s="232"/>
      <c r="ASA2" s="232"/>
      <c r="ASB2" s="232"/>
      <c r="ASC2" s="232"/>
      <c r="ASD2" s="232"/>
      <c r="ASE2" s="232"/>
      <c r="ASF2" s="232"/>
      <c r="ASG2" s="232"/>
      <c r="ASH2" s="232"/>
      <c r="ASI2" s="232"/>
      <c r="ASJ2" s="232"/>
      <c r="ASK2" s="232"/>
      <c r="ASL2" s="232"/>
      <c r="ASM2" s="232"/>
      <c r="ASN2" s="232"/>
      <c r="ASO2" s="232"/>
      <c r="ASP2" s="232"/>
      <c r="ASQ2" s="232"/>
      <c r="ASR2" s="232"/>
      <c r="ASS2" s="232"/>
      <c r="AST2" s="232"/>
      <c r="ASU2" s="232"/>
      <c r="ASV2" s="232"/>
      <c r="ASW2" s="232"/>
      <c r="ASX2" s="232"/>
      <c r="ASY2" s="232"/>
      <c r="ASZ2" s="232"/>
      <c r="ATA2" s="232"/>
      <c r="ATB2" s="232"/>
      <c r="ATC2" s="232"/>
      <c r="ATD2" s="232"/>
      <c r="ATE2" s="232"/>
      <c r="ATF2" s="232"/>
      <c r="ATG2" s="232"/>
      <c r="ATH2" s="232"/>
      <c r="ATI2" s="232"/>
      <c r="ATJ2" s="232"/>
      <c r="ATK2" s="232"/>
      <c r="ATL2" s="232"/>
      <c r="ATM2" s="232"/>
      <c r="ATN2" s="232"/>
      <c r="ATO2" s="232"/>
      <c r="ATP2" s="232"/>
      <c r="ATQ2" s="232"/>
      <c r="ATR2" s="232"/>
      <c r="ATS2" s="232"/>
      <c r="ATT2" s="232"/>
      <c r="ATU2" s="232"/>
      <c r="ATV2" s="232"/>
      <c r="ATW2" s="232"/>
      <c r="ATX2" s="232"/>
      <c r="ATY2" s="232"/>
      <c r="ATZ2" s="232"/>
      <c r="AUA2" s="232"/>
      <c r="AUB2" s="232"/>
      <c r="AUC2" s="232"/>
      <c r="AUD2" s="232"/>
      <c r="AUE2" s="232"/>
      <c r="AUF2" s="232"/>
      <c r="AUG2" s="232"/>
      <c r="AUH2" s="232"/>
      <c r="AUI2" s="232"/>
      <c r="AUJ2" s="232"/>
      <c r="AUK2" s="232"/>
      <c r="AUL2" s="232"/>
      <c r="AUM2" s="232"/>
      <c r="AUN2" s="232"/>
      <c r="AUO2" s="232"/>
      <c r="AUP2" s="232"/>
      <c r="AUQ2" s="232"/>
      <c r="AUR2" s="232"/>
      <c r="AUS2" s="232"/>
      <c r="AUT2" s="232"/>
      <c r="AUU2" s="232"/>
      <c r="AUV2" s="232"/>
      <c r="AUW2" s="232"/>
      <c r="AUX2" s="232"/>
      <c r="AUY2" s="232"/>
      <c r="AUZ2" s="232"/>
      <c r="AVA2" s="232"/>
      <c r="AVB2" s="232"/>
      <c r="AVC2" s="232"/>
      <c r="AVD2" s="232"/>
      <c r="AVE2" s="232"/>
      <c r="AVF2" s="232"/>
      <c r="AVG2" s="232"/>
      <c r="AVH2" s="232"/>
      <c r="AVI2" s="232"/>
      <c r="AVJ2" s="232"/>
      <c r="AVK2" s="232"/>
      <c r="AVL2" s="232"/>
      <c r="AVM2" s="232"/>
      <c r="AVN2" s="232"/>
      <c r="AVO2" s="232"/>
      <c r="AVP2" s="232"/>
      <c r="AVQ2" s="232"/>
      <c r="AVR2" s="232"/>
      <c r="AVS2" s="232"/>
      <c r="AVT2" s="232"/>
      <c r="AVU2" s="232"/>
      <c r="AVV2" s="232"/>
      <c r="AVW2" s="232"/>
      <c r="AVX2" s="232"/>
      <c r="AVY2" s="232"/>
      <c r="AVZ2" s="232"/>
      <c r="AWA2" s="232"/>
      <c r="AWB2" s="232"/>
      <c r="AWC2" s="232"/>
      <c r="AWD2" s="232"/>
      <c r="AWE2" s="232"/>
      <c r="AWF2" s="232"/>
      <c r="AWG2" s="232"/>
      <c r="AWH2" s="232"/>
      <c r="AWI2" s="232"/>
      <c r="AWJ2" s="232"/>
      <c r="AWK2" s="232"/>
      <c r="AWL2" s="232"/>
      <c r="AWM2" s="232"/>
      <c r="AWN2" s="232"/>
      <c r="AWO2" s="232"/>
      <c r="AWP2" s="232"/>
      <c r="AWQ2" s="232"/>
      <c r="AWR2" s="232"/>
      <c r="AWS2" s="232"/>
      <c r="AWT2" s="232"/>
      <c r="AWU2" s="232"/>
      <c r="AWV2" s="232"/>
      <c r="AWW2" s="232"/>
      <c r="AWX2" s="232"/>
      <c r="AWY2" s="232"/>
      <c r="AWZ2" s="232"/>
      <c r="AXA2" s="232"/>
      <c r="AXB2" s="232"/>
      <c r="AXC2" s="232"/>
      <c r="AXD2" s="232"/>
      <c r="AXE2" s="232"/>
      <c r="AXF2" s="232"/>
      <c r="AXG2" s="232"/>
      <c r="AXH2" s="232"/>
      <c r="AXI2" s="232"/>
      <c r="AXJ2" s="232"/>
      <c r="AXK2" s="232"/>
      <c r="AXL2" s="232"/>
      <c r="AXM2" s="232"/>
      <c r="AXN2" s="232"/>
      <c r="AXO2" s="232"/>
      <c r="AXP2" s="232"/>
      <c r="AXQ2" s="232"/>
      <c r="AXR2" s="232"/>
      <c r="AXS2" s="232"/>
      <c r="AXT2" s="232"/>
      <c r="AXU2" s="232"/>
      <c r="AXV2" s="232"/>
      <c r="AXW2" s="232"/>
      <c r="AXX2" s="232"/>
      <c r="AXY2" s="232"/>
      <c r="AXZ2" s="232"/>
      <c r="AYA2" s="232"/>
      <c r="AYB2" s="232"/>
      <c r="AYC2" s="232"/>
      <c r="AYD2" s="232"/>
      <c r="AYE2" s="232"/>
      <c r="AYF2" s="232"/>
      <c r="AYG2" s="232"/>
      <c r="AYH2" s="232"/>
      <c r="AYI2" s="232"/>
      <c r="AYJ2" s="232"/>
      <c r="AYK2" s="232"/>
      <c r="AYL2" s="232"/>
      <c r="AYM2" s="232"/>
      <c r="AYN2" s="232"/>
      <c r="AYO2" s="232"/>
      <c r="AYP2" s="232"/>
      <c r="AYQ2" s="232"/>
      <c r="AYR2" s="232"/>
      <c r="AYS2" s="232"/>
      <c r="AYT2" s="232"/>
      <c r="AYU2" s="232"/>
      <c r="AYV2" s="232"/>
      <c r="AYW2" s="232"/>
      <c r="AYX2" s="232"/>
      <c r="AYY2" s="232"/>
      <c r="AYZ2" s="232"/>
      <c r="AZA2" s="232"/>
      <c r="AZB2" s="232"/>
      <c r="AZC2" s="232"/>
      <c r="AZD2" s="232"/>
      <c r="AZE2" s="232"/>
      <c r="AZF2" s="232"/>
      <c r="AZG2" s="232"/>
      <c r="AZH2" s="232"/>
      <c r="AZI2" s="232"/>
      <c r="AZJ2" s="232"/>
      <c r="AZK2" s="232"/>
      <c r="AZL2" s="232"/>
      <c r="AZM2" s="232"/>
      <c r="AZN2" s="232"/>
      <c r="AZO2" s="232"/>
      <c r="AZP2" s="232"/>
      <c r="AZQ2" s="232"/>
      <c r="AZR2" s="232"/>
      <c r="AZS2" s="232"/>
      <c r="AZT2" s="232"/>
      <c r="AZU2" s="232"/>
      <c r="AZV2" s="232"/>
      <c r="AZW2" s="232"/>
      <c r="AZX2" s="232"/>
      <c r="AZY2" s="232"/>
      <c r="AZZ2" s="232"/>
      <c r="BAA2" s="232"/>
      <c r="BAB2" s="232"/>
      <c r="BAC2" s="232"/>
      <c r="BAD2" s="232"/>
      <c r="BAE2" s="232"/>
      <c r="BAF2" s="232"/>
      <c r="BAG2" s="232"/>
      <c r="BAH2" s="232"/>
      <c r="BAI2" s="232"/>
      <c r="BAJ2" s="232"/>
      <c r="BAK2" s="232"/>
      <c r="BAL2" s="232"/>
      <c r="BAM2" s="232"/>
      <c r="BAN2" s="232"/>
      <c r="BAO2" s="232"/>
      <c r="BAP2" s="232"/>
      <c r="BAQ2" s="232"/>
      <c r="BAR2" s="232"/>
      <c r="BAS2" s="232"/>
      <c r="BAT2" s="232"/>
      <c r="BAU2" s="232"/>
      <c r="BAV2" s="232"/>
      <c r="BAW2" s="232"/>
      <c r="BAX2" s="232"/>
      <c r="BAY2" s="232"/>
      <c r="BAZ2" s="232"/>
      <c r="BBA2" s="232"/>
      <c r="BBB2" s="232"/>
      <c r="BBC2" s="232"/>
      <c r="BBD2" s="232"/>
      <c r="BBE2" s="232"/>
      <c r="BBF2" s="232"/>
      <c r="BBG2" s="232"/>
      <c r="BBH2" s="232"/>
      <c r="BBI2" s="232"/>
      <c r="BBJ2" s="232"/>
      <c r="BBK2" s="232"/>
      <c r="BBL2" s="232"/>
      <c r="BBM2" s="232"/>
      <c r="BBN2" s="232"/>
      <c r="BBO2" s="232"/>
      <c r="BBP2" s="232"/>
      <c r="BBQ2" s="232"/>
      <c r="BBR2" s="232"/>
      <c r="BBS2" s="232"/>
      <c r="BBT2" s="232"/>
      <c r="BBU2" s="232"/>
      <c r="BBV2" s="232"/>
      <c r="BBW2" s="232"/>
      <c r="BBX2" s="232"/>
      <c r="BBY2" s="232"/>
      <c r="BBZ2" s="232"/>
      <c r="BCA2" s="232"/>
      <c r="BCB2" s="232"/>
      <c r="BCC2" s="232"/>
      <c r="BCD2" s="232"/>
      <c r="BCE2" s="232"/>
      <c r="BCF2" s="232"/>
      <c r="BCG2" s="232"/>
      <c r="BCH2" s="232"/>
      <c r="BCI2" s="232"/>
      <c r="BCJ2" s="232"/>
      <c r="BCK2" s="232"/>
      <c r="BCL2" s="232"/>
      <c r="BCM2" s="232"/>
      <c r="BCN2" s="232"/>
      <c r="BCO2" s="232"/>
      <c r="BCP2" s="232"/>
      <c r="BCQ2" s="232"/>
      <c r="BCR2" s="232"/>
      <c r="BCS2" s="232"/>
      <c r="BCT2" s="232"/>
      <c r="BCU2" s="232"/>
      <c r="BCV2" s="232"/>
      <c r="BCW2" s="232"/>
      <c r="BCX2" s="232"/>
      <c r="BCY2" s="232"/>
      <c r="BCZ2" s="232"/>
      <c r="BDA2" s="232"/>
      <c r="BDB2" s="232"/>
      <c r="BDC2" s="232"/>
      <c r="BDD2" s="232"/>
      <c r="BDE2" s="232"/>
      <c r="BDF2" s="232"/>
      <c r="BDG2" s="232"/>
      <c r="BDH2" s="232"/>
      <c r="BDI2" s="232"/>
      <c r="BDJ2" s="232"/>
      <c r="BDK2" s="232"/>
      <c r="BDL2" s="232"/>
      <c r="BDM2" s="232"/>
      <c r="BDN2" s="232"/>
      <c r="BDO2" s="232"/>
      <c r="BDP2" s="232"/>
      <c r="BDQ2" s="232"/>
      <c r="BDR2" s="232"/>
      <c r="BDS2" s="232"/>
      <c r="BDT2" s="232"/>
      <c r="BDU2" s="232"/>
      <c r="BDV2" s="232"/>
      <c r="BDW2" s="232"/>
      <c r="BDX2" s="232"/>
      <c r="BDY2" s="232"/>
      <c r="BDZ2" s="232"/>
      <c r="BEA2" s="232"/>
      <c r="BEB2" s="232"/>
      <c r="BEC2" s="232"/>
      <c r="BED2" s="232"/>
      <c r="BEE2" s="232"/>
      <c r="BEF2" s="232"/>
      <c r="BEG2" s="232"/>
      <c r="BEH2" s="232"/>
      <c r="BEI2" s="232"/>
      <c r="BEJ2" s="232"/>
      <c r="BEK2" s="232"/>
      <c r="BEL2" s="232"/>
      <c r="BEM2" s="232"/>
      <c r="BEN2" s="232"/>
      <c r="BEO2" s="232"/>
      <c r="BEP2" s="232"/>
      <c r="BEQ2" s="232"/>
      <c r="BER2" s="232"/>
      <c r="BES2" s="232"/>
      <c r="BET2" s="232"/>
      <c r="BEU2" s="232"/>
      <c r="BEV2" s="232"/>
      <c r="BEW2" s="232"/>
      <c r="BEX2" s="232"/>
      <c r="BEY2" s="232"/>
      <c r="BEZ2" s="232"/>
      <c r="BFA2" s="232"/>
      <c r="BFB2" s="232"/>
      <c r="BFC2" s="232"/>
      <c r="BFD2" s="232"/>
      <c r="BFE2" s="232"/>
      <c r="BFF2" s="232"/>
      <c r="BFG2" s="232"/>
      <c r="BFH2" s="232"/>
      <c r="BFI2" s="232"/>
      <c r="BFJ2" s="232"/>
      <c r="BFK2" s="232"/>
      <c r="BFL2" s="232"/>
      <c r="BFM2" s="232"/>
      <c r="BFN2" s="232"/>
      <c r="BFO2" s="232"/>
      <c r="BFP2" s="232"/>
      <c r="BFQ2" s="232"/>
      <c r="BFR2" s="232"/>
      <c r="BFS2" s="232"/>
      <c r="BFT2" s="232"/>
      <c r="BFU2" s="232"/>
      <c r="BFV2" s="232"/>
      <c r="BFW2" s="232"/>
      <c r="BFX2" s="232"/>
      <c r="BFY2" s="232"/>
      <c r="BFZ2" s="232"/>
      <c r="BGA2" s="232"/>
      <c r="BGB2" s="232"/>
      <c r="BGC2" s="232"/>
      <c r="BGD2" s="232"/>
      <c r="BGE2" s="232"/>
      <c r="BGF2" s="232"/>
      <c r="BGG2" s="232"/>
      <c r="BGH2" s="232"/>
      <c r="BGI2" s="232"/>
      <c r="BGJ2" s="232"/>
      <c r="BGK2" s="232"/>
      <c r="BGL2" s="232"/>
      <c r="BGM2" s="232"/>
      <c r="BGN2" s="232"/>
      <c r="BGO2" s="232"/>
      <c r="BGP2" s="232"/>
      <c r="BGQ2" s="232"/>
      <c r="BGR2" s="232"/>
      <c r="BGS2" s="232"/>
      <c r="BGT2" s="232"/>
      <c r="BGU2" s="232"/>
      <c r="BGV2" s="232"/>
      <c r="BGW2" s="232"/>
      <c r="BGX2" s="232"/>
      <c r="BGY2" s="232"/>
      <c r="BGZ2" s="232"/>
      <c r="BHA2" s="232"/>
      <c r="BHB2" s="232"/>
      <c r="BHC2" s="232"/>
      <c r="BHD2" s="232"/>
      <c r="BHE2" s="232"/>
      <c r="BHF2" s="232"/>
      <c r="BHG2" s="232"/>
      <c r="BHH2" s="232"/>
      <c r="BHI2" s="232"/>
      <c r="BHJ2" s="232"/>
      <c r="BHK2" s="232"/>
      <c r="BHL2" s="232"/>
      <c r="BHM2" s="232"/>
      <c r="BHN2" s="232"/>
      <c r="BHO2" s="232"/>
      <c r="BHP2" s="232"/>
      <c r="BHQ2" s="232"/>
      <c r="BHR2" s="232"/>
      <c r="BHS2" s="232"/>
      <c r="BHT2" s="232"/>
      <c r="BHU2" s="232"/>
      <c r="BHV2" s="232"/>
      <c r="BHW2" s="232"/>
      <c r="BHX2" s="232"/>
      <c r="BHY2" s="232"/>
      <c r="BHZ2" s="232"/>
      <c r="BIA2" s="232"/>
      <c r="BIB2" s="232"/>
      <c r="BIC2" s="232"/>
      <c r="BID2" s="232"/>
      <c r="BIE2" s="232"/>
      <c r="BIF2" s="232"/>
      <c r="BIG2" s="232"/>
      <c r="BIH2" s="232"/>
      <c r="BII2" s="232"/>
      <c r="BIJ2" s="232"/>
      <c r="BIK2" s="232"/>
      <c r="BIL2" s="232"/>
      <c r="BIM2" s="232"/>
      <c r="BIN2" s="232"/>
      <c r="BIO2" s="232"/>
      <c r="BIP2" s="232"/>
      <c r="BIQ2" s="232"/>
      <c r="BIR2" s="232"/>
      <c r="BIS2" s="232"/>
    </row>
    <row r="3" spans="2:1620" s="4" customFormat="1" ht="30" customHeight="1" x14ac:dyDescent="0.3">
      <c r="P3" s="54"/>
      <c r="Q3" s="233">
        <v>2018</v>
      </c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3"/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33"/>
      <c r="BS3" s="233"/>
      <c r="BT3" s="233"/>
      <c r="BU3" s="233"/>
      <c r="BV3" s="233"/>
      <c r="BW3" s="233"/>
      <c r="BX3" s="233"/>
      <c r="BY3" s="233"/>
      <c r="BZ3" s="233"/>
      <c r="CA3" s="233"/>
      <c r="CB3" s="233"/>
      <c r="CC3" s="233"/>
      <c r="CD3" s="233"/>
      <c r="CE3" s="233"/>
      <c r="CF3" s="233"/>
      <c r="CG3" s="233"/>
      <c r="CH3" s="233"/>
      <c r="CI3" s="233"/>
      <c r="CJ3" s="233"/>
      <c r="CK3" s="233"/>
      <c r="CL3" s="233"/>
      <c r="CM3" s="233"/>
      <c r="CN3" s="233"/>
      <c r="CO3" s="233"/>
      <c r="CP3" s="233"/>
      <c r="CQ3" s="233"/>
      <c r="CR3" s="233"/>
      <c r="CS3" s="233"/>
      <c r="CT3" s="233"/>
      <c r="CU3" s="233"/>
      <c r="CV3" s="233"/>
      <c r="CW3" s="233"/>
      <c r="CX3" s="233"/>
      <c r="CY3" s="233"/>
      <c r="CZ3" s="233"/>
      <c r="DA3" s="233"/>
      <c r="DB3" s="233"/>
      <c r="DC3" s="233"/>
      <c r="DD3" s="233"/>
      <c r="DE3" s="233"/>
      <c r="DF3" s="233"/>
      <c r="DG3" s="233"/>
      <c r="DH3" s="233"/>
      <c r="DI3" s="233"/>
      <c r="DJ3" s="233"/>
      <c r="DK3" s="233"/>
      <c r="DL3" s="233"/>
      <c r="DM3" s="233"/>
      <c r="DN3" s="233"/>
      <c r="DO3" s="233"/>
      <c r="DP3" s="233"/>
      <c r="DQ3" s="233"/>
      <c r="DR3" s="233"/>
      <c r="DS3" s="233"/>
      <c r="DT3" s="233"/>
      <c r="DU3" s="233"/>
      <c r="DV3" s="233"/>
      <c r="DW3" s="233"/>
      <c r="DX3" s="233"/>
      <c r="DY3" s="233"/>
      <c r="DZ3" s="233"/>
      <c r="EA3" s="233"/>
      <c r="EB3" s="233"/>
      <c r="EC3" s="233"/>
      <c r="ED3" s="233"/>
      <c r="EE3" s="233"/>
      <c r="EF3" s="233"/>
      <c r="EG3" s="233"/>
      <c r="EH3" s="233"/>
      <c r="EI3" s="233"/>
      <c r="EJ3" s="233"/>
      <c r="EK3" s="233"/>
      <c r="EL3" s="233"/>
      <c r="EM3" s="233"/>
      <c r="EN3" s="233"/>
      <c r="EO3" s="233"/>
      <c r="EP3" s="233"/>
      <c r="EQ3" s="233"/>
      <c r="ER3" s="233"/>
      <c r="ES3" s="233"/>
      <c r="ET3" s="233"/>
      <c r="EU3" s="233"/>
      <c r="EV3" s="233"/>
      <c r="EW3" s="233"/>
      <c r="EX3" s="233"/>
      <c r="EY3" s="233"/>
      <c r="EZ3" s="233"/>
      <c r="FA3" s="233"/>
      <c r="FB3" s="233"/>
      <c r="FC3" s="233"/>
      <c r="FD3" s="233"/>
      <c r="FE3" s="233"/>
      <c r="FF3" s="233"/>
      <c r="FG3" s="233"/>
      <c r="FH3" s="233"/>
      <c r="FI3" s="233"/>
      <c r="FJ3" s="233"/>
      <c r="FK3" s="233"/>
      <c r="FL3" s="233"/>
      <c r="FM3" s="233"/>
      <c r="FN3" s="233"/>
      <c r="FO3" s="233"/>
      <c r="FP3" s="233"/>
      <c r="FQ3" s="233"/>
      <c r="FR3" s="233"/>
      <c r="FS3" s="233"/>
      <c r="FT3" s="233"/>
      <c r="FU3" s="233"/>
      <c r="FV3" s="233"/>
      <c r="FW3" s="233"/>
      <c r="FX3" s="233"/>
      <c r="FY3" s="233"/>
      <c r="FZ3" s="233"/>
      <c r="GA3" s="233"/>
      <c r="GB3" s="233"/>
      <c r="GC3" s="233"/>
      <c r="GD3" s="233"/>
      <c r="GE3" s="233"/>
      <c r="GF3" s="233"/>
      <c r="GG3" s="233"/>
      <c r="GH3" s="233"/>
      <c r="GI3" s="233"/>
      <c r="GJ3" s="233"/>
      <c r="GK3" s="233"/>
      <c r="GL3" s="233"/>
      <c r="GM3" s="233"/>
      <c r="GN3" s="233"/>
      <c r="GO3" s="233"/>
      <c r="GP3" s="233"/>
      <c r="GQ3" s="233"/>
      <c r="GR3" s="233"/>
      <c r="GS3" s="233"/>
      <c r="GT3" s="233"/>
      <c r="GU3" s="233"/>
      <c r="GV3" s="233"/>
      <c r="GW3" s="233"/>
      <c r="GX3" s="233"/>
      <c r="GY3" s="233"/>
      <c r="GZ3" s="233"/>
      <c r="HA3" s="233"/>
      <c r="HB3" s="233"/>
      <c r="HC3" s="233"/>
      <c r="HD3" s="233"/>
      <c r="HE3" s="233"/>
      <c r="HF3" s="233"/>
      <c r="HG3" s="233"/>
      <c r="HH3" s="233"/>
      <c r="HI3" s="233"/>
      <c r="HJ3" s="233"/>
      <c r="HK3" s="233"/>
      <c r="HL3" s="233"/>
      <c r="HM3" s="233"/>
      <c r="HN3" s="233"/>
      <c r="HO3" s="233"/>
      <c r="HP3" s="233"/>
      <c r="HQ3" s="233"/>
      <c r="HR3" s="233"/>
      <c r="HS3" s="233"/>
      <c r="HT3" s="233"/>
      <c r="HU3" s="233"/>
      <c r="HV3" s="233"/>
      <c r="HW3" s="233"/>
      <c r="HX3" s="233"/>
      <c r="HY3" s="233"/>
      <c r="HZ3" s="233"/>
      <c r="IA3" s="233"/>
      <c r="IB3" s="233"/>
      <c r="IC3" s="233"/>
      <c r="ID3" s="233"/>
      <c r="IE3" s="233"/>
      <c r="IF3" s="233"/>
      <c r="IG3" s="233"/>
      <c r="IH3" s="233"/>
      <c r="II3" s="233"/>
      <c r="IJ3" s="233"/>
      <c r="IK3" s="233"/>
      <c r="IL3" s="233"/>
      <c r="IM3" s="233"/>
      <c r="IN3" s="233"/>
      <c r="IO3" s="233"/>
      <c r="IP3" s="233"/>
      <c r="IQ3" s="233"/>
      <c r="IR3" s="233"/>
      <c r="IS3" s="233"/>
      <c r="IT3" s="233"/>
      <c r="IU3" s="233"/>
      <c r="IV3" s="233"/>
      <c r="IW3" s="233"/>
      <c r="IX3" s="233"/>
      <c r="IY3" s="233"/>
      <c r="IZ3" s="233"/>
      <c r="JA3" s="233"/>
      <c r="JB3" s="233"/>
      <c r="JC3" s="233"/>
      <c r="JD3" s="233"/>
      <c r="JE3" s="233"/>
      <c r="JF3" s="233"/>
      <c r="JG3" s="233"/>
      <c r="JH3" s="233"/>
      <c r="JI3" s="233"/>
      <c r="JJ3" s="233"/>
      <c r="JK3" s="233"/>
      <c r="JL3" s="233"/>
      <c r="JM3" s="233"/>
      <c r="JN3" s="233"/>
      <c r="JO3" s="233"/>
      <c r="JP3" s="233"/>
      <c r="JQ3" s="233"/>
      <c r="JR3" s="233"/>
      <c r="JS3" s="233"/>
      <c r="JT3" s="233"/>
      <c r="JU3" s="233"/>
      <c r="JV3" s="233"/>
      <c r="JW3" s="233"/>
      <c r="JX3" s="233"/>
      <c r="JY3" s="233"/>
      <c r="JZ3" s="233"/>
      <c r="KA3" s="233"/>
      <c r="KB3" s="233"/>
      <c r="KC3" s="233"/>
      <c r="KD3" s="233"/>
      <c r="KE3" s="233"/>
      <c r="KF3" s="233"/>
      <c r="KG3" s="233"/>
      <c r="KH3" s="233"/>
      <c r="KI3" s="233"/>
      <c r="KJ3" s="233"/>
      <c r="KK3" s="233"/>
      <c r="KL3" s="233"/>
      <c r="KM3" s="233"/>
      <c r="KN3" s="233"/>
      <c r="KO3" s="233"/>
      <c r="KP3" s="233"/>
      <c r="KQ3" s="233"/>
      <c r="KR3" s="233"/>
      <c r="KS3" s="233"/>
      <c r="KT3" s="233"/>
      <c r="KU3" s="233"/>
      <c r="KV3" s="233"/>
      <c r="KW3" s="233"/>
      <c r="KX3" s="233"/>
      <c r="KY3" s="233"/>
      <c r="KZ3" s="233"/>
      <c r="LA3" s="233"/>
      <c r="LB3" s="233"/>
      <c r="LC3" s="233"/>
      <c r="LD3" s="233"/>
      <c r="LE3" s="233"/>
      <c r="LF3" s="233"/>
      <c r="LG3" s="233"/>
      <c r="LH3" s="233"/>
      <c r="LI3" s="233"/>
      <c r="LJ3" s="233"/>
      <c r="LK3" s="233"/>
      <c r="LL3" s="233"/>
      <c r="LM3" s="233"/>
      <c r="LN3" s="233"/>
      <c r="LO3" s="233"/>
      <c r="LP3" s="233"/>
      <c r="LQ3" s="233"/>
      <c r="LR3" s="233"/>
      <c r="LS3" s="233"/>
      <c r="LT3" s="233"/>
      <c r="LU3" s="233"/>
      <c r="LV3" s="233"/>
      <c r="LW3" s="233"/>
      <c r="LX3" s="233"/>
      <c r="LY3" s="233"/>
      <c r="LZ3" s="233"/>
      <c r="MA3" s="233"/>
      <c r="MB3" s="233"/>
      <c r="MC3" s="233"/>
      <c r="MD3" s="233"/>
      <c r="ME3" s="233"/>
      <c r="MF3" s="233"/>
      <c r="MG3" s="233"/>
      <c r="MH3" s="233"/>
      <c r="MI3" s="233"/>
      <c r="MJ3" s="233"/>
      <c r="MK3" s="233"/>
      <c r="ML3" s="233"/>
      <c r="MM3" s="233"/>
      <c r="MN3" s="233"/>
      <c r="MO3" s="233"/>
      <c r="MP3" s="233"/>
      <c r="MQ3" s="233"/>
      <c r="MR3" s="233"/>
      <c r="MS3" s="233"/>
      <c r="MT3" s="233"/>
      <c r="MU3" s="233"/>
      <c r="MV3" s="233"/>
      <c r="MW3" s="233"/>
      <c r="MX3" s="233"/>
      <c r="MY3" s="233"/>
      <c r="MZ3" s="233"/>
      <c r="NA3" s="233"/>
      <c r="NB3" s="233"/>
      <c r="NC3" s="233"/>
      <c r="ND3" s="233"/>
      <c r="NE3" s="233"/>
      <c r="NF3" s="233"/>
      <c r="NG3" s="233"/>
      <c r="NH3" s="233"/>
      <c r="NI3" s="233"/>
      <c r="NJ3" s="233"/>
      <c r="NK3" s="233"/>
      <c r="NL3" s="233"/>
      <c r="NM3" s="233"/>
      <c r="NN3" s="233"/>
      <c r="NO3" s="233"/>
      <c r="NP3" s="233"/>
      <c r="NQ3" s="233"/>
      <c r="NR3" s="233"/>
      <c r="NS3" s="233"/>
      <c r="NT3" s="233"/>
      <c r="NU3" s="233"/>
      <c r="NV3" s="233"/>
      <c r="NW3" s="233"/>
      <c r="NX3" s="233"/>
      <c r="NY3" s="233"/>
      <c r="NZ3" s="233"/>
      <c r="OA3" s="233"/>
      <c r="OB3" s="233"/>
      <c r="OC3" s="233"/>
      <c r="OD3" s="233"/>
      <c r="OE3" s="233"/>
      <c r="OF3" s="233"/>
      <c r="OG3" s="233"/>
      <c r="OH3" s="233"/>
      <c r="OI3" s="233"/>
      <c r="OJ3" s="233"/>
      <c r="OK3" s="233"/>
      <c r="OL3" s="233"/>
      <c r="OM3" s="233"/>
      <c r="ON3" s="233"/>
      <c r="OO3" s="233"/>
      <c r="OP3" s="233"/>
      <c r="OQ3" s="233"/>
      <c r="OR3" s="233"/>
      <c r="OS3" s="233"/>
      <c r="OT3" s="233"/>
      <c r="OU3" s="233"/>
      <c r="OV3" s="233"/>
      <c r="OW3" s="233"/>
      <c r="OX3" s="233"/>
      <c r="OY3" s="233">
        <v>2020</v>
      </c>
      <c r="OZ3" s="233"/>
      <c r="PA3" s="233"/>
      <c r="PB3" s="233"/>
      <c r="PC3" s="233"/>
      <c r="PD3" s="233"/>
      <c r="PE3" s="233"/>
      <c r="PF3" s="233"/>
      <c r="PG3" s="233"/>
      <c r="PH3" s="233"/>
      <c r="PI3" s="233"/>
      <c r="PJ3" s="233"/>
      <c r="PK3" s="233"/>
      <c r="PL3" s="233"/>
      <c r="PM3" s="233"/>
      <c r="PN3" s="233"/>
      <c r="PO3" s="233"/>
      <c r="PP3" s="233"/>
      <c r="PQ3" s="233"/>
      <c r="PR3" s="233"/>
      <c r="PS3" s="233"/>
      <c r="PT3" s="233"/>
      <c r="PU3" s="233"/>
      <c r="PV3" s="233"/>
      <c r="PW3" s="233"/>
      <c r="PX3" s="233"/>
      <c r="PY3" s="233"/>
      <c r="PZ3" s="233"/>
      <c r="QA3" s="233"/>
      <c r="QB3" s="233"/>
      <c r="QC3" s="233"/>
      <c r="QD3" s="233"/>
      <c r="QE3" s="233"/>
      <c r="QF3" s="233"/>
      <c r="QG3" s="233"/>
      <c r="QH3" s="233"/>
      <c r="QI3" s="233"/>
      <c r="QJ3" s="233"/>
      <c r="QK3" s="233"/>
      <c r="QL3" s="233"/>
      <c r="QM3" s="233"/>
      <c r="QN3" s="233"/>
      <c r="QO3" s="233"/>
      <c r="QP3" s="233"/>
      <c r="QQ3" s="233"/>
      <c r="QR3" s="233"/>
      <c r="QS3" s="233"/>
      <c r="QT3" s="233"/>
      <c r="QU3" s="233"/>
      <c r="QV3" s="233"/>
      <c r="QW3" s="233"/>
      <c r="QX3" s="233"/>
      <c r="QY3" s="233"/>
      <c r="QZ3" s="233"/>
      <c r="RA3" s="233"/>
      <c r="RB3" s="233"/>
      <c r="RC3" s="233"/>
      <c r="RD3" s="233"/>
      <c r="RE3" s="233"/>
      <c r="RF3" s="233"/>
      <c r="RG3" s="233"/>
      <c r="RH3" s="233"/>
      <c r="RI3" s="233"/>
      <c r="RJ3" s="233"/>
      <c r="RK3" s="233"/>
      <c r="RL3" s="233"/>
      <c r="RM3" s="233"/>
      <c r="RN3" s="233"/>
      <c r="RO3" s="233"/>
      <c r="RP3" s="233"/>
      <c r="RQ3" s="233"/>
      <c r="RR3" s="233"/>
      <c r="RS3" s="233"/>
      <c r="RT3" s="233"/>
      <c r="RU3" s="233"/>
      <c r="RV3" s="233"/>
      <c r="RW3" s="233"/>
      <c r="RX3" s="233"/>
      <c r="RY3" s="233"/>
      <c r="RZ3" s="233"/>
      <c r="SA3" s="233"/>
      <c r="SB3" s="233"/>
      <c r="SC3" s="233"/>
      <c r="SD3" s="233"/>
      <c r="SE3" s="233"/>
      <c r="SF3" s="233"/>
      <c r="SG3" s="233"/>
      <c r="SH3" s="233"/>
      <c r="SI3" s="233"/>
      <c r="SJ3" s="233"/>
      <c r="SK3" s="233"/>
      <c r="SL3" s="233"/>
      <c r="SM3" s="233"/>
      <c r="SN3" s="233"/>
      <c r="SO3" s="233"/>
      <c r="SP3" s="233"/>
      <c r="SQ3" s="233"/>
      <c r="SR3" s="233"/>
      <c r="SS3" s="233"/>
      <c r="ST3" s="233"/>
      <c r="SU3" s="233"/>
      <c r="SV3" s="233"/>
      <c r="SW3" s="233"/>
      <c r="SX3" s="233"/>
      <c r="SY3" s="233"/>
      <c r="SZ3" s="233"/>
      <c r="TA3" s="233"/>
      <c r="TB3" s="233"/>
      <c r="TC3" s="233"/>
      <c r="TD3" s="233"/>
      <c r="TE3" s="233"/>
      <c r="TF3" s="233"/>
      <c r="TG3" s="233"/>
      <c r="TH3" s="233"/>
      <c r="TI3" s="233"/>
      <c r="TJ3" s="233"/>
      <c r="TK3" s="233"/>
      <c r="TL3" s="233"/>
      <c r="TM3" s="233"/>
      <c r="TN3" s="233"/>
      <c r="TO3" s="233"/>
      <c r="TP3" s="233"/>
      <c r="TQ3" s="233"/>
      <c r="TR3" s="233"/>
      <c r="TS3" s="233"/>
      <c r="TT3" s="233"/>
      <c r="TU3" s="233"/>
      <c r="TV3" s="233"/>
      <c r="TW3" s="233"/>
      <c r="TX3" s="233"/>
      <c r="TY3" s="233"/>
      <c r="TZ3" s="233"/>
      <c r="UA3" s="233"/>
      <c r="UB3" s="233"/>
      <c r="UC3" s="233"/>
      <c r="UD3" s="233"/>
      <c r="UE3" s="233"/>
      <c r="UF3" s="233"/>
      <c r="UG3" s="233"/>
      <c r="UH3" s="233"/>
      <c r="UI3" s="233"/>
      <c r="UJ3" s="233"/>
      <c r="UK3" s="233"/>
      <c r="UL3" s="233"/>
      <c r="UM3" s="233"/>
      <c r="UN3" s="233"/>
      <c r="UO3" s="233"/>
      <c r="UP3" s="233"/>
      <c r="UQ3" s="233"/>
      <c r="UR3" s="233"/>
      <c r="US3" s="233"/>
      <c r="UT3" s="233"/>
      <c r="UU3" s="233"/>
      <c r="UV3" s="233"/>
      <c r="UW3" s="233"/>
      <c r="UX3" s="233"/>
      <c r="UY3" s="233"/>
      <c r="UZ3" s="233"/>
      <c r="VA3" s="233"/>
      <c r="VB3" s="233"/>
      <c r="VC3" s="233"/>
      <c r="VD3" s="233"/>
      <c r="VE3" s="233"/>
      <c r="VF3" s="233"/>
      <c r="VG3" s="233"/>
      <c r="VH3" s="233"/>
      <c r="VI3" s="233"/>
      <c r="VJ3" s="233"/>
      <c r="VK3" s="233"/>
      <c r="VL3" s="233"/>
      <c r="VM3" s="233"/>
      <c r="VN3" s="233"/>
      <c r="VO3" s="233"/>
      <c r="VP3" s="233"/>
      <c r="VQ3" s="233"/>
      <c r="VR3" s="233"/>
      <c r="VS3" s="233"/>
      <c r="VT3" s="233"/>
      <c r="VU3" s="233"/>
      <c r="VV3" s="233"/>
      <c r="VW3" s="233"/>
      <c r="VX3" s="233"/>
      <c r="VY3" s="233"/>
      <c r="VZ3" s="233"/>
      <c r="WA3" s="233"/>
      <c r="WB3" s="233"/>
      <c r="WC3" s="233"/>
      <c r="WD3" s="233"/>
      <c r="WE3" s="233"/>
      <c r="WF3" s="233"/>
      <c r="WG3" s="233"/>
      <c r="WH3" s="233"/>
      <c r="WI3" s="233"/>
      <c r="WJ3" s="233"/>
      <c r="WK3" s="233"/>
      <c r="WL3" s="233"/>
      <c r="WM3" s="233"/>
      <c r="WN3" s="233"/>
      <c r="WO3" s="233"/>
      <c r="WP3" s="233"/>
      <c r="WQ3" s="233"/>
      <c r="WR3" s="233"/>
      <c r="WS3" s="233"/>
      <c r="WT3" s="233"/>
      <c r="WU3" s="233"/>
      <c r="WV3" s="233"/>
      <c r="WW3" s="233"/>
      <c r="WX3" s="233"/>
      <c r="WY3" s="233"/>
      <c r="WZ3" s="233"/>
      <c r="XA3" s="233"/>
      <c r="XB3" s="233"/>
      <c r="XC3" s="233"/>
      <c r="XD3" s="233"/>
      <c r="XE3" s="233"/>
      <c r="XF3" s="233"/>
      <c r="XG3" s="233"/>
      <c r="XH3" s="233"/>
      <c r="XI3" s="233"/>
      <c r="XJ3" s="233"/>
      <c r="XK3" s="233"/>
      <c r="XL3" s="233"/>
      <c r="XM3" s="233"/>
      <c r="XN3" s="233"/>
      <c r="XO3" s="233"/>
      <c r="XP3" s="233"/>
      <c r="XQ3" s="233"/>
      <c r="XR3" s="233"/>
      <c r="XS3" s="233"/>
      <c r="XT3" s="233"/>
      <c r="XU3" s="233"/>
      <c r="XV3" s="233"/>
      <c r="XW3" s="233"/>
      <c r="XX3" s="233"/>
      <c r="XY3" s="233"/>
      <c r="XZ3" s="233"/>
      <c r="YA3" s="233"/>
      <c r="YB3" s="233"/>
      <c r="YC3" s="233"/>
      <c r="YD3" s="233"/>
      <c r="YE3" s="233"/>
      <c r="YF3" s="233"/>
      <c r="YG3" s="233"/>
      <c r="YH3" s="233"/>
      <c r="YI3" s="233"/>
      <c r="YJ3" s="233"/>
      <c r="YK3" s="233"/>
      <c r="YL3" s="233"/>
      <c r="YM3" s="233"/>
      <c r="YN3" s="233"/>
      <c r="YO3" s="233"/>
      <c r="YP3" s="233"/>
      <c r="YQ3" s="233"/>
      <c r="YR3" s="233"/>
      <c r="YS3" s="233"/>
      <c r="YT3" s="233"/>
      <c r="YU3" s="233"/>
      <c r="YV3" s="233"/>
      <c r="YW3" s="233"/>
      <c r="YX3" s="233"/>
      <c r="YY3" s="233"/>
      <c r="YZ3" s="233"/>
      <c r="ZA3" s="233"/>
      <c r="ZB3" s="233"/>
      <c r="ZC3" s="233"/>
      <c r="ZD3" s="233"/>
      <c r="ZE3" s="233"/>
      <c r="ZF3" s="233"/>
      <c r="ZG3" s="233"/>
      <c r="ZH3" s="233"/>
      <c r="ZI3" s="233"/>
      <c r="ZJ3" s="233"/>
      <c r="ZK3" s="233"/>
      <c r="ZL3" s="233"/>
      <c r="ZM3" s="233"/>
      <c r="ZN3" s="233"/>
      <c r="ZO3" s="233"/>
      <c r="ZP3" s="233"/>
      <c r="ZQ3" s="233"/>
      <c r="ZR3" s="233"/>
      <c r="ZS3" s="233"/>
      <c r="ZT3" s="233"/>
      <c r="ZU3" s="233"/>
      <c r="ZV3" s="233"/>
      <c r="ZW3" s="233"/>
      <c r="ZX3" s="233"/>
      <c r="ZY3" s="233"/>
      <c r="ZZ3" s="233"/>
      <c r="AAA3" s="233"/>
      <c r="AAB3" s="233"/>
      <c r="AAC3" s="233"/>
      <c r="AAD3" s="233"/>
      <c r="AAE3" s="233"/>
      <c r="AAF3" s="233"/>
      <c r="AAG3" s="233"/>
      <c r="AAH3" s="233"/>
      <c r="AAI3" s="233"/>
      <c r="AAJ3" s="233"/>
      <c r="AAK3" s="233"/>
      <c r="AAL3" s="233"/>
      <c r="AAM3" s="233"/>
      <c r="AAN3" s="233"/>
      <c r="AAO3" s="233"/>
      <c r="AAP3" s="233"/>
      <c r="AAQ3" s="233"/>
      <c r="AAR3" s="233"/>
      <c r="AAS3" s="233"/>
      <c r="AAT3" s="233"/>
      <c r="AAU3" s="233"/>
      <c r="AAV3" s="233"/>
      <c r="AAW3" s="233"/>
      <c r="AAX3" s="233"/>
      <c r="AAY3" s="233"/>
      <c r="AAZ3" s="233"/>
      <c r="ABA3" s="233"/>
      <c r="ABB3" s="233"/>
      <c r="ABC3" s="233"/>
      <c r="ABD3" s="233"/>
      <c r="ABE3" s="233"/>
      <c r="ABF3" s="233"/>
      <c r="ABG3" s="233"/>
      <c r="ABH3" s="233"/>
      <c r="ABI3" s="233"/>
      <c r="ABJ3" s="233"/>
      <c r="ABK3" s="233"/>
      <c r="ABL3" s="233"/>
      <c r="ABM3" s="233"/>
      <c r="ABN3" s="233"/>
      <c r="ABO3" s="233"/>
      <c r="ABP3" s="233"/>
      <c r="ABQ3" s="233"/>
      <c r="ABR3" s="233"/>
      <c r="ABS3" s="233"/>
      <c r="ABT3" s="233"/>
      <c r="ABU3" s="233"/>
      <c r="ABV3" s="233"/>
      <c r="ABW3" s="233"/>
      <c r="ABX3" s="233"/>
      <c r="ABY3" s="233"/>
      <c r="ABZ3" s="233"/>
      <c r="ACA3" s="233"/>
      <c r="ACB3" s="233"/>
      <c r="ACC3" s="233"/>
      <c r="ACD3" s="233"/>
      <c r="ACE3" s="233"/>
      <c r="ACF3" s="233"/>
      <c r="ACG3" s="233"/>
      <c r="ACH3" s="233"/>
      <c r="ACI3" s="233"/>
      <c r="ACJ3" s="233"/>
      <c r="ACK3" s="233"/>
      <c r="ACL3" s="233"/>
      <c r="ACM3" s="233"/>
      <c r="ACN3" s="233"/>
      <c r="ACO3" s="233"/>
      <c r="ACP3" s="233"/>
      <c r="ACQ3" s="233"/>
      <c r="ACR3" s="233"/>
      <c r="ACS3" s="233"/>
      <c r="ACT3" s="233"/>
      <c r="ACU3" s="233"/>
      <c r="ACV3" s="233"/>
      <c r="ACW3" s="233"/>
      <c r="ACX3" s="233"/>
      <c r="ACY3" s="233"/>
      <c r="ACZ3" s="233"/>
      <c r="ADA3" s="233"/>
      <c r="ADB3" s="233"/>
      <c r="ADC3" s="233"/>
      <c r="ADD3" s="233"/>
      <c r="ADE3" s="233"/>
      <c r="ADF3" s="233"/>
      <c r="ADG3" s="233"/>
      <c r="ADH3" s="233"/>
      <c r="ADI3" s="233"/>
      <c r="ADJ3" s="233"/>
      <c r="ADK3" s="233"/>
      <c r="ADL3" s="233"/>
      <c r="ADM3" s="233"/>
      <c r="ADN3" s="233"/>
      <c r="ADO3" s="233"/>
      <c r="ADP3" s="233"/>
      <c r="ADQ3" s="233"/>
      <c r="ADR3" s="233"/>
      <c r="ADS3" s="233"/>
      <c r="ADT3" s="233"/>
      <c r="ADU3" s="233"/>
      <c r="ADV3" s="233"/>
      <c r="ADW3" s="233"/>
      <c r="ADX3" s="233"/>
      <c r="ADY3" s="233"/>
      <c r="ADZ3" s="233"/>
      <c r="AEA3" s="233"/>
      <c r="AEB3" s="233"/>
      <c r="AEC3" s="233"/>
      <c r="AED3" s="233"/>
      <c r="AEE3" s="233"/>
      <c r="AEF3" s="233">
        <v>2021</v>
      </c>
      <c r="AEG3" s="233"/>
      <c r="AEH3" s="233"/>
      <c r="AEI3" s="233"/>
      <c r="AEJ3" s="233"/>
      <c r="AEK3" s="233"/>
      <c r="AEL3" s="233"/>
      <c r="AEM3" s="233"/>
      <c r="AEN3" s="233"/>
      <c r="AEO3" s="233"/>
      <c r="AEP3" s="233"/>
      <c r="AEQ3" s="233"/>
      <c r="AER3" s="233"/>
      <c r="AES3" s="233"/>
      <c r="AET3" s="233"/>
      <c r="AEU3" s="233"/>
      <c r="AEV3" s="233"/>
      <c r="AEW3" s="233"/>
      <c r="AEX3" s="233"/>
      <c r="AEY3" s="233"/>
      <c r="AEZ3" s="233"/>
      <c r="AFA3" s="233"/>
      <c r="AFB3" s="233"/>
      <c r="AFC3" s="233"/>
      <c r="AFD3" s="233"/>
      <c r="AFE3" s="233"/>
      <c r="AFF3" s="233"/>
      <c r="AFG3" s="233"/>
      <c r="AFH3" s="233"/>
      <c r="AFI3" s="233"/>
      <c r="AFJ3" s="233"/>
      <c r="AFK3" s="233"/>
      <c r="AFL3" s="233"/>
      <c r="AFM3" s="233"/>
      <c r="AFN3" s="233"/>
      <c r="AFO3" s="233"/>
      <c r="AFP3" s="233"/>
      <c r="AFQ3" s="233"/>
      <c r="AFR3" s="233"/>
      <c r="AFS3" s="233"/>
      <c r="AFT3" s="233"/>
      <c r="AFU3" s="233"/>
      <c r="AFV3" s="233"/>
      <c r="AFW3" s="233"/>
      <c r="AFX3" s="233"/>
      <c r="AFY3" s="233"/>
      <c r="AFZ3" s="233"/>
      <c r="AGA3" s="233"/>
      <c r="AGB3" s="233"/>
      <c r="AGC3" s="233"/>
      <c r="AGD3" s="233"/>
      <c r="AGE3" s="233"/>
      <c r="AGF3" s="233"/>
      <c r="AGG3" s="233"/>
      <c r="AGH3" s="233"/>
      <c r="AGI3" s="233"/>
      <c r="AGJ3" s="233"/>
      <c r="AGK3" s="233"/>
      <c r="AGL3" s="233"/>
      <c r="AGM3" s="233"/>
      <c r="AGN3" s="233"/>
      <c r="AGO3" s="233"/>
      <c r="AGP3" s="233"/>
      <c r="AGQ3" s="233"/>
      <c r="AGR3" s="233"/>
      <c r="AGS3" s="233"/>
      <c r="AGT3" s="233"/>
      <c r="AGU3" s="233"/>
      <c r="AGV3" s="233"/>
      <c r="AGW3" s="233"/>
      <c r="AGX3" s="233"/>
      <c r="AGY3" s="233"/>
      <c r="AGZ3" s="233"/>
      <c r="AHA3" s="233"/>
      <c r="AHB3" s="233"/>
      <c r="AHC3" s="233"/>
      <c r="AHD3" s="233"/>
      <c r="AHE3" s="233"/>
      <c r="AHF3" s="233"/>
      <c r="AHG3" s="233"/>
      <c r="AHH3" s="233"/>
      <c r="AHI3" s="233"/>
      <c r="AHJ3" s="233"/>
      <c r="AHK3" s="233"/>
      <c r="AHL3" s="233"/>
      <c r="AHM3" s="233"/>
      <c r="AHN3" s="233"/>
      <c r="AHO3" s="233"/>
      <c r="AHP3" s="233"/>
      <c r="AHQ3" s="233"/>
      <c r="AHR3" s="233"/>
      <c r="AHS3" s="233"/>
      <c r="AHT3" s="233"/>
      <c r="AHU3" s="233"/>
      <c r="AHV3" s="233"/>
      <c r="AHW3" s="233"/>
      <c r="AHX3" s="233"/>
      <c r="AHY3" s="233"/>
      <c r="AHZ3" s="233"/>
      <c r="AIA3" s="233"/>
      <c r="AIB3" s="233"/>
      <c r="AIC3" s="233"/>
      <c r="AID3" s="233"/>
      <c r="AIE3" s="233"/>
      <c r="AIF3" s="233"/>
      <c r="AIG3" s="233"/>
      <c r="AIH3" s="233"/>
      <c r="AII3" s="233"/>
      <c r="AIJ3" s="233"/>
      <c r="AIK3" s="233"/>
      <c r="AIL3" s="233"/>
      <c r="AIM3" s="233"/>
      <c r="AIN3" s="233"/>
      <c r="AIO3" s="233"/>
      <c r="AIP3" s="233"/>
      <c r="AIQ3" s="233"/>
      <c r="AIR3" s="233"/>
      <c r="AIS3" s="233"/>
      <c r="AIT3" s="233"/>
      <c r="AIU3" s="233"/>
      <c r="AIV3" s="233"/>
      <c r="AIW3" s="233"/>
      <c r="AIX3" s="233"/>
      <c r="AIY3" s="233"/>
      <c r="AIZ3" s="233"/>
      <c r="AJA3" s="233"/>
      <c r="AJB3" s="233"/>
      <c r="AJC3" s="233"/>
      <c r="AJD3" s="233"/>
      <c r="AJE3" s="233"/>
      <c r="AJF3" s="233"/>
      <c r="AJG3" s="233"/>
      <c r="AJH3" s="233"/>
      <c r="AJI3" s="233"/>
      <c r="AJJ3" s="233"/>
      <c r="AJK3" s="233"/>
      <c r="AJL3" s="233"/>
      <c r="AJM3" s="233"/>
      <c r="AJN3" s="233"/>
      <c r="AJO3" s="233"/>
      <c r="AJP3" s="233"/>
      <c r="AJQ3" s="233"/>
      <c r="AJR3" s="233"/>
      <c r="AJS3" s="233"/>
      <c r="AJT3" s="233"/>
      <c r="AJU3" s="233"/>
      <c r="AJV3" s="233"/>
      <c r="AJW3" s="233"/>
      <c r="AJX3" s="233"/>
      <c r="AJY3" s="233"/>
      <c r="AJZ3" s="233"/>
      <c r="AKA3" s="233"/>
      <c r="AKB3" s="233"/>
      <c r="AKC3" s="233"/>
      <c r="AKD3" s="233"/>
      <c r="AKE3" s="233"/>
      <c r="AKF3" s="233"/>
      <c r="AKG3" s="233"/>
      <c r="AKH3" s="233"/>
      <c r="AKI3" s="233"/>
      <c r="AKJ3" s="233"/>
      <c r="AKK3" s="233"/>
      <c r="AKL3" s="233"/>
      <c r="AKM3" s="233"/>
      <c r="AKN3" s="233"/>
      <c r="AKO3" s="233"/>
      <c r="AKP3" s="233"/>
      <c r="AKQ3" s="233"/>
      <c r="AKR3" s="233"/>
      <c r="AKS3" s="233"/>
      <c r="AKT3" s="233"/>
      <c r="AKU3" s="233"/>
      <c r="AKV3" s="233"/>
      <c r="AKW3" s="233"/>
      <c r="AKX3" s="233"/>
      <c r="AKY3" s="233"/>
      <c r="AKZ3" s="233"/>
      <c r="ALA3" s="233"/>
      <c r="ALB3" s="233"/>
      <c r="ALC3" s="233"/>
      <c r="ALD3" s="233"/>
      <c r="ALE3" s="233"/>
      <c r="ALF3" s="233"/>
      <c r="ALG3" s="233"/>
      <c r="ALH3" s="233"/>
      <c r="ALI3" s="233"/>
      <c r="ALJ3" s="233"/>
      <c r="ALK3" s="233"/>
      <c r="ALL3" s="233"/>
      <c r="ALM3" s="233"/>
      <c r="ALN3" s="233"/>
      <c r="ALO3" s="233"/>
      <c r="ALP3" s="233"/>
      <c r="ALQ3" s="233"/>
      <c r="ALR3" s="233"/>
      <c r="ALS3" s="233"/>
      <c r="ALT3" s="233"/>
      <c r="ALU3" s="233"/>
      <c r="ALV3" s="233"/>
      <c r="ALW3" s="233"/>
      <c r="ALX3" s="233"/>
      <c r="ALY3" s="233"/>
      <c r="ALZ3" s="233"/>
      <c r="AMA3" s="233"/>
      <c r="AMB3" s="233"/>
      <c r="AMC3" s="233"/>
      <c r="AMD3" s="233"/>
      <c r="AME3" s="233"/>
      <c r="AMF3" s="233"/>
      <c r="AMG3" s="233"/>
      <c r="AMH3" s="233"/>
      <c r="AMI3" s="233"/>
      <c r="AMJ3" s="233"/>
      <c r="AMK3" s="233"/>
      <c r="AML3" s="233"/>
      <c r="AMM3" s="233"/>
      <c r="AMN3" s="233"/>
      <c r="AMO3" s="233"/>
      <c r="AMP3" s="233"/>
      <c r="AMQ3" s="233"/>
      <c r="AMR3" s="233"/>
      <c r="AMS3" s="233"/>
      <c r="AMT3" s="233"/>
      <c r="AMU3" s="233"/>
      <c r="AMV3" s="233"/>
      <c r="AMW3" s="233"/>
      <c r="AMX3" s="233"/>
      <c r="AMY3" s="233"/>
      <c r="AMZ3" s="233"/>
      <c r="ANA3" s="233"/>
      <c r="ANB3" s="233"/>
      <c r="ANC3" s="233"/>
      <c r="AND3" s="233"/>
      <c r="ANE3" s="233"/>
      <c r="ANF3" s="233"/>
      <c r="ANG3" s="233"/>
      <c r="ANH3" s="233"/>
      <c r="ANI3" s="233"/>
      <c r="ANJ3" s="233"/>
      <c r="ANK3" s="233"/>
      <c r="ANL3" s="233"/>
      <c r="ANM3" s="233"/>
      <c r="ANN3" s="233"/>
      <c r="ANO3" s="233"/>
      <c r="ANP3" s="233"/>
      <c r="ANQ3" s="233"/>
      <c r="ANR3" s="233"/>
      <c r="ANS3" s="233"/>
      <c r="ANT3" s="233"/>
      <c r="ANU3" s="233"/>
      <c r="ANV3" s="233"/>
      <c r="ANW3" s="233"/>
      <c r="ANX3" s="233"/>
      <c r="ANY3" s="233"/>
      <c r="ANZ3" s="233"/>
      <c r="AOA3" s="233"/>
      <c r="AOB3" s="233"/>
      <c r="AOC3" s="233"/>
      <c r="AOD3" s="233"/>
      <c r="AOE3" s="233"/>
      <c r="AOF3" s="233"/>
      <c r="AOG3" s="233"/>
      <c r="AOH3" s="233"/>
      <c r="AOI3" s="233"/>
      <c r="AOJ3" s="233"/>
      <c r="AOK3" s="233"/>
      <c r="AOL3" s="233"/>
      <c r="AOM3" s="233"/>
      <c r="AON3" s="233"/>
      <c r="AOO3" s="233"/>
      <c r="AOP3" s="233"/>
      <c r="AOQ3" s="233"/>
      <c r="AOR3" s="233"/>
      <c r="AOS3" s="233"/>
      <c r="AOT3" s="233"/>
      <c r="AOU3" s="233"/>
      <c r="AOV3" s="233"/>
      <c r="AOW3" s="233"/>
      <c r="AOX3" s="233"/>
      <c r="AOY3" s="233"/>
      <c r="AOZ3" s="233"/>
      <c r="APA3" s="233"/>
      <c r="APB3" s="233"/>
      <c r="APC3" s="233"/>
      <c r="APD3" s="233"/>
      <c r="APE3" s="233"/>
      <c r="APF3" s="233"/>
      <c r="APG3" s="233"/>
      <c r="APH3" s="233"/>
      <c r="API3" s="233"/>
      <c r="APJ3" s="233"/>
      <c r="APK3" s="233"/>
      <c r="APL3" s="233"/>
      <c r="APM3" s="233"/>
      <c r="APN3" s="233"/>
      <c r="APO3" s="233"/>
      <c r="APP3" s="233"/>
      <c r="APQ3" s="233"/>
      <c r="APR3" s="233"/>
      <c r="APS3" s="233"/>
      <c r="APT3" s="233"/>
      <c r="APU3" s="233"/>
      <c r="APV3" s="233"/>
      <c r="APW3" s="233"/>
      <c r="APX3" s="233"/>
      <c r="APY3" s="233"/>
      <c r="APZ3" s="233"/>
      <c r="AQA3" s="233"/>
      <c r="AQB3" s="233"/>
      <c r="AQC3" s="233"/>
      <c r="AQD3" s="233"/>
      <c r="AQE3" s="233"/>
      <c r="AQF3" s="233"/>
      <c r="AQG3" s="233"/>
      <c r="AQH3" s="233"/>
      <c r="AQI3" s="233"/>
      <c r="AQJ3" s="233"/>
      <c r="AQK3" s="233"/>
      <c r="AQL3" s="233"/>
      <c r="AQM3" s="233"/>
      <c r="AQN3" s="233"/>
      <c r="AQO3" s="233"/>
      <c r="AQP3" s="233"/>
      <c r="AQQ3" s="233"/>
      <c r="AQR3" s="233"/>
      <c r="AQS3" s="233"/>
      <c r="AQT3" s="233"/>
      <c r="AQU3" s="233"/>
      <c r="AQV3" s="233"/>
      <c r="AQW3" s="233"/>
      <c r="AQX3" s="233"/>
      <c r="AQY3" s="233"/>
      <c r="AQZ3" s="233"/>
      <c r="ARA3" s="233"/>
      <c r="ARB3" s="233"/>
      <c r="ARC3" s="233"/>
      <c r="ARD3" s="233"/>
      <c r="ARE3" s="233"/>
      <c r="ARF3" s="233"/>
      <c r="ARG3" s="233"/>
      <c r="ARH3" s="233"/>
      <c r="ARI3" s="233"/>
      <c r="ARJ3" s="233"/>
      <c r="ARK3" s="233"/>
      <c r="ARL3" s="233"/>
      <c r="ARM3" s="233"/>
      <c r="ARN3" s="233"/>
      <c r="ARO3" s="233"/>
      <c r="ARP3" s="233"/>
      <c r="ARQ3" s="233"/>
      <c r="ARR3" s="233"/>
      <c r="ARS3" s="233"/>
      <c r="ART3" s="233"/>
      <c r="ARU3" s="233"/>
      <c r="ARV3" s="233"/>
      <c r="ARW3" s="233"/>
      <c r="ARX3" s="233"/>
      <c r="ARY3" s="233"/>
      <c r="ARZ3" s="233"/>
      <c r="ASA3" s="233"/>
      <c r="ASB3" s="233"/>
      <c r="ASC3" s="233"/>
      <c r="ASD3" s="233"/>
      <c r="ASE3" s="233"/>
      <c r="ASF3" s="233"/>
      <c r="ASG3" s="233"/>
      <c r="ASH3" s="233"/>
      <c r="ASI3" s="233"/>
      <c r="ASJ3" s="233"/>
      <c r="ASK3" s="233"/>
      <c r="ASL3" s="233"/>
      <c r="ASM3" s="233"/>
      <c r="ASN3" s="233"/>
      <c r="ASO3" s="233"/>
      <c r="ASP3" s="233"/>
      <c r="ASQ3" s="233"/>
      <c r="ASR3" s="233"/>
      <c r="ASS3" s="233"/>
      <c r="AST3" s="233"/>
      <c r="ASU3" s="233"/>
      <c r="ASV3" s="233"/>
      <c r="ASW3" s="233"/>
      <c r="ASX3" s="233"/>
      <c r="ASY3" s="233"/>
      <c r="ASZ3" s="233"/>
      <c r="ATA3" s="233"/>
      <c r="ATB3" s="233"/>
      <c r="ATC3" s="233"/>
      <c r="ATD3" s="233"/>
      <c r="ATE3" s="233"/>
      <c r="ATF3" s="233"/>
      <c r="ATG3" s="233"/>
      <c r="ATH3" s="233"/>
      <c r="ATI3" s="233"/>
      <c r="ATJ3" s="233"/>
      <c r="ATK3" s="233"/>
      <c r="ATL3" s="233"/>
      <c r="ATM3" s="7"/>
      <c r="ATN3" s="7"/>
      <c r="ATO3" s="7"/>
      <c r="ATP3" s="7"/>
      <c r="ATQ3" s="7"/>
      <c r="ATR3" s="7"/>
      <c r="ATS3" s="7"/>
      <c r="ATT3" s="7"/>
      <c r="ATU3" s="7"/>
      <c r="ATV3" s="7"/>
      <c r="ATW3" s="7"/>
      <c r="ATX3" s="7"/>
      <c r="ATY3" s="7"/>
      <c r="ATZ3" s="7"/>
      <c r="AUA3" s="7"/>
      <c r="AUB3" s="7"/>
      <c r="AUC3" s="7"/>
      <c r="AUD3" s="7"/>
      <c r="AUE3" s="7"/>
      <c r="AUF3" s="7"/>
      <c r="AUG3" s="7"/>
      <c r="AUH3" s="7"/>
      <c r="AUI3" s="7"/>
      <c r="AUJ3" s="7"/>
      <c r="AUK3" s="7"/>
      <c r="AUL3" s="7"/>
      <c r="AUM3" s="7"/>
      <c r="AUN3" s="7"/>
      <c r="AUO3" s="7"/>
      <c r="AUP3" s="7"/>
      <c r="AUQ3" s="7"/>
      <c r="AUR3" s="7"/>
      <c r="AUS3" s="233">
        <v>2022</v>
      </c>
      <c r="AUT3" s="233"/>
      <c r="AUU3" s="233"/>
      <c r="AUV3" s="233"/>
      <c r="AUW3" s="233"/>
      <c r="AUX3" s="233"/>
      <c r="AUY3" s="233"/>
      <c r="AUZ3" s="233"/>
      <c r="AVA3" s="233"/>
      <c r="AVB3" s="233"/>
      <c r="AVC3" s="233"/>
      <c r="AVD3" s="233"/>
      <c r="AVE3" s="233"/>
      <c r="AVF3" s="233"/>
      <c r="AVG3" s="233"/>
      <c r="AVH3" s="233"/>
      <c r="AVI3" s="233"/>
      <c r="AVJ3" s="233"/>
      <c r="AVK3" s="233"/>
      <c r="AVL3" s="233"/>
      <c r="AVM3" s="233"/>
      <c r="AVN3" s="233"/>
      <c r="AVO3" s="233"/>
      <c r="AVP3" s="233"/>
      <c r="AVQ3" s="233"/>
      <c r="AVR3" s="233"/>
      <c r="AVS3" s="233"/>
      <c r="AVT3" s="233"/>
      <c r="AVU3" s="233"/>
      <c r="AVV3" s="233"/>
      <c r="AVW3" s="233"/>
      <c r="AVX3" s="233"/>
      <c r="AVY3" s="233"/>
      <c r="AVZ3" s="233"/>
      <c r="AWA3" s="233"/>
      <c r="AWB3" s="233"/>
      <c r="AWC3" s="233"/>
      <c r="AWD3" s="233"/>
      <c r="AWE3" s="233"/>
      <c r="AWF3" s="233"/>
      <c r="AWG3" s="233"/>
      <c r="AWH3" s="233"/>
      <c r="AWI3" s="233"/>
      <c r="AWJ3" s="233"/>
      <c r="AWK3" s="233"/>
      <c r="AWL3" s="233"/>
      <c r="AWM3" s="233"/>
      <c r="AWN3" s="233"/>
      <c r="AWO3" s="233"/>
      <c r="AWP3" s="233"/>
      <c r="AWQ3" s="233"/>
      <c r="AWR3" s="233"/>
      <c r="AWS3" s="233"/>
      <c r="AWT3" s="233"/>
      <c r="AWU3" s="233"/>
      <c r="AWV3" s="233"/>
      <c r="AWW3" s="233"/>
      <c r="AWX3" s="233"/>
      <c r="AWY3" s="233"/>
      <c r="AWZ3" s="233"/>
      <c r="AXA3" s="233"/>
      <c r="AXB3" s="233"/>
      <c r="AXC3" s="233"/>
      <c r="AXD3" s="233"/>
      <c r="AXE3" s="233"/>
      <c r="AXF3" s="233"/>
      <c r="AXG3" s="233"/>
      <c r="AXH3" s="233"/>
      <c r="AXI3" s="233"/>
      <c r="AXJ3" s="233"/>
      <c r="AXK3" s="233"/>
      <c r="AXL3" s="233"/>
      <c r="AXM3" s="233"/>
      <c r="AXN3" s="233"/>
      <c r="AXO3" s="233"/>
      <c r="AXP3" s="233"/>
      <c r="AXQ3" s="233"/>
      <c r="AXR3" s="233"/>
      <c r="AXS3" s="233"/>
      <c r="AXT3" s="233"/>
      <c r="AXU3" s="233"/>
      <c r="AXV3" s="233"/>
      <c r="AXW3" s="233"/>
      <c r="AXX3" s="233"/>
      <c r="AXY3" s="233"/>
      <c r="AXZ3" s="233"/>
      <c r="AYA3" s="233"/>
      <c r="AYB3" s="233"/>
      <c r="AYC3" s="233"/>
      <c r="AYD3" s="233"/>
      <c r="AYE3" s="233"/>
      <c r="AYF3" s="233"/>
      <c r="AYG3" s="233"/>
      <c r="AYH3" s="233"/>
      <c r="AYI3" s="233"/>
      <c r="AYJ3" s="233"/>
      <c r="AYK3" s="233"/>
      <c r="AYL3" s="233"/>
      <c r="AYM3" s="233"/>
      <c r="AYN3" s="233"/>
      <c r="AYO3" s="233"/>
      <c r="AYP3" s="233"/>
      <c r="AYQ3" s="233"/>
      <c r="AYR3" s="233"/>
      <c r="AYS3" s="233"/>
      <c r="AYT3" s="233"/>
      <c r="AYU3" s="233"/>
      <c r="AYV3" s="233"/>
      <c r="AYW3" s="233"/>
      <c r="AYX3" s="233"/>
      <c r="AYY3" s="233"/>
      <c r="AYZ3" s="233"/>
      <c r="AZA3" s="233"/>
      <c r="AZB3" s="233"/>
      <c r="AZC3" s="233"/>
      <c r="AZD3" s="233"/>
      <c r="AZE3" s="233"/>
      <c r="AZF3" s="233"/>
      <c r="AZG3" s="233"/>
      <c r="AZH3" s="233"/>
      <c r="AZI3" s="233"/>
      <c r="AZJ3" s="233"/>
      <c r="AZK3" s="233"/>
      <c r="AZL3" s="233"/>
      <c r="AZM3" s="233"/>
      <c r="AZN3" s="233"/>
      <c r="AZO3" s="233"/>
      <c r="AZP3" s="233"/>
      <c r="AZQ3" s="233"/>
      <c r="AZR3" s="233"/>
      <c r="AZS3" s="233"/>
      <c r="AZT3" s="233"/>
      <c r="AZU3" s="233"/>
      <c r="AZV3" s="233"/>
      <c r="AZW3" s="233"/>
      <c r="AZX3" s="233"/>
      <c r="AZY3" s="233"/>
      <c r="AZZ3" s="233"/>
      <c r="BAA3" s="233"/>
      <c r="BAB3" s="233"/>
      <c r="BAC3" s="233"/>
      <c r="BAD3" s="233"/>
      <c r="BAE3" s="233"/>
      <c r="BAF3" s="233"/>
      <c r="BAG3" s="233"/>
      <c r="BAH3" s="233"/>
      <c r="BAI3" s="233"/>
      <c r="BAJ3" s="233"/>
      <c r="BAK3" s="233"/>
      <c r="BAL3" s="233"/>
      <c r="BAM3" s="233"/>
      <c r="BAN3" s="233"/>
      <c r="BAO3" s="233"/>
      <c r="BAP3" s="233"/>
      <c r="BAQ3" s="233"/>
      <c r="BAR3" s="233"/>
      <c r="BAS3" s="233"/>
      <c r="BAT3" s="233"/>
      <c r="BAU3" s="233"/>
      <c r="BAV3" s="233"/>
      <c r="BAW3" s="233"/>
      <c r="BAX3" s="233"/>
      <c r="BAY3" s="233"/>
      <c r="BAZ3" s="233"/>
      <c r="BBA3" s="233"/>
      <c r="BBB3" s="233"/>
      <c r="BBC3" s="233"/>
      <c r="BBD3" s="233"/>
      <c r="BBE3" s="233"/>
      <c r="BBF3" s="233"/>
      <c r="BBG3" s="233"/>
      <c r="BBH3" s="233"/>
      <c r="BBI3" s="233"/>
      <c r="BBJ3" s="233"/>
      <c r="BBK3" s="233"/>
      <c r="BBL3" s="233"/>
      <c r="BBM3" s="233"/>
      <c r="BBN3" s="233"/>
      <c r="BBO3" s="233"/>
      <c r="BBP3" s="233"/>
      <c r="BBQ3" s="233"/>
      <c r="BBR3" s="233"/>
      <c r="BBS3" s="233"/>
      <c r="BBT3" s="233"/>
      <c r="BBU3" s="233"/>
      <c r="BBV3" s="233"/>
      <c r="BBW3" s="233"/>
      <c r="BBX3" s="233"/>
      <c r="BBY3" s="233"/>
      <c r="BBZ3" s="233"/>
      <c r="BCA3" s="233"/>
      <c r="BCB3" s="233"/>
      <c r="BCC3" s="233"/>
      <c r="BCD3" s="233"/>
      <c r="BCE3" s="233"/>
      <c r="BCF3" s="233"/>
      <c r="BCG3" s="233"/>
      <c r="BCH3" s="233"/>
      <c r="BCI3" s="233"/>
      <c r="BCJ3" s="233"/>
      <c r="BCK3" s="233"/>
      <c r="BCL3" s="233"/>
      <c r="BCM3" s="233"/>
      <c r="BCN3" s="233"/>
      <c r="BCO3" s="233"/>
      <c r="BCP3" s="233"/>
      <c r="BCQ3" s="233"/>
      <c r="BCR3" s="233"/>
      <c r="BCS3" s="233"/>
      <c r="BCT3" s="233"/>
      <c r="BCU3" s="233"/>
      <c r="BCV3" s="233"/>
      <c r="BCW3" s="233"/>
      <c r="BCX3" s="233"/>
      <c r="BCY3" s="233"/>
      <c r="BCZ3" s="233"/>
      <c r="BDA3" s="233"/>
      <c r="BDB3" s="233"/>
      <c r="BDC3" s="233"/>
      <c r="BDD3" s="233"/>
      <c r="BDE3" s="233"/>
      <c r="BDF3" s="233"/>
      <c r="BDG3" s="233"/>
      <c r="BDH3" s="233"/>
      <c r="BDI3" s="233"/>
      <c r="BDJ3" s="233"/>
      <c r="BDK3" s="233"/>
      <c r="BDL3" s="233"/>
      <c r="BDM3" s="233"/>
      <c r="BDN3" s="233"/>
      <c r="BDO3" s="233"/>
      <c r="BDP3" s="233"/>
      <c r="BDQ3" s="233"/>
      <c r="BDR3" s="233"/>
      <c r="BDS3" s="233"/>
      <c r="BDT3" s="233"/>
      <c r="BDU3" s="233"/>
      <c r="BDV3" s="233"/>
      <c r="BDW3" s="233"/>
      <c r="BDX3" s="233"/>
      <c r="BDY3" s="233"/>
      <c r="BDZ3" s="233"/>
      <c r="BEA3" s="233"/>
      <c r="BEB3" s="233"/>
      <c r="BEC3" s="233"/>
      <c r="BED3" s="233"/>
      <c r="BEE3" s="233"/>
      <c r="BEF3" s="233"/>
      <c r="BEG3" s="233"/>
      <c r="BEH3" s="233"/>
      <c r="BEI3" s="233"/>
      <c r="BEJ3" s="233"/>
      <c r="BEK3" s="233"/>
      <c r="BEL3" s="233"/>
      <c r="BEM3" s="233"/>
      <c r="BEN3" s="233"/>
      <c r="BEO3" s="233"/>
      <c r="BEP3" s="233"/>
      <c r="BEQ3" s="233"/>
      <c r="BER3" s="233"/>
      <c r="BES3" s="233"/>
      <c r="BET3" s="233"/>
      <c r="BEU3" s="233"/>
      <c r="BEV3" s="233"/>
      <c r="BEW3" s="233"/>
      <c r="BEX3" s="233"/>
      <c r="BEY3" s="233"/>
      <c r="BEZ3" s="233"/>
      <c r="BFA3" s="233"/>
      <c r="BFB3" s="233"/>
      <c r="BFC3" s="233"/>
      <c r="BFD3" s="233"/>
      <c r="BFE3" s="233"/>
      <c r="BFF3" s="233"/>
      <c r="BFG3" s="233"/>
      <c r="BFH3" s="233"/>
      <c r="BFI3" s="233"/>
      <c r="BFJ3" s="233"/>
      <c r="BFK3" s="233"/>
      <c r="BFL3" s="233"/>
      <c r="BFM3" s="233"/>
      <c r="BFN3" s="233"/>
      <c r="BFO3" s="233"/>
      <c r="BFP3" s="233"/>
      <c r="BFQ3" s="233"/>
      <c r="BFR3" s="233"/>
      <c r="BFS3" s="233"/>
      <c r="BFT3" s="233"/>
      <c r="BFU3" s="233"/>
      <c r="BFV3" s="233"/>
      <c r="BFW3" s="233"/>
      <c r="BFX3" s="233"/>
      <c r="BFY3" s="233"/>
      <c r="BFZ3" s="233"/>
      <c r="BGA3" s="233"/>
      <c r="BGB3" s="233"/>
      <c r="BGC3" s="233"/>
      <c r="BGD3" s="233"/>
      <c r="BGE3" s="233"/>
      <c r="BGF3" s="233"/>
      <c r="BGG3" s="233"/>
      <c r="BGH3" s="233"/>
      <c r="BGI3" s="233"/>
      <c r="BGJ3" s="233"/>
      <c r="BGK3" s="233"/>
      <c r="BGL3" s="233"/>
      <c r="BGM3" s="233"/>
      <c r="BGN3" s="233"/>
      <c r="BGO3" s="233"/>
      <c r="BGP3" s="233"/>
      <c r="BGQ3" s="233"/>
      <c r="BGR3" s="233"/>
      <c r="BGS3" s="233"/>
      <c r="BGT3" s="233"/>
      <c r="BGU3" s="233"/>
      <c r="BGV3" s="233"/>
      <c r="BGW3" s="233"/>
      <c r="BGX3" s="233"/>
      <c r="BGY3" s="233"/>
      <c r="BGZ3" s="233"/>
      <c r="BHA3" s="233"/>
      <c r="BHB3" s="233"/>
      <c r="BHC3" s="233"/>
      <c r="BHD3" s="233"/>
      <c r="BHE3" s="233"/>
      <c r="BHF3" s="233"/>
      <c r="BHG3" s="233"/>
      <c r="BHH3" s="233"/>
      <c r="BHI3" s="233"/>
      <c r="BHJ3" s="233"/>
      <c r="BHK3" s="233"/>
      <c r="BHL3" s="233"/>
      <c r="BHM3" s="233"/>
      <c r="BHN3" s="233"/>
      <c r="BHO3" s="233"/>
      <c r="BHP3" s="233"/>
      <c r="BHQ3" s="233"/>
      <c r="BHR3" s="233"/>
      <c r="BHS3" s="233"/>
      <c r="BHT3" s="233"/>
      <c r="BHU3" s="233"/>
      <c r="BHV3" s="233"/>
      <c r="BHW3" s="233"/>
      <c r="BHX3" s="233"/>
      <c r="BHY3" s="233"/>
      <c r="BHZ3" s="233"/>
      <c r="BIA3" s="233"/>
      <c r="BIB3" s="233"/>
      <c r="BIC3" s="233"/>
      <c r="BID3" s="233"/>
      <c r="BIE3" s="233"/>
      <c r="BIF3" s="233"/>
      <c r="BIG3" s="233"/>
      <c r="BIH3" s="233"/>
      <c r="BII3" s="233"/>
      <c r="BIJ3" s="233"/>
      <c r="BIK3" s="233"/>
      <c r="BIL3" s="233"/>
      <c r="BIM3" s="233"/>
      <c r="BIN3" s="233"/>
      <c r="BIO3" s="233"/>
      <c r="BIP3" s="233"/>
      <c r="BIQ3" s="233"/>
      <c r="BIR3" s="233"/>
      <c r="BIS3" s="233"/>
    </row>
    <row r="4" spans="2:1620" s="10" customFormat="1" x14ac:dyDescent="0.3">
      <c r="Q4" s="251" t="s">
        <v>46</v>
      </c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51"/>
      <c r="AK4" s="251"/>
      <c r="AL4" s="251"/>
      <c r="AM4" s="251"/>
      <c r="AN4" s="251"/>
      <c r="AO4" s="251"/>
      <c r="AP4" s="251"/>
      <c r="AQ4" s="251"/>
      <c r="AR4" s="251"/>
      <c r="AS4" s="251"/>
      <c r="AT4" s="251"/>
      <c r="AU4" s="251"/>
      <c r="AV4" s="251"/>
      <c r="AW4" s="8"/>
      <c r="AX4" s="30" t="s">
        <v>46</v>
      </c>
      <c r="AY4" s="232" t="s">
        <v>47</v>
      </c>
      <c r="AZ4" s="232"/>
      <c r="BA4" s="232"/>
      <c r="BB4" s="232"/>
      <c r="BC4" s="232"/>
      <c r="BD4" s="232"/>
      <c r="BE4" s="232"/>
      <c r="BF4" s="232"/>
      <c r="BG4" s="232"/>
      <c r="BH4" s="232"/>
      <c r="BI4" s="232"/>
      <c r="BJ4" s="232"/>
      <c r="BK4" s="232"/>
      <c r="BL4" s="232"/>
      <c r="BM4" s="232"/>
      <c r="BN4" s="232"/>
      <c r="BO4" s="232"/>
      <c r="BP4" s="232"/>
      <c r="BQ4" s="232"/>
      <c r="BR4" s="232"/>
      <c r="BS4" s="232"/>
      <c r="BT4" s="232"/>
      <c r="BU4" s="232"/>
      <c r="BV4" s="232"/>
      <c r="BW4" s="232"/>
      <c r="BX4" s="232"/>
      <c r="BY4" s="232"/>
      <c r="BZ4" s="232"/>
      <c r="CA4" s="232"/>
      <c r="CB4" s="232"/>
      <c r="CC4" s="232"/>
      <c r="CD4" s="232"/>
      <c r="CE4" s="30" t="s">
        <v>47</v>
      </c>
      <c r="CF4" s="232" t="s">
        <v>48</v>
      </c>
      <c r="CG4" s="232"/>
      <c r="CH4" s="232"/>
      <c r="CI4" s="232"/>
      <c r="CJ4" s="232"/>
      <c r="CK4" s="232"/>
      <c r="CL4" s="232"/>
      <c r="CM4" s="232"/>
      <c r="CN4" s="232"/>
      <c r="CO4" s="232"/>
      <c r="CP4" s="232"/>
      <c r="CQ4" s="232"/>
      <c r="CR4" s="232"/>
      <c r="CS4" s="232"/>
      <c r="CT4" s="232"/>
      <c r="CU4" s="232"/>
      <c r="CV4" s="232"/>
      <c r="CW4" s="232"/>
      <c r="CX4" s="232"/>
      <c r="CY4" s="232"/>
      <c r="CZ4" s="232"/>
      <c r="DA4" s="232"/>
      <c r="DB4" s="232"/>
      <c r="DC4" s="232"/>
      <c r="DD4" s="232"/>
      <c r="DE4" s="232"/>
      <c r="DF4" s="232"/>
      <c r="DG4" s="232"/>
      <c r="DH4" s="232"/>
      <c r="DI4" s="232"/>
      <c r="DJ4" s="232"/>
      <c r="DK4" s="232"/>
      <c r="DL4" s="30" t="s">
        <v>48</v>
      </c>
      <c r="DM4" s="232" t="s">
        <v>49</v>
      </c>
      <c r="DN4" s="232"/>
      <c r="DO4" s="232"/>
      <c r="DP4" s="232"/>
      <c r="DQ4" s="232"/>
      <c r="DR4" s="232"/>
      <c r="DS4" s="232"/>
      <c r="DT4" s="232"/>
      <c r="DU4" s="232"/>
      <c r="DV4" s="232"/>
      <c r="DW4" s="232"/>
      <c r="DX4" s="232"/>
      <c r="DY4" s="232"/>
      <c r="DZ4" s="232"/>
      <c r="EA4" s="232"/>
      <c r="EB4" s="232"/>
      <c r="EC4" s="232"/>
      <c r="ED4" s="232"/>
      <c r="EE4" s="232"/>
      <c r="EF4" s="232"/>
      <c r="EG4" s="232"/>
      <c r="EH4" s="232"/>
      <c r="EI4" s="232"/>
      <c r="EJ4" s="232"/>
      <c r="EK4" s="232"/>
      <c r="EL4" s="232"/>
      <c r="EM4" s="232"/>
      <c r="EN4" s="232"/>
      <c r="EO4" s="232"/>
      <c r="EP4" s="232"/>
      <c r="EQ4" s="232"/>
      <c r="ER4" s="232"/>
      <c r="ES4" s="30" t="s">
        <v>49</v>
      </c>
      <c r="ET4" s="232" t="s">
        <v>50</v>
      </c>
      <c r="EU4" s="232"/>
      <c r="EV4" s="232"/>
      <c r="EW4" s="232"/>
      <c r="EX4" s="232"/>
      <c r="EY4" s="232"/>
      <c r="EZ4" s="232"/>
      <c r="FA4" s="232"/>
      <c r="FB4" s="232"/>
      <c r="FC4" s="232"/>
      <c r="FD4" s="232"/>
      <c r="FE4" s="232"/>
      <c r="FF4" s="232"/>
      <c r="FG4" s="232"/>
      <c r="FH4" s="232"/>
      <c r="FI4" s="232"/>
      <c r="FJ4" s="232"/>
      <c r="FK4" s="232"/>
      <c r="FL4" s="232"/>
      <c r="FM4" s="232"/>
      <c r="FN4" s="232"/>
      <c r="FO4" s="232"/>
      <c r="FP4" s="232"/>
      <c r="FQ4" s="232"/>
      <c r="FR4" s="232"/>
      <c r="FS4" s="232"/>
      <c r="FT4" s="232"/>
      <c r="FU4" s="232"/>
      <c r="FV4" s="232"/>
      <c r="FW4" s="232"/>
      <c r="FX4" s="232"/>
      <c r="FY4" s="232"/>
      <c r="FZ4" s="30" t="s">
        <v>50</v>
      </c>
      <c r="GA4" s="232" t="s">
        <v>51</v>
      </c>
      <c r="GB4" s="232"/>
      <c r="GC4" s="232"/>
      <c r="GD4" s="232"/>
      <c r="GE4" s="232"/>
      <c r="GF4" s="232"/>
      <c r="GG4" s="232"/>
      <c r="GH4" s="232"/>
      <c r="GI4" s="232"/>
      <c r="GJ4" s="232"/>
      <c r="GK4" s="232"/>
      <c r="GL4" s="232"/>
      <c r="GM4" s="232"/>
      <c r="GN4" s="232"/>
      <c r="GO4" s="232"/>
      <c r="GP4" s="232"/>
      <c r="GQ4" s="232"/>
      <c r="GR4" s="232"/>
      <c r="GS4" s="232"/>
      <c r="GT4" s="232"/>
      <c r="GU4" s="232"/>
      <c r="GV4" s="232"/>
      <c r="GW4" s="232"/>
      <c r="GX4" s="232"/>
      <c r="GY4" s="232"/>
      <c r="GZ4" s="232"/>
      <c r="HA4" s="232"/>
      <c r="HB4" s="232"/>
      <c r="HC4" s="232"/>
      <c r="HD4" s="232"/>
      <c r="HE4" s="232"/>
      <c r="HF4" s="232"/>
      <c r="HG4" s="30" t="s">
        <v>51</v>
      </c>
      <c r="HH4" s="232" t="s">
        <v>58</v>
      </c>
      <c r="HI4" s="232"/>
      <c r="HJ4" s="232"/>
      <c r="HK4" s="232"/>
      <c r="HL4" s="232"/>
      <c r="HM4" s="232"/>
      <c r="HN4" s="232"/>
      <c r="HO4" s="232"/>
      <c r="HP4" s="232"/>
      <c r="HQ4" s="232"/>
      <c r="HR4" s="232"/>
      <c r="HS4" s="232"/>
      <c r="HT4" s="232"/>
      <c r="HU4" s="232"/>
      <c r="HV4" s="232"/>
      <c r="HW4" s="232"/>
      <c r="HX4" s="232"/>
      <c r="HY4" s="232"/>
      <c r="HZ4" s="232"/>
      <c r="IA4" s="232"/>
      <c r="IB4" s="232"/>
      <c r="IC4" s="232"/>
      <c r="ID4" s="232"/>
      <c r="IE4" s="232"/>
      <c r="IF4" s="232"/>
      <c r="IG4" s="232"/>
      <c r="IH4" s="232"/>
      <c r="II4" s="232"/>
      <c r="IJ4" s="232"/>
      <c r="IK4" s="232"/>
      <c r="IL4" s="232"/>
      <c r="IM4" s="232"/>
      <c r="IN4" s="30" t="s">
        <v>52</v>
      </c>
      <c r="IO4" s="232" t="s">
        <v>59</v>
      </c>
      <c r="IP4" s="232"/>
      <c r="IQ4" s="232"/>
      <c r="IR4" s="232"/>
      <c r="IS4" s="232"/>
      <c r="IT4" s="232"/>
      <c r="IU4" s="232"/>
      <c r="IV4" s="232"/>
      <c r="IW4" s="232"/>
      <c r="IX4" s="232"/>
      <c r="IY4" s="232"/>
      <c r="IZ4" s="232"/>
      <c r="JA4" s="232"/>
      <c r="JB4" s="232"/>
      <c r="JC4" s="232"/>
      <c r="JD4" s="232"/>
      <c r="JE4" s="232"/>
      <c r="JF4" s="232"/>
      <c r="JG4" s="232"/>
      <c r="JH4" s="232"/>
      <c r="JI4" s="232"/>
      <c r="JJ4" s="232"/>
      <c r="JK4" s="232"/>
      <c r="JL4" s="232"/>
      <c r="JM4" s="232"/>
      <c r="JN4" s="232"/>
      <c r="JO4" s="232"/>
      <c r="JP4" s="232"/>
      <c r="JQ4" s="232"/>
      <c r="JR4" s="232"/>
      <c r="JS4" s="232"/>
      <c r="JT4" s="232"/>
      <c r="JU4" s="30" t="s">
        <v>53</v>
      </c>
      <c r="JV4" s="232" t="s">
        <v>60</v>
      </c>
      <c r="JW4" s="232"/>
      <c r="JX4" s="232"/>
      <c r="JY4" s="232"/>
      <c r="JZ4" s="232"/>
      <c r="KA4" s="232"/>
      <c r="KB4" s="232"/>
      <c r="KC4" s="232"/>
      <c r="KD4" s="232"/>
      <c r="KE4" s="232"/>
      <c r="KF4" s="232"/>
      <c r="KG4" s="232"/>
      <c r="KH4" s="232"/>
      <c r="KI4" s="232"/>
      <c r="KJ4" s="232"/>
      <c r="KK4" s="232"/>
      <c r="KL4" s="232"/>
      <c r="KM4" s="232"/>
      <c r="KN4" s="232"/>
      <c r="KO4" s="232"/>
      <c r="KP4" s="232"/>
      <c r="KQ4" s="232"/>
      <c r="KR4" s="232"/>
      <c r="KS4" s="232"/>
      <c r="KT4" s="232"/>
      <c r="KU4" s="232"/>
      <c r="KV4" s="232"/>
      <c r="KW4" s="232"/>
      <c r="KX4" s="232"/>
      <c r="KY4" s="232"/>
      <c r="KZ4" s="232"/>
      <c r="LA4" s="232"/>
      <c r="LB4" s="30" t="s">
        <v>54</v>
      </c>
      <c r="LC4" s="232" t="s">
        <v>61</v>
      </c>
      <c r="LD4" s="232"/>
      <c r="LE4" s="232"/>
      <c r="LF4" s="232"/>
      <c r="LG4" s="232"/>
      <c r="LH4" s="232"/>
      <c r="LI4" s="232"/>
      <c r="LJ4" s="232"/>
      <c r="LK4" s="232"/>
      <c r="LL4" s="232"/>
      <c r="LM4" s="232"/>
      <c r="LN4" s="232"/>
      <c r="LO4" s="232"/>
      <c r="LP4" s="232"/>
      <c r="LQ4" s="232"/>
      <c r="LR4" s="232"/>
      <c r="LS4" s="232"/>
      <c r="LT4" s="232"/>
      <c r="LU4" s="232"/>
      <c r="LV4" s="232"/>
      <c r="LW4" s="232"/>
      <c r="LX4" s="232"/>
      <c r="LY4" s="232"/>
      <c r="LZ4" s="232"/>
      <c r="MA4" s="232"/>
      <c r="MB4" s="232"/>
      <c r="MC4" s="232"/>
      <c r="MD4" s="232"/>
      <c r="ME4" s="232"/>
      <c r="MF4" s="232"/>
      <c r="MG4" s="232"/>
      <c r="MH4" s="232"/>
      <c r="MI4" s="30" t="s">
        <v>55</v>
      </c>
      <c r="MJ4" s="232" t="s">
        <v>62</v>
      </c>
      <c r="MK4" s="232"/>
      <c r="ML4" s="232"/>
      <c r="MM4" s="232"/>
      <c r="MN4" s="232"/>
      <c r="MO4" s="232"/>
      <c r="MP4" s="232"/>
      <c r="MQ4" s="232"/>
      <c r="MR4" s="232"/>
      <c r="MS4" s="232"/>
      <c r="MT4" s="232"/>
      <c r="MU4" s="232"/>
      <c r="MV4" s="232"/>
      <c r="MW4" s="232"/>
      <c r="MX4" s="232"/>
      <c r="MY4" s="232"/>
      <c r="MZ4" s="232"/>
      <c r="NA4" s="232"/>
      <c r="NB4" s="232"/>
      <c r="NC4" s="232"/>
      <c r="ND4" s="232"/>
      <c r="NE4" s="232"/>
      <c r="NF4" s="232"/>
      <c r="NG4" s="232"/>
      <c r="NH4" s="232"/>
      <c r="NI4" s="232"/>
      <c r="NJ4" s="232"/>
      <c r="NK4" s="232"/>
      <c r="NL4" s="232"/>
      <c r="NM4" s="232"/>
      <c r="NN4" s="232"/>
      <c r="NO4" s="232"/>
      <c r="NP4" s="30" t="s">
        <v>56</v>
      </c>
      <c r="NQ4" s="232" t="s">
        <v>63</v>
      </c>
      <c r="NR4" s="232"/>
      <c r="NS4" s="232"/>
      <c r="NT4" s="232"/>
      <c r="NU4" s="232"/>
      <c r="NV4" s="232"/>
      <c r="NW4" s="232"/>
      <c r="NX4" s="232"/>
      <c r="NY4" s="232"/>
      <c r="NZ4" s="232"/>
      <c r="OA4" s="232"/>
      <c r="OB4" s="232"/>
      <c r="OC4" s="232"/>
      <c r="OD4" s="232"/>
      <c r="OE4" s="232"/>
      <c r="OF4" s="232"/>
      <c r="OG4" s="232"/>
      <c r="OH4" s="232"/>
      <c r="OI4" s="232"/>
      <c r="OJ4" s="232"/>
      <c r="OK4" s="232"/>
      <c r="OL4" s="232"/>
      <c r="OM4" s="232"/>
      <c r="ON4" s="232"/>
      <c r="OO4" s="232"/>
      <c r="OP4" s="232"/>
      <c r="OQ4" s="232"/>
      <c r="OR4" s="232"/>
      <c r="OS4" s="232"/>
      <c r="OT4" s="232"/>
      <c r="OU4" s="232"/>
      <c r="OV4" s="232"/>
      <c r="OW4" s="30" t="s">
        <v>57</v>
      </c>
      <c r="OX4" s="30">
        <v>2019</v>
      </c>
      <c r="OY4" s="232" t="s">
        <v>64</v>
      </c>
      <c r="OZ4" s="232"/>
      <c r="PA4" s="232"/>
      <c r="PB4" s="232"/>
      <c r="PC4" s="232"/>
      <c r="PD4" s="232"/>
      <c r="PE4" s="232"/>
      <c r="PF4" s="232"/>
      <c r="PG4" s="232"/>
      <c r="PH4" s="232"/>
      <c r="PI4" s="232"/>
      <c r="PJ4" s="232"/>
      <c r="PK4" s="232"/>
      <c r="PL4" s="232"/>
      <c r="PM4" s="232"/>
      <c r="PN4" s="232"/>
      <c r="PO4" s="232"/>
      <c r="PP4" s="232"/>
      <c r="PQ4" s="232"/>
      <c r="PR4" s="232"/>
      <c r="PS4" s="232"/>
      <c r="PT4" s="232"/>
      <c r="PU4" s="232"/>
      <c r="PV4" s="232"/>
      <c r="PW4" s="232"/>
      <c r="PX4" s="232"/>
      <c r="PY4" s="232"/>
      <c r="PZ4" s="232"/>
      <c r="QA4" s="232"/>
      <c r="QB4" s="232"/>
      <c r="QC4" s="232"/>
      <c r="QD4" s="232"/>
      <c r="QE4" s="30" t="s">
        <v>46</v>
      </c>
      <c r="QF4" s="232" t="s">
        <v>47</v>
      </c>
      <c r="QG4" s="232"/>
      <c r="QH4" s="232"/>
      <c r="QI4" s="232"/>
      <c r="QJ4" s="232"/>
      <c r="QK4" s="232"/>
      <c r="QL4" s="232"/>
      <c r="QM4" s="232"/>
      <c r="QN4" s="232"/>
      <c r="QO4" s="232"/>
      <c r="QP4" s="232"/>
      <c r="QQ4" s="232"/>
      <c r="QR4" s="232"/>
      <c r="QS4" s="232"/>
      <c r="QT4" s="232"/>
      <c r="QU4" s="232"/>
      <c r="QV4" s="232"/>
      <c r="QW4" s="232"/>
      <c r="QX4" s="232"/>
      <c r="QY4" s="232"/>
      <c r="QZ4" s="232"/>
      <c r="RA4" s="232"/>
      <c r="RB4" s="232"/>
      <c r="RC4" s="232"/>
      <c r="RD4" s="232"/>
      <c r="RE4" s="232"/>
      <c r="RF4" s="232"/>
      <c r="RG4" s="232"/>
      <c r="RH4" s="232"/>
      <c r="RI4" s="232"/>
      <c r="RJ4" s="232"/>
      <c r="RK4" s="232"/>
      <c r="RL4" s="30" t="s">
        <v>47</v>
      </c>
      <c r="RM4" s="232" t="s">
        <v>48</v>
      </c>
      <c r="RN4" s="232"/>
      <c r="RO4" s="232"/>
      <c r="RP4" s="232"/>
      <c r="RQ4" s="232"/>
      <c r="RR4" s="232"/>
      <c r="RS4" s="232"/>
      <c r="RT4" s="232"/>
      <c r="RU4" s="232"/>
      <c r="RV4" s="232"/>
      <c r="RW4" s="232"/>
      <c r="RX4" s="232"/>
      <c r="RY4" s="232"/>
      <c r="RZ4" s="232"/>
      <c r="SA4" s="232"/>
      <c r="SB4" s="232"/>
      <c r="SC4" s="232"/>
      <c r="SD4" s="232"/>
      <c r="SE4" s="232"/>
      <c r="SF4" s="232"/>
      <c r="SG4" s="232"/>
      <c r="SH4" s="232"/>
      <c r="SI4" s="232"/>
      <c r="SJ4" s="232"/>
      <c r="SK4" s="232"/>
      <c r="SL4" s="232"/>
      <c r="SM4" s="232"/>
      <c r="SN4" s="232"/>
      <c r="SO4" s="232"/>
      <c r="SP4" s="232"/>
      <c r="SQ4" s="232"/>
      <c r="SR4" s="232"/>
      <c r="SS4" s="30" t="s">
        <v>48</v>
      </c>
      <c r="ST4" s="232" t="s">
        <v>49</v>
      </c>
      <c r="SU4" s="232"/>
      <c r="SV4" s="232"/>
      <c r="SW4" s="232"/>
      <c r="SX4" s="232"/>
      <c r="SY4" s="232"/>
      <c r="SZ4" s="232"/>
      <c r="TA4" s="232"/>
      <c r="TB4" s="232"/>
      <c r="TC4" s="232"/>
      <c r="TD4" s="232"/>
      <c r="TE4" s="232"/>
      <c r="TF4" s="232"/>
      <c r="TG4" s="232"/>
      <c r="TH4" s="232"/>
      <c r="TI4" s="232"/>
      <c r="TJ4" s="232"/>
      <c r="TK4" s="232"/>
      <c r="TL4" s="232"/>
      <c r="TM4" s="232"/>
      <c r="TN4" s="232"/>
      <c r="TO4" s="232"/>
      <c r="TP4" s="232"/>
      <c r="TQ4" s="232"/>
      <c r="TR4" s="232"/>
      <c r="TS4" s="232"/>
      <c r="TT4" s="232"/>
      <c r="TU4" s="232"/>
      <c r="TV4" s="232"/>
      <c r="TW4" s="232"/>
      <c r="TX4" s="232"/>
      <c r="TY4" s="232"/>
      <c r="TZ4" s="30" t="s">
        <v>49</v>
      </c>
      <c r="UA4" s="232" t="s">
        <v>50</v>
      </c>
      <c r="UB4" s="232"/>
      <c r="UC4" s="232"/>
      <c r="UD4" s="232"/>
      <c r="UE4" s="232"/>
      <c r="UF4" s="232"/>
      <c r="UG4" s="232"/>
      <c r="UH4" s="232"/>
      <c r="UI4" s="232"/>
      <c r="UJ4" s="232"/>
      <c r="UK4" s="232"/>
      <c r="UL4" s="232"/>
      <c r="UM4" s="232"/>
      <c r="UN4" s="232"/>
      <c r="UO4" s="232"/>
      <c r="UP4" s="232"/>
      <c r="UQ4" s="232"/>
      <c r="UR4" s="232"/>
      <c r="US4" s="232"/>
      <c r="UT4" s="232"/>
      <c r="UU4" s="232"/>
      <c r="UV4" s="232"/>
      <c r="UW4" s="232"/>
      <c r="UX4" s="232"/>
      <c r="UY4" s="232"/>
      <c r="UZ4" s="232"/>
      <c r="VA4" s="232"/>
      <c r="VB4" s="232"/>
      <c r="VC4" s="232"/>
      <c r="VD4" s="232"/>
      <c r="VE4" s="232"/>
      <c r="VF4" s="232"/>
      <c r="VG4" s="30" t="s">
        <v>50</v>
      </c>
      <c r="VH4" s="232" t="s">
        <v>51</v>
      </c>
      <c r="VI4" s="232"/>
      <c r="VJ4" s="232"/>
      <c r="VK4" s="232"/>
      <c r="VL4" s="232"/>
      <c r="VM4" s="232"/>
      <c r="VN4" s="232"/>
      <c r="VO4" s="232"/>
      <c r="VP4" s="232"/>
      <c r="VQ4" s="232"/>
      <c r="VR4" s="232"/>
      <c r="VS4" s="232"/>
      <c r="VT4" s="232"/>
      <c r="VU4" s="232"/>
      <c r="VV4" s="232"/>
      <c r="VW4" s="232"/>
      <c r="VX4" s="232"/>
      <c r="VY4" s="232"/>
      <c r="VZ4" s="232"/>
      <c r="WA4" s="232"/>
      <c r="WB4" s="232"/>
      <c r="WC4" s="232"/>
      <c r="WD4" s="232"/>
      <c r="WE4" s="232"/>
      <c r="WF4" s="232"/>
      <c r="WG4" s="232"/>
      <c r="WH4" s="232"/>
      <c r="WI4" s="232"/>
      <c r="WJ4" s="232"/>
      <c r="WK4" s="232"/>
      <c r="WL4" s="232"/>
      <c r="WM4" s="232"/>
      <c r="WN4" s="30" t="s">
        <v>51</v>
      </c>
      <c r="WO4" s="232" t="s">
        <v>58</v>
      </c>
      <c r="WP4" s="232"/>
      <c r="WQ4" s="232"/>
      <c r="WR4" s="232"/>
      <c r="WS4" s="232"/>
      <c r="WT4" s="232"/>
      <c r="WU4" s="232"/>
      <c r="WV4" s="232"/>
      <c r="WW4" s="232"/>
      <c r="WX4" s="232"/>
      <c r="WY4" s="232"/>
      <c r="WZ4" s="232"/>
      <c r="XA4" s="232"/>
      <c r="XB4" s="232"/>
      <c r="XC4" s="232"/>
      <c r="XD4" s="232"/>
      <c r="XE4" s="232"/>
      <c r="XF4" s="232"/>
      <c r="XG4" s="232"/>
      <c r="XH4" s="232"/>
      <c r="XI4" s="232"/>
      <c r="XJ4" s="232"/>
      <c r="XK4" s="232"/>
      <c r="XL4" s="232"/>
      <c r="XM4" s="232"/>
      <c r="XN4" s="232"/>
      <c r="XO4" s="232"/>
      <c r="XP4" s="232"/>
      <c r="XQ4" s="232"/>
      <c r="XR4" s="232"/>
      <c r="XS4" s="232"/>
      <c r="XT4" s="232"/>
      <c r="XU4" s="30" t="s">
        <v>52</v>
      </c>
      <c r="XV4" s="232" t="s">
        <v>59</v>
      </c>
      <c r="XW4" s="232"/>
      <c r="XX4" s="232"/>
      <c r="XY4" s="232"/>
      <c r="XZ4" s="232"/>
      <c r="YA4" s="232"/>
      <c r="YB4" s="232"/>
      <c r="YC4" s="232"/>
      <c r="YD4" s="232"/>
      <c r="YE4" s="232"/>
      <c r="YF4" s="232"/>
      <c r="YG4" s="232"/>
      <c r="YH4" s="232"/>
      <c r="YI4" s="232"/>
      <c r="YJ4" s="232"/>
      <c r="YK4" s="232"/>
      <c r="YL4" s="232"/>
      <c r="YM4" s="232"/>
      <c r="YN4" s="232"/>
      <c r="YO4" s="232"/>
      <c r="YP4" s="232"/>
      <c r="YQ4" s="232"/>
      <c r="YR4" s="232"/>
      <c r="YS4" s="232"/>
      <c r="YT4" s="232"/>
      <c r="YU4" s="232"/>
      <c r="YV4" s="232"/>
      <c r="YW4" s="232"/>
      <c r="YX4" s="232"/>
      <c r="YY4" s="232"/>
      <c r="YZ4" s="232"/>
      <c r="ZA4" s="232"/>
      <c r="ZB4" s="30" t="s">
        <v>53</v>
      </c>
      <c r="ZC4" s="232" t="s">
        <v>60</v>
      </c>
      <c r="ZD4" s="232"/>
      <c r="ZE4" s="232"/>
      <c r="ZF4" s="232"/>
      <c r="ZG4" s="232"/>
      <c r="ZH4" s="232"/>
      <c r="ZI4" s="232"/>
      <c r="ZJ4" s="232"/>
      <c r="ZK4" s="232"/>
      <c r="ZL4" s="232"/>
      <c r="ZM4" s="232"/>
      <c r="ZN4" s="232"/>
      <c r="ZO4" s="232"/>
      <c r="ZP4" s="232"/>
      <c r="ZQ4" s="232"/>
      <c r="ZR4" s="232"/>
      <c r="ZS4" s="232"/>
      <c r="ZT4" s="232"/>
      <c r="ZU4" s="232"/>
      <c r="ZV4" s="232"/>
      <c r="ZW4" s="232"/>
      <c r="ZX4" s="232"/>
      <c r="ZY4" s="232"/>
      <c r="ZZ4" s="232"/>
      <c r="AAA4" s="232"/>
      <c r="AAB4" s="232"/>
      <c r="AAC4" s="232"/>
      <c r="AAD4" s="232"/>
      <c r="AAE4" s="232"/>
      <c r="AAF4" s="232"/>
      <c r="AAG4" s="232"/>
      <c r="AAH4" s="232"/>
      <c r="AAI4" s="30" t="s">
        <v>54</v>
      </c>
      <c r="AAJ4" s="232" t="s">
        <v>61</v>
      </c>
      <c r="AAK4" s="232"/>
      <c r="AAL4" s="232"/>
      <c r="AAM4" s="232"/>
      <c r="AAN4" s="232"/>
      <c r="AAO4" s="232"/>
      <c r="AAP4" s="232"/>
      <c r="AAQ4" s="232"/>
      <c r="AAR4" s="232"/>
      <c r="AAS4" s="232"/>
      <c r="AAT4" s="232"/>
      <c r="AAU4" s="232"/>
      <c r="AAV4" s="232"/>
      <c r="AAW4" s="232"/>
      <c r="AAX4" s="232"/>
      <c r="AAY4" s="232"/>
      <c r="AAZ4" s="232"/>
      <c r="ABA4" s="232"/>
      <c r="ABB4" s="232"/>
      <c r="ABC4" s="232"/>
      <c r="ABD4" s="232"/>
      <c r="ABE4" s="232"/>
      <c r="ABF4" s="232"/>
      <c r="ABG4" s="232"/>
      <c r="ABH4" s="232"/>
      <c r="ABI4" s="232"/>
      <c r="ABJ4" s="232"/>
      <c r="ABK4" s="232"/>
      <c r="ABL4" s="232"/>
      <c r="ABM4" s="232"/>
      <c r="ABN4" s="232"/>
      <c r="ABO4" s="232"/>
      <c r="ABP4" s="30" t="s">
        <v>55</v>
      </c>
      <c r="ABQ4" s="232" t="s">
        <v>62</v>
      </c>
      <c r="ABR4" s="232"/>
      <c r="ABS4" s="232"/>
      <c r="ABT4" s="232"/>
      <c r="ABU4" s="232"/>
      <c r="ABV4" s="232"/>
      <c r="ABW4" s="232"/>
      <c r="ABX4" s="232"/>
      <c r="ABY4" s="232"/>
      <c r="ABZ4" s="232"/>
      <c r="ACA4" s="232"/>
      <c r="ACB4" s="232"/>
      <c r="ACC4" s="232"/>
      <c r="ACD4" s="232"/>
      <c r="ACE4" s="232"/>
      <c r="ACF4" s="232"/>
      <c r="ACG4" s="232"/>
      <c r="ACH4" s="232"/>
      <c r="ACI4" s="232"/>
      <c r="ACJ4" s="232"/>
      <c r="ACK4" s="232"/>
      <c r="ACL4" s="232"/>
      <c r="ACM4" s="232"/>
      <c r="ACN4" s="232"/>
      <c r="ACO4" s="232"/>
      <c r="ACP4" s="232"/>
      <c r="ACQ4" s="232"/>
      <c r="ACR4" s="232"/>
      <c r="ACS4" s="232"/>
      <c r="ACT4" s="232"/>
      <c r="ACU4" s="232"/>
      <c r="ACV4" s="232"/>
      <c r="ACW4" s="30" t="s">
        <v>56</v>
      </c>
      <c r="ACX4" s="232" t="s">
        <v>63</v>
      </c>
      <c r="ACY4" s="232"/>
      <c r="ACZ4" s="232"/>
      <c r="ADA4" s="232"/>
      <c r="ADB4" s="232"/>
      <c r="ADC4" s="232"/>
      <c r="ADD4" s="232"/>
      <c r="ADE4" s="232"/>
      <c r="ADF4" s="232"/>
      <c r="ADG4" s="232"/>
      <c r="ADH4" s="232"/>
      <c r="ADI4" s="232"/>
      <c r="ADJ4" s="232"/>
      <c r="ADK4" s="232"/>
      <c r="ADL4" s="232"/>
      <c r="ADM4" s="232"/>
      <c r="ADN4" s="232"/>
      <c r="ADO4" s="232"/>
      <c r="ADP4" s="232"/>
      <c r="ADQ4" s="232"/>
      <c r="ADR4" s="232"/>
      <c r="ADS4" s="232"/>
      <c r="ADT4" s="232"/>
      <c r="ADU4" s="232"/>
      <c r="ADV4" s="232"/>
      <c r="ADW4" s="232"/>
      <c r="ADX4" s="232"/>
      <c r="ADY4" s="232"/>
      <c r="ADZ4" s="232"/>
      <c r="AEA4" s="232"/>
      <c r="AEB4" s="232"/>
      <c r="AEC4" s="232"/>
      <c r="AED4" s="30" t="s">
        <v>57</v>
      </c>
      <c r="AEE4" s="30">
        <v>2020</v>
      </c>
      <c r="AEF4" s="233" t="s">
        <v>64</v>
      </c>
      <c r="AEG4" s="233"/>
      <c r="AEH4" s="233"/>
      <c r="AEI4" s="233"/>
      <c r="AEJ4" s="233"/>
      <c r="AEK4" s="233"/>
      <c r="AEL4" s="233"/>
      <c r="AEM4" s="233"/>
      <c r="AEN4" s="233"/>
      <c r="AEO4" s="233"/>
      <c r="AEP4" s="233"/>
      <c r="AEQ4" s="233"/>
      <c r="AER4" s="233"/>
      <c r="AES4" s="233"/>
      <c r="AET4" s="233"/>
      <c r="AEU4" s="233"/>
      <c r="AEV4" s="233"/>
      <c r="AEW4" s="233"/>
      <c r="AEX4" s="233"/>
      <c r="AEY4" s="233"/>
      <c r="AEZ4" s="233"/>
      <c r="AFA4" s="233"/>
      <c r="AFB4" s="233"/>
      <c r="AFC4" s="233"/>
      <c r="AFD4" s="233"/>
      <c r="AFE4" s="233"/>
      <c r="AFF4" s="233"/>
      <c r="AFG4" s="233"/>
      <c r="AFH4" s="233"/>
      <c r="AFI4" s="233"/>
      <c r="AFJ4" s="233"/>
      <c r="AFK4" s="233"/>
      <c r="AFL4" s="48" t="s">
        <v>46</v>
      </c>
      <c r="AFM4" s="233" t="s">
        <v>47</v>
      </c>
      <c r="AFN4" s="233"/>
      <c r="AFO4" s="233"/>
      <c r="AFP4" s="233"/>
      <c r="AFQ4" s="233"/>
      <c r="AFR4" s="233"/>
      <c r="AFS4" s="233"/>
      <c r="AFT4" s="233"/>
      <c r="AFU4" s="233"/>
      <c r="AFV4" s="233"/>
      <c r="AFW4" s="233"/>
      <c r="AFX4" s="233"/>
      <c r="AFY4" s="233"/>
      <c r="AFZ4" s="233"/>
      <c r="AGA4" s="233"/>
      <c r="AGB4" s="233"/>
      <c r="AGC4" s="233"/>
      <c r="AGD4" s="233"/>
      <c r="AGE4" s="233"/>
      <c r="AGF4" s="233"/>
      <c r="AGG4" s="233"/>
      <c r="AGH4" s="233"/>
      <c r="AGI4" s="233"/>
      <c r="AGJ4" s="233"/>
      <c r="AGK4" s="233"/>
      <c r="AGL4" s="233"/>
      <c r="AGM4" s="233"/>
      <c r="AGN4" s="233"/>
      <c r="AGO4" s="233"/>
      <c r="AGP4" s="233"/>
      <c r="AGQ4" s="233"/>
      <c r="AGR4" s="233"/>
      <c r="AGS4" s="48" t="s">
        <v>47</v>
      </c>
      <c r="AGT4" s="233" t="s">
        <v>48</v>
      </c>
      <c r="AGU4" s="233"/>
      <c r="AGV4" s="233"/>
      <c r="AGW4" s="233"/>
      <c r="AGX4" s="233"/>
      <c r="AGY4" s="233"/>
      <c r="AGZ4" s="233"/>
      <c r="AHA4" s="233"/>
      <c r="AHB4" s="233"/>
      <c r="AHC4" s="233"/>
      <c r="AHD4" s="233"/>
      <c r="AHE4" s="233"/>
      <c r="AHF4" s="233"/>
      <c r="AHG4" s="233"/>
      <c r="AHH4" s="233"/>
      <c r="AHI4" s="233"/>
      <c r="AHJ4" s="233"/>
      <c r="AHK4" s="233"/>
      <c r="AHL4" s="233"/>
      <c r="AHM4" s="233"/>
      <c r="AHN4" s="233"/>
      <c r="AHO4" s="233"/>
      <c r="AHP4" s="233"/>
      <c r="AHQ4" s="233"/>
      <c r="AHR4" s="233"/>
      <c r="AHS4" s="233"/>
      <c r="AHT4" s="233"/>
      <c r="AHU4" s="233"/>
      <c r="AHV4" s="233"/>
      <c r="AHW4" s="233"/>
      <c r="AHX4" s="233"/>
      <c r="AHY4" s="233"/>
      <c r="AHZ4" s="48" t="s">
        <v>48</v>
      </c>
      <c r="AIA4" s="233" t="s">
        <v>49</v>
      </c>
      <c r="AIB4" s="233"/>
      <c r="AIC4" s="233"/>
      <c r="AID4" s="233"/>
      <c r="AIE4" s="233"/>
      <c r="AIF4" s="233"/>
      <c r="AIG4" s="233"/>
      <c r="AIH4" s="233"/>
      <c r="AII4" s="233"/>
      <c r="AIJ4" s="233"/>
      <c r="AIK4" s="233"/>
      <c r="AIL4" s="233"/>
      <c r="AIM4" s="233"/>
      <c r="AIN4" s="233"/>
      <c r="AIO4" s="233"/>
      <c r="AIP4" s="233"/>
      <c r="AIQ4" s="233"/>
      <c r="AIR4" s="233"/>
      <c r="AIS4" s="233"/>
      <c r="AIT4" s="233"/>
      <c r="AIU4" s="233"/>
      <c r="AIV4" s="233"/>
      <c r="AIW4" s="233"/>
      <c r="AIX4" s="233"/>
      <c r="AIY4" s="233"/>
      <c r="AIZ4" s="233"/>
      <c r="AJA4" s="233"/>
      <c r="AJB4" s="233"/>
      <c r="AJC4" s="233"/>
      <c r="AJD4" s="233"/>
      <c r="AJE4" s="233"/>
      <c r="AJF4" s="233"/>
      <c r="AJG4" s="48" t="s">
        <v>49</v>
      </c>
      <c r="AJH4" s="233" t="s">
        <v>50</v>
      </c>
      <c r="AJI4" s="233"/>
      <c r="AJJ4" s="233"/>
      <c r="AJK4" s="233"/>
      <c r="AJL4" s="233"/>
      <c r="AJM4" s="233"/>
      <c r="AJN4" s="233"/>
      <c r="AJO4" s="233"/>
      <c r="AJP4" s="233"/>
      <c r="AJQ4" s="233"/>
      <c r="AJR4" s="233"/>
      <c r="AJS4" s="233"/>
      <c r="AJT4" s="233"/>
      <c r="AJU4" s="233"/>
      <c r="AJV4" s="233"/>
      <c r="AJW4" s="233"/>
      <c r="AJX4" s="233"/>
      <c r="AJY4" s="233"/>
      <c r="AJZ4" s="233"/>
      <c r="AKA4" s="233"/>
      <c r="AKB4" s="233"/>
      <c r="AKC4" s="233"/>
      <c r="AKD4" s="233"/>
      <c r="AKE4" s="233"/>
      <c r="AKF4" s="233"/>
      <c r="AKG4" s="233"/>
      <c r="AKH4" s="233"/>
      <c r="AKI4" s="233"/>
      <c r="AKJ4" s="233"/>
      <c r="AKK4" s="233"/>
      <c r="AKL4" s="233"/>
      <c r="AKM4" s="233"/>
      <c r="AKN4" s="48" t="s">
        <v>50</v>
      </c>
      <c r="AKO4" s="233" t="s">
        <v>51</v>
      </c>
      <c r="AKP4" s="233"/>
      <c r="AKQ4" s="233"/>
      <c r="AKR4" s="233"/>
      <c r="AKS4" s="233"/>
      <c r="AKT4" s="233"/>
      <c r="AKU4" s="233"/>
      <c r="AKV4" s="233"/>
      <c r="AKW4" s="233"/>
      <c r="AKX4" s="233"/>
      <c r="AKY4" s="233"/>
      <c r="AKZ4" s="233"/>
      <c r="ALA4" s="233"/>
      <c r="ALB4" s="233"/>
      <c r="ALC4" s="233"/>
      <c r="ALD4" s="233"/>
      <c r="ALE4" s="233"/>
      <c r="ALF4" s="233"/>
      <c r="ALG4" s="233"/>
      <c r="ALH4" s="233"/>
      <c r="ALI4" s="233"/>
      <c r="ALJ4" s="233"/>
      <c r="ALK4" s="233"/>
      <c r="ALL4" s="233"/>
      <c r="ALM4" s="233"/>
      <c r="ALN4" s="233"/>
      <c r="ALO4" s="233"/>
      <c r="ALP4" s="233"/>
      <c r="ALQ4" s="233"/>
      <c r="ALR4" s="233"/>
      <c r="ALS4" s="233"/>
      <c r="ALT4" s="233"/>
      <c r="ALU4" s="48" t="s">
        <v>51</v>
      </c>
      <c r="ALV4" s="233" t="s">
        <v>58</v>
      </c>
      <c r="ALW4" s="233"/>
      <c r="ALX4" s="233"/>
      <c r="ALY4" s="233"/>
      <c r="ALZ4" s="233"/>
      <c r="AMA4" s="233"/>
      <c r="AMB4" s="233"/>
      <c r="AMC4" s="233"/>
      <c r="AMD4" s="233"/>
      <c r="AME4" s="233"/>
      <c r="AMF4" s="233"/>
      <c r="AMG4" s="233"/>
      <c r="AMH4" s="233"/>
      <c r="AMI4" s="233"/>
      <c r="AMJ4" s="233"/>
      <c r="AMK4" s="233"/>
      <c r="AML4" s="233"/>
      <c r="AMM4" s="233"/>
      <c r="AMN4" s="233"/>
      <c r="AMO4" s="233"/>
      <c r="AMP4" s="233"/>
      <c r="AMQ4" s="233"/>
      <c r="AMR4" s="233"/>
      <c r="AMS4" s="233"/>
      <c r="AMT4" s="233"/>
      <c r="AMU4" s="233"/>
      <c r="AMV4" s="233"/>
      <c r="AMW4" s="233"/>
      <c r="AMX4" s="233"/>
      <c r="AMY4" s="233"/>
      <c r="AMZ4" s="233"/>
      <c r="ANA4" s="233"/>
      <c r="ANB4" s="48" t="s">
        <v>52</v>
      </c>
      <c r="ANC4" s="233" t="s">
        <v>59</v>
      </c>
      <c r="AND4" s="233"/>
      <c r="ANE4" s="233"/>
      <c r="ANF4" s="233"/>
      <c r="ANG4" s="233"/>
      <c r="ANH4" s="233"/>
      <c r="ANI4" s="233"/>
      <c r="ANJ4" s="233"/>
      <c r="ANK4" s="233"/>
      <c r="ANL4" s="233"/>
      <c r="ANM4" s="233"/>
      <c r="ANN4" s="233"/>
      <c r="ANO4" s="233"/>
      <c r="ANP4" s="233"/>
      <c r="ANQ4" s="233"/>
      <c r="ANR4" s="233"/>
      <c r="ANS4" s="233"/>
      <c r="ANT4" s="233"/>
      <c r="ANU4" s="233"/>
      <c r="ANV4" s="233"/>
      <c r="ANW4" s="233"/>
      <c r="ANX4" s="233"/>
      <c r="ANY4" s="233"/>
      <c r="ANZ4" s="233"/>
      <c r="AOA4" s="233"/>
      <c r="AOB4" s="233"/>
      <c r="AOC4" s="233"/>
      <c r="AOD4" s="233"/>
      <c r="AOE4" s="233"/>
      <c r="AOF4" s="233"/>
      <c r="AOG4" s="233"/>
      <c r="AOH4" s="233"/>
      <c r="AOI4" s="48" t="s">
        <v>53</v>
      </c>
      <c r="AOJ4" s="233" t="s">
        <v>60</v>
      </c>
      <c r="AOK4" s="233"/>
      <c r="AOL4" s="233"/>
      <c r="AOM4" s="233"/>
      <c r="AON4" s="233"/>
      <c r="AOO4" s="233"/>
      <c r="AOP4" s="233"/>
      <c r="AOQ4" s="233"/>
      <c r="AOR4" s="233"/>
      <c r="AOS4" s="233"/>
      <c r="AOT4" s="233"/>
      <c r="AOU4" s="233"/>
      <c r="AOV4" s="233"/>
      <c r="AOW4" s="233"/>
      <c r="AOX4" s="233"/>
      <c r="AOY4" s="233"/>
      <c r="AOZ4" s="233"/>
      <c r="APA4" s="233"/>
      <c r="APB4" s="233"/>
      <c r="APC4" s="233"/>
      <c r="APD4" s="233"/>
      <c r="APE4" s="233"/>
      <c r="APF4" s="233"/>
      <c r="APG4" s="233"/>
      <c r="APH4" s="233"/>
      <c r="API4" s="233"/>
      <c r="APJ4" s="233"/>
      <c r="APK4" s="233"/>
      <c r="APL4" s="233"/>
      <c r="APM4" s="233"/>
      <c r="APN4" s="233"/>
      <c r="APO4" s="233"/>
      <c r="APP4" s="48" t="s">
        <v>54</v>
      </c>
      <c r="APQ4" s="233" t="s">
        <v>61</v>
      </c>
      <c r="APR4" s="233"/>
      <c r="APS4" s="233"/>
      <c r="APT4" s="233"/>
      <c r="APU4" s="233"/>
      <c r="APV4" s="233"/>
      <c r="APW4" s="233"/>
      <c r="APX4" s="233"/>
      <c r="APY4" s="233"/>
      <c r="APZ4" s="233"/>
      <c r="AQA4" s="233"/>
      <c r="AQB4" s="233"/>
      <c r="AQC4" s="233"/>
      <c r="AQD4" s="233"/>
      <c r="AQE4" s="233"/>
      <c r="AQF4" s="233"/>
      <c r="AQG4" s="233"/>
      <c r="AQH4" s="233"/>
      <c r="AQI4" s="233"/>
      <c r="AQJ4" s="233"/>
      <c r="AQK4" s="233"/>
      <c r="AQL4" s="233"/>
      <c r="AQM4" s="233"/>
      <c r="AQN4" s="233"/>
      <c r="AQO4" s="233"/>
      <c r="AQP4" s="233"/>
      <c r="AQQ4" s="233"/>
      <c r="AQR4" s="233"/>
      <c r="AQS4" s="233"/>
      <c r="AQT4" s="233"/>
      <c r="AQU4" s="233"/>
      <c r="AQV4" s="233"/>
      <c r="AQW4" s="48" t="s">
        <v>55</v>
      </c>
      <c r="AQX4" s="233" t="s">
        <v>62</v>
      </c>
      <c r="AQY4" s="233"/>
      <c r="AQZ4" s="233"/>
      <c r="ARA4" s="233"/>
      <c r="ARB4" s="233"/>
      <c r="ARC4" s="233"/>
      <c r="ARD4" s="233"/>
      <c r="ARE4" s="233"/>
      <c r="ARF4" s="233"/>
      <c r="ARG4" s="233"/>
      <c r="ARH4" s="233"/>
      <c r="ARI4" s="233"/>
      <c r="ARJ4" s="233"/>
      <c r="ARK4" s="233"/>
      <c r="ARL4" s="233"/>
      <c r="ARM4" s="233"/>
      <c r="ARN4" s="233"/>
      <c r="ARO4" s="233"/>
      <c r="ARP4" s="233"/>
      <c r="ARQ4" s="233"/>
      <c r="ARR4" s="233"/>
      <c r="ARS4" s="233"/>
      <c r="ART4" s="233"/>
      <c r="ARU4" s="233"/>
      <c r="ARV4" s="233"/>
      <c r="ARW4" s="233"/>
      <c r="ARX4" s="233"/>
      <c r="ARY4" s="233"/>
      <c r="ARZ4" s="233"/>
      <c r="ASA4" s="233"/>
      <c r="ASB4" s="233"/>
      <c r="ASC4" s="233"/>
      <c r="ASD4" s="48" t="s">
        <v>56</v>
      </c>
      <c r="ASE4" s="233" t="s">
        <v>63</v>
      </c>
      <c r="ASF4" s="233"/>
      <c r="ASG4" s="233"/>
      <c r="ASH4" s="233"/>
      <c r="ASI4" s="233"/>
      <c r="ASJ4" s="233"/>
      <c r="ASK4" s="233"/>
      <c r="ASL4" s="233"/>
      <c r="ASM4" s="233"/>
      <c r="ASN4" s="233"/>
      <c r="ASO4" s="233"/>
      <c r="ASP4" s="233"/>
      <c r="ASQ4" s="233"/>
      <c r="ASR4" s="233"/>
      <c r="ASS4" s="233"/>
      <c r="AST4" s="233"/>
      <c r="ASU4" s="233"/>
      <c r="ASV4" s="233"/>
      <c r="ASW4" s="233"/>
      <c r="ASX4" s="233"/>
      <c r="ASY4" s="233"/>
      <c r="ASZ4" s="233"/>
      <c r="ATA4" s="233"/>
      <c r="ATB4" s="233"/>
      <c r="ATC4" s="233"/>
      <c r="ATD4" s="233"/>
      <c r="ATE4" s="233"/>
      <c r="ATF4" s="233"/>
      <c r="ATG4" s="233"/>
      <c r="ATH4" s="233"/>
      <c r="ATI4" s="233"/>
      <c r="ATJ4" s="233"/>
      <c r="ATK4" s="48" t="s">
        <v>57</v>
      </c>
      <c r="ATL4" s="8">
        <v>2021</v>
      </c>
      <c r="ATM4" s="233" t="s">
        <v>64</v>
      </c>
      <c r="ATN4" s="233"/>
      <c r="ATO4" s="233"/>
      <c r="ATP4" s="233"/>
      <c r="ATQ4" s="233"/>
      <c r="ATR4" s="233"/>
      <c r="ATS4" s="233"/>
      <c r="ATT4" s="233"/>
      <c r="ATU4" s="233"/>
      <c r="ATV4" s="233"/>
      <c r="ATW4" s="233"/>
      <c r="ATX4" s="233"/>
      <c r="ATY4" s="233"/>
      <c r="ATZ4" s="233"/>
      <c r="AUA4" s="233"/>
      <c r="AUB4" s="233"/>
      <c r="AUC4" s="233"/>
      <c r="AUD4" s="233"/>
      <c r="AUE4" s="233"/>
      <c r="AUF4" s="233"/>
      <c r="AUG4" s="233"/>
      <c r="AUH4" s="233"/>
      <c r="AUI4" s="233"/>
      <c r="AUJ4" s="233"/>
      <c r="AUK4" s="233"/>
      <c r="AUL4" s="233"/>
      <c r="AUM4" s="233"/>
      <c r="AUN4" s="233"/>
      <c r="AUO4" s="233"/>
      <c r="AUP4" s="233"/>
      <c r="AUQ4" s="233"/>
      <c r="AUR4" s="233"/>
      <c r="AUS4" s="48" t="s">
        <v>46</v>
      </c>
      <c r="AUT4" s="248" t="s">
        <v>47</v>
      </c>
      <c r="AUU4" s="249"/>
      <c r="AUV4" s="249"/>
      <c r="AUW4" s="249"/>
      <c r="AUX4" s="249"/>
      <c r="AUY4" s="249"/>
      <c r="AUZ4" s="249"/>
      <c r="AVA4" s="249"/>
      <c r="AVB4" s="249"/>
      <c r="AVC4" s="249"/>
      <c r="AVD4" s="249"/>
      <c r="AVE4" s="249"/>
      <c r="AVF4" s="249"/>
      <c r="AVG4" s="249"/>
      <c r="AVH4" s="249"/>
      <c r="AVI4" s="249"/>
      <c r="AVJ4" s="249"/>
      <c r="AVK4" s="249"/>
      <c r="AVL4" s="249"/>
      <c r="AVM4" s="249"/>
      <c r="AVN4" s="249"/>
      <c r="AVO4" s="249"/>
      <c r="AVP4" s="249"/>
      <c r="AVQ4" s="249"/>
      <c r="AVR4" s="249"/>
      <c r="AVS4" s="249"/>
      <c r="AVT4" s="249"/>
      <c r="AVU4" s="249"/>
      <c r="AVV4" s="249"/>
      <c r="AVW4" s="249"/>
      <c r="AVX4" s="249"/>
      <c r="AVY4" s="250"/>
      <c r="AVZ4" s="48" t="s">
        <v>47</v>
      </c>
      <c r="AWA4" s="248" t="s">
        <v>48</v>
      </c>
      <c r="AWB4" s="249"/>
      <c r="AWC4" s="249"/>
      <c r="AWD4" s="249"/>
      <c r="AWE4" s="249"/>
      <c r="AWF4" s="249"/>
      <c r="AWG4" s="249"/>
      <c r="AWH4" s="249"/>
      <c r="AWI4" s="249"/>
      <c r="AWJ4" s="249"/>
      <c r="AWK4" s="249"/>
      <c r="AWL4" s="249"/>
      <c r="AWM4" s="249"/>
      <c r="AWN4" s="249"/>
      <c r="AWO4" s="249"/>
      <c r="AWP4" s="249"/>
      <c r="AWQ4" s="249"/>
      <c r="AWR4" s="249"/>
      <c r="AWS4" s="249"/>
      <c r="AWT4" s="249"/>
      <c r="AWU4" s="249"/>
      <c r="AWV4" s="249"/>
      <c r="AWW4" s="249"/>
      <c r="AWX4" s="249"/>
      <c r="AWY4" s="249"/>
      <c r="AWZ4" s="249"/>
      <c r="AXA4" s="249"/>
      <c r="AXB4" s="249"/>
      <c r="AXC4" s="249"/>
      <c r="AXD4" s="249"/>
      <c r="AXE4" s="249"/>
      <c r="AXF4" s="250"/>
      <c r="AXG4" s="48" t="s">
        <v>48</v>
      </c>
      <c r="AXH4" s="248" t="s">
        <v>49</v>
      </c>
      <c r="AXI4" s="249"/>
      <c r="AXJ4" s="249"/>
      <c r="AXK4" s="249"/>
      <c r="AXL4" s="249"/>
      <c r="AXM4" s="249"/>
      <c r="AXN4" s="249"/>
      <c r="AXO4" s="249"/>
      <c r="AXP4" s="249"/>
      <c r="AXQ4" s="249"/>
      <c r="AXR4" s="249"/>
      <c r="AXS4" s="249"/>
      <c r="AXT4" s="249"/>
      <c r="AXU4" s="249"/>
      <c r="AXV4" s="249"/>
      <c r="AXW4" s="249"/>
      <c r="AXX4" s="249"/>
      <c r="AXY4" s="249"/>
      <c r="AXZ4" s="249"/>
      <c r="AYA4" s="249"/>
      <c r="AYB4" s="249"/>
      <c r="AYC4" s="249"/>
      <c r="AYD4" s="249"/>
      <c r="AYE4" s="249"/>
      <c r="AYF4" s="249"/>
      <c r="AYG4" s="249"/>
      <c r="AYH4" s="249"/>
      <c r="AYI4" s="249"/>
      <c r="AYJ4" s="249"/>
      <c r="AYK4" s="249"/>
      <c r="AYL4" s="249"/>
      <c r="AYM4" s="250"/>
      <c r="AYN4" s="48" t="s">
        <v>49</v>
      </c>
      <c r="AYO4" s="248" t="s">
        <v>50</v>
      </c>
      <c r="AYP4" s="249"/>
      <c r="AYQ4" s="249"/>
      <c r="AYR4" s="249"/>
      <c r="AYS4" s="249"/>
      <c r="AYT4" s="249"/>
      <c r="AYU4" s="249"/>
      <c r="AYV4" s="249"/>
      <c r="AYW4" s="249"/>
      <c r="AYX4" s="249"/>
      <c r="AYY4" s="249"/>
      <c r="AYZ4" s="249"/>
      <c r="AZA4" s="249"/>
      <c r="AZB4" s="249"/>
      <c r="AZC4" s="249"/>
      <c r="AZD4" s="249"/>
      <c r="AZE4" s="249"/>
      <c r="AZF4" s="249"/>
      <c r="AZG4" s="249"/>
      <c r="AZH4" s="249"/>
      <c r="AZI4" s="249"/>
      <c r="AZJ4" s="249"/>
      <c r="AZK4" s="249"/>
      <c r="AZL4" s="249"/>
      <c r="AZM4" s="249"/>
      <c r="AZN4" s="249"/>
      <c r="AZO4" s="249"/>
      <c r="AZP4" s="249"/>
      <c r="AZQ4" s="249"/>
      <c r="AZR4" s="249"/>
      <c r="AZS4" s="249"/>
      <c r="AZT4" s="250"/>
      <c r="AZU4" s="48" t="s">
        <v>50</v>
      </c>
      <c r="AZV4" s="248" t="s">
        <v>51</v>
      </c>
      <c r="AZW4" s="249"/>
      <c r="AZX4" s="249"/>
      <c r="AZY4" s="249"/>
      <c r="AZZ4" s="249"/>
      <c r="BAA4" s="249"/>
      <c r="BAB4" s="249"/>
      <c r="BAC4" s="249"/>
      <c r="BAD4" s="249"/>
      <c r="BAE4" s="249"/>
      <c r="BAF4" s="249"/>
      <c r="BAG4" s="249"/>
      <c r="BAH4" s="249"/>
      <c r="BAI4" s="249"/>
      <c r="BAJ4" s="249"/>
      <c r="BAK4" s="249"/>
      <c r="BAL4" s="249"/>
      <c r="BAM4" s="249"/>
      <c r="BAN4" s="249"/>
      <c r="BAO4" s="249"/>
      <c r="BAP4" s="249"/>
      <c r="BAQ4" s="249"/>
      <c r="BAR4" s="249"/>
      <c r="BAS4" s="249"/>
      <c r="BAT4" s="249"/>
      <c r="BAU4" s="249"/>
      <c r="BAV4" s="249"/>
      <c r="BAW4" s="249"/>
      <c r="BAX4" s="249"/>
      <c r="BAY4" s="249"/>
      <c r="BAZ4" s="249"/>
      <c r="BBA4" s="250"/>
      <c r="BBB4" s="48" t="s">
        <v>51</v>
      </c>
      <c r="BBC4" s="248" t="s">
        <v>58</v>
      </c>
      <c r="BBD4" s="249"/>
      <c r="BBE4" s="249"/>
      <c r="BBF4" s="249"/>
      <c r="BBG4" s="249"/>
      <c r="BBH4" s="249"/>
      <c r="BBI4" s="249"/>
      <c r="BBJ4" s="249"/>
      <c r="BBK4" s="249"/>
      <c r="BBL4" s="249"/>
      <c r="BBM4" s="249"/>
      <c r="BBN4" s="249"/>
      <c r="BBO4" s="249"/>
      <c r="BBP4" s="249"/>
      <c r="BBQ4" s="249"/>
      <c r="BBR4" s="249"/>
      <c r="BBS4" s="249"/>
      <c r="BBT4" s="249"/>
      <c r="BBU4" s="249"/>
      <c r="BBV4" s="249"/>
      <c r="BBW4" s="249"/>
      <c r="BBX4" s="249"/>
      <c r="BBY4" s="249"/>
      <c r="BBZ4" s="249"/>
      <c r="BCA4" s="249"/>
      <c r="BCB4" s="249"/>
      <c r="BCC4" s="249"/>
      <c r="BCD4" s="249"/>
      <c r="BCE4" s="249"/>
      <c r="BCF4" s="249"/>
      <c r="BCG4" s="249"/>
      <c r="BCH4" s="250"/>
      <c r="BCI4" s="48" t="s">
        <v>52</v>
      </c>
      <c r="BCJ4" s="248" t="s">
        <v>59</v>
      </c>
      <c r="BCK4" s="249"/>
      <c r="BCL4" s="249"/>
      <c r="BCM4" s="249"/>
      <c r="BCN4" s="249"/>
      <c r="BCO4" s="249"/>
      <c r="BCP4" s="249"/>
      <c r="BCQ4" s="249"/>
      <c r="BCR4" s="249"/>
      <c r="BCS4" s="249"/>
      <c r="BCT4" s="249"/>
      <c r="BCU4" s="249"/>
      <c r="BCV4" s="249"/>
      <c r="BCW4" s="249"/>
      <c r="BCX4" s="249"/>
      <c r="BCY4" s="249"/>
      <c r="BCZ4" s="249"/>
      <c r="BDA4" s="249"/>
      <c r="BDB4" s="249"/>
      <c r="BDC4" s="249"/>
      <c r="BDD4" s="249"/>
      <c r="BDE4" s="249"/>
      <c r="BDF4" s="249"/>
      <c r="BDG4" s="249"/>
      <c r="BDH4" s="249"/>
      <c r="BDI4" s="249"/>
      <c r="BDJ4" s="249"/>
      <c r="BDK4" s="249"/>
      <c r="BDL4" s="249"/>
      <c r="BDM4" s="249"/>
      <c r="BDN4" s="249"/>
      <c r="BDO4" s="250"/>
      <c r="BDP4" s="48" t="s">
        <v>53</v>
      </c>
      <c r="BDQ4" s="248" t="s">
        <v>60</v>
      </c>
      <c r="BDR4" s="249"/>
      <c r="BDS4" s="249"/>
      <c r="BDT4" s="249"/>
      <c r="BDU4" s="249"/>
      <c r="BDV4" s="249"/>
      <c r="BDW4" s="249"/>
      <c r="BDX4" s="249"/>
      <c r="BDY4" s="249"/>
      <c r="BDZ4" s="249"/>
      <c r="BEA4" s="249"/>
      <c r="BEB4" s="249"/>
      <c r="BEC4" s="249"/>
      <c r="BED4" s="249"/>
      <c r="BEE4" s="249"/>
      <c r="BEF4" s="249"/>
      <c r="BEG4" s="249"/>
      <c r="BEH4" s="249"/>
      <c r="BEI4" s="249"/>
      <c r="BEJ4" s="249"/>
      <c r="BEK4" s="249"/>
      <c r="BEL4" s="249"/>
      <c r="BEM4" s="249"/>
      <c r="BEN4" s="249"/>
      <c r="BEO4" s="249"/>
      <c r="BEP4" s="249"/>
      <c r="BEQ4" s="249"/>
      <c r="BER4" s="249"/>
      <c r="BES4" s="249"/>
      <c r="BET4" s="249"/>
      <c r="BEU4" s="249"/>
      <c r="BEV4" s="250"/>
      <c r="BEW4" s="48" t="s">
        <v>54</v>
      </c>
      <c r="BEX4" s="248" t="s">
        <v>61</v>
      </c>
      <c r="BEY4" s="249"/>
      <c r="BEZ4" s="249"/>
      <c r="BFA4" s="249"/>
      <c r="BFB4" s="249"/>
      <c r="BFC4" s="249"/>
      <c r="BFD4" s="249"/>
      <c r="BFE4" s="249"/>
      <c r="BFF4" s="249"/>
      <c r="BFG4" s="249"/>
      <c r="BFH4" s="249"/>
      <c r="BFI4" s="249"/>
      <c r="BFJ4" s="249"/>
      <c r="BFK4" s="249"/>
      <c r="BFL4" s="249"/>
      <c r="BFM4" s="249"/>
      <c r="BFN4" s="249"/>
      <c r="BFO4" s="249"/>
      <c r="BFP4" s="249"/>
      <c r="BFQ4" s="249"/>
      <c r="BFR4" s="249"/>
      <c r="BFS4" s="249"/>
      <c r="BFT4" s="249"/>
      <c r="BFU4" s="249"/>
      <c r="BFV4" s="249"/>
      <c r="BFW4" s="249"/>
      <c r="BFX4" s="249"/>
      <c r="BFY4" s="249"/>
      <c r="BFZ4" s="249"/>
      <c r="BGA4" s="249"/>
      <c r="BGB4" s="249"/>
      <c r="BGC4" s="250"/>
      <c r="BGD4" s="48" t="s">
        <v>55</v>
      </c>
      <c r="BGE4" s="248" t="s">
        <v>62</v>
      </c>
      <c r="BGF4" s="249"/>
      <c r="BGG4" s="249"/>
      <c r="BGH4" s="249"/>
      <c r="BGI4" s="249"/>
      <c r="BGJ4" s="249"/>
      <c r="BGK4" s="249"/>
      <c r="BGL4" s="249"/>
      <c r="BGM4" s="249"/>
      <c r="BGN4" s="249"/>
      <c r="BGO4" s="249"/>
      <c r="BGP4" s="249"/>
      <c r="BGQ4" s="249"/>
      <c r="BGR4" s="249"/>
      <c r="BGS4" s="249"/>
      <c r="BGT4" s="249"/>
      <c r="BGU4" s="249"/>
      <c r="BGV4" s="249"/>
      <c r="BGW4" s="249"/>
      <c r="BGX4" s="249"/>
      <c r="BGY4" s="249"/>
      <c r="BGZ4" s="249"/>
      <c r="BHA4" s="249"/>
      <c r="BHB4" s="249"/>
      <c r="BHC4" s="249"/>
      <c r="BHD4" s="249"/>
      <c r="BHE4" s="249"/>
      <c r="BHF4" s="249"/>
      <c r="BHG4" s="249"/>
      <c r="BHH4" s="249"/>
      <c r="BHI4" s="249"/>
      <c r="BHJ4" s="250"/>
      <c r="BHK4" s="48" t="s">
        <v>56</v>
      </c>
      <c r="BHL4" s="248" t="s">
        <v>63</v>
      </c>
      <c r="BHM4" s="249"/>
      <c r="BHN4" s="249"/>
      <c r="BHO4" s="249"/>
      <c r="BHP4" s="249"/>
      <c r="BHQ4" s="249"/>
      <c r="BHR4" s="249"/>
      <c r="BHS4" s="249"/>
      <c r="BHT4" s="249"/>
      <c r="BHU4" s="249"/>
      <c r="BHV4" s="249"/>
      <c r="BHW4" s="249"/>
      <c r="BHX4" s="249"/>
      <c r="BHY4" s="249"/>
      <c r="BHZ4" s="249"/>
      <c r="BIA4" s="249"/>
      <c r="BIB4" s="249"/>
      <c r="BIC4" s="249"/>
      <c r="BID4" s="249"/>
      <c r="BIE4" s="249"/>
      <c r="BIF4" s="249"/>
      <c r="BIG4" s="249"/>
      <c r="BIH4" s="249"/>
      <c r="BII4" s="249"/>
      <c r="BIJ4" s="249"/>
      <c r="BIK4" s="249"/>
      <c r="BIL4" s="249"/>
      <c r="BIM4" s="249"/>
      <c r="BIN4" s="249"/>
      <c r="BIO4" s="249"/>
      <c r="BIP4" s="249"/>
      <c r="BIQ4" s="250"/>
      <c r="BIR4" s="48" t="s">
        <v>57</v>
      </c>
      <c r="BIS4" s="39">
        <f>AUS3</f>
        <v>2022</v>
      </c>
    </row>
    <row r="5" spans="2:1620" x14ac:dyDescent="0.3">
      <c r="Q5" s="3">
        <v>1</v>
      </c>
      <c r="R5" s="3">
        <v>2</v>
      </c>
      <c r="S5" s="3">
        <v>3</v>
      </c>
      <c r="T5" s="3">
        <v>4</v>
      </c>
      <c r="U5" s="3">
        <v>5</v>
      </c>
      <c r="V5" s="3">
        <v>6</v>
      </c>
      <c r="W5" s="3">
        <v>7</v>
      </c>
      <c r="X5" s="3">
        <v>8</v>
      </c>
      <c r="Y5" s="3">
        <v>9</v>
      </c>
      <c r="Z5" s="3">
        <v>10</v>
      </c>
      <c r="AA5" s="3">
        <v>11</v>
      </c>
      <c r="AB5" s="3">
        <v>12</v>
      </c>
      <c r="AC5" s="3">
        <v>13</v>
      </c>
      <c r="AD5" s="3">
        <v>14</v>
      </c>
      <c r="AE5" s="3">
        <v>15</v>
      </c>
      <c r="AF5" s="3">
        <v>16</v>
      </c>
      <c r="AG5" s="3">
        <v>17</v>
      </c>
      <c r="AH5" s="3">
        <v>18</v>
      </c>
      <c r="AI5" s="3">
        <v>19</v>
      </c>
      <c r="AJ5" s="3">
        <v>20</v>
      </c>
      <c r="AK5" s="3">
        <v>21</v>
      </c>
      <c r="AL5" s="3">
        <v>22</v>
      </c>
      <c r="AM5" s="3">
        <v>23</v>
      </c>
      <c r="AN5" s="3">
        <v>24</v>
      </c>
      <c r="AO5" s="3">
        <v>25</v>
      </c>
      <c r="AP5" s="3">
        <v>26</v>
      </c>
      <c r="AQ5" s="3">
        <v>27</v>
      </c>
      <c r="AR5" s="3">
        <v>28</v>
      </c>
      <c r="AS5" s="3">
        <v>29</v>
      </c>
      <c r="AT5" s="3">
        <v>30</v>
      </c>
      <c r="AU5" s="3">
        <v>31</v>
      </c>
      <c r="AV5" s="3">
        <v>32</v>
      </c>
      <c r="AW5" s="3"/>
      <c r="AX5" s="55"/>
      <c r="AY5" s="30">
        <v>1</v>
      </c>
      <c r="AZ5" s="30">
        <v>2</v>
      </c>
      <c r="BA5" s="30">
        <v>3</v>
      </c>
      <c r="BB5" s="30">
        <v>4</v>
      </c>
      <c r="BC5" s="30">
        <v>5</v>
      </c>
      <c r="BD5" s="30">
        <v>6</v>
      </c>
      <c r="BE5" s="30">
        <v>7</v>
      </c>
      <c r="BF5" s="30">
        <v>8</v>
      </c>
      <c r="BG5" s="30">
        <v>9</v>
      </c>
      <c r="BH5" s="30">
        <v>10</v>
      </c>
      <c r="BI5" s="30">
        <v>11</v>
      </c>
      <c r="BJ5" s="30">
        <v>12</v>
      </c>
      <c r="BK5" s="30">
        <v>13</v>
      </c>
      <c r="BL5" s="30">
        <v>14</v>
      </c>
      <c r="BM5" s="30">
        <v>15</v>
      </c>
      <c r="BN5" s="30">
        <v>16</v>
      </c>
      <c r="BO5" s="30">
        <v>17</v>
      </c>
      <c r="BP5" s="30">
        <v>18</v>
      </c>
      <c r="BQ5" s="30">
        <v>19</v>
      </c>
      <c r="BR5" s="30">
        <v>20</v>
      </c>
      <c r="BS5" s="30">
        <v>21</v>
      </c>
      <c r="BT5" s="30">
        <v>22</v>
      </c>
      <c r="BU5" s="30">
        <v>23</v>
      </c>
      <c r="BV5" s="30">
        <v>24</v>
      </c>
      <c r="BW5" s="30">
        <v>25</v>
      </c>
      <c r="BX5" s="30">
        <v>26</v>
      </c>
      <c r="BY5" s="30">
        <v>27</v>
      </c>
      <c r="BZ5" s="30">
        <v>28</v>
      </c>
      <c r="CA5" s="30">
        <v>29</v>
      </c>
      <c r="CB5" s="30">
        <v>30</v>
      </c>
      <c r="CC5" s="30">
        <v>31</v>
      </c>
      <c r="CD5" s="30">
        <v>32</v>
      </c>
      <c r="CE5" s="55"/>
      <c r="CF5" s="30">
        <v>1</v>
      </c>
      <c r="CG5" s="30">
        <v>2</v>
      </c>
      <c r="CH5" s="30">
        <v>3</v>
      </c>
      <c r="CI5" s="30">
        <v>4</v>
      </c>
      <c r="CJ5" s="30">
        <v>5</v>
      </c>
      <c r="CK5" s="30">
        <v>6</v>
      </c>
      <c r="CL5" s="30">
        <v>7</v>
      </c>
      <c r="CM5" s="30">
        <v>8</v>
      </c>
      <c r="CN5" s="30">
        <v>9</v>
      </c>
      <c r="CO5" s="30">
        <v>10</v>
      </c>
      <c r="CP5" s="30">
        <v>11</v>
      </c>
      <c r="CQ5" s="30">
        <v>12</v>
      </c>
      <c r="CR5" s="30">
        <v>13</v>
      </c>
      <c r="CS5" s="30">
        <v>14</v>
      </c>
      <c r="CT5" s="30">
        <v>15</v>
      </c>
      <c r="CU5" s="30">
        <v>16</v>
      </c>
      <c r="CV5" s="30">
        <v>17</v>
      </c>
      <c r="CW5" s="30">
        <v>18</v>
      </c>
      <c r="CX5" s="30">
        <v>19</v>
      </c>
      <c r="CY5" s="30">
        <v>20</v>
      </c>
      <c r="CZ5" s="30">
        <v>21</v>
      </c>
      <c r="DA5" s="30">
        <v>22</v>
      </c>
      <c r="DB5" s="30">
        <v>23</v>
      </c>
      <c r="DC5" s="30">
        <v>24</v>
      </c>
      <c r="DD5" s="30">
        <v>25</v>
      </c>
      <c r="DE5" s="30">
        <v>26</v>
      </c>
      <c r="DF5" s="30">
        <v>27</v>
      </c>
      <c r="DG5" s="30">
        <v>28</v>
      </c>
      <c r="DH5" s="30">
        <v>29</v>
      </c>
      <c r="DI5" s="30">
        <v>30</v>
      </c>
      <c r="DJ5" s="30">
        <v>31</v>
      </c>
      <c r="DK5" s="30">
        <v>32</v>
      </c>
      <c r="DL5" s="55"/>
      <c r="DM5" s="30">
        <v>1</v>
      </c>
      <c r="DN5" s="30">
        <v>2</v>
      </c>
      <c r="DO5" s="30">
        <v>3</v>
      </c>
      <c r="DP5" s="30">
        <v>4</v>
      </c>
      <c r="DQ5" s="30">
        <v>5</v>
      </c>
      <c r="DR5" s="30">
        <v>6</v>
      </c>
      <c r="DS5" s="30">
        <v>7</v>
      </c>
      <c r="DT5" s="30">
        <v>8</v>
      </c>
      <c r="DU5" s="30">
        <v>9</v>
      </c>
      <c r="DV5" s="30">
        <v>10</v>
      </c>
      <c r="DW5" s="30">
        <v>11</v>
      </c>
      <c r="DX5" s="30">
        <v>12</v>
      </c>
      <c r="DY5" s="30">
        <v>13</v>
      </c>
      <c r="DZ5" s="30">
        <v>14</v>
      </c>
      <c r="EA5" s="30">
        <v>15</v>
      </c>
      <c r="EB5" s="30">
        <v>16</v>
      </c>
      <c r="EC5" s="30">
        <v>17</v>
      </c>
      <c r="ED5" s="30">
        <v>18</v>
      </c>
      <c r="EE5" s="30">
        <v>19</v>
      </c>
      <c r="EF5" s="30">
        <v>20</v>
      </c>
      <c r="EG5" s="30">
        <v>21</v>
      </c>
      <c r="EH5" s="30">
        <v>22</v>
      </c>
      <c r="EI5" s="30">
        <v>23</v>
      </c>
      <c r="EJ5" s="30">
        <v>24</v>
      </c>
      <c r="EK5" s="30">
        <v>25</v>
      </c>
      <c r="EL5" s="30">
        <v>26</v>
      </c>
      <c r="EM5" s="30">
        <v>27</v>
      </c>
      <c r="EN5" s="30">
        <v>28</v>
      </c>
      <c r="EO5" s="30">
        <v>29</v>
      </c>
      <c r="EP5" s="30">
        <v>30</v>
      </c>
      <c r="EQ5" s="30">
        <v>31</v>
      </c>
      <c r="ER5" s="30">
        <v>32</v>
      </c>
      <c r="ES5" s="55"/>
      <c r="ET5" s="30">
        <v>1</v>
      </c>
      <c r="EU5" s="30">
        <v>2</v>
      </c>
      <c r="EV5" s="30">
        <v>3</v>
      </c>
      <c r="EW5" s="30">
        <v>4</v>
      </c>
      <c r="EX5" s="30">
        <v>5</v>
      </c>
      <c r="EY5" s="30">
        <v>6</v>
      </c>
      <c r="EZ5" s="30">
        <v>7</v>
      </c>
      <c r="FA5" s="30">
        <v>8</v>
      </c>
      <c r="FB5" s="30">
        <v>9</v>
      </c>
      <c r="FC5" s="30">
        <v>10</v>
      </c>
      <c r="FD5" s="30">
        <v>11</v>
      </c>
      <c r="FE5" s="30">
        <v>12</v>
      </c>
      <c r="FF5" s="30">
        <v>13</v>
      </c>
      <c r="FG5" s="30">
        <v>14</v>
      </c>
      <c r="FH5" s="30">
        <v>15</v>
      </c>
      <c r="FI5" s="30">
        <v>16</v>
      </c>
      <c r="FJ5" s="30">
        <v>17</v>
      </c>
      <c r="FK5" s="30">
        <v>18</v>
      </c>
      <c r="FL5" s="30">
        <v>19</v>
      </c>
      <c r="FM5" s="30">
        <v>20</v>
      </c>
      <c r="FN5" s="30">
        <v>21</v>
      </c>
      <c r="FO5" s="30">
        <v>22</v>
      </c>
      <c r="FP5" s="30">
        <v>23</v>
      </c>
      <c r="FQ5" s="30">
        <v>24</v>
      </c>
      <c r="FR5" s="30">
        <v>25</v>
      </c>
      <c r="FS5" s="30">
        <v>26</v>
      </c>
      <c r="FT5" s="30">
        <v>27</v>
      </c>
      <c r="FU5" s="30">
        <v>28</v>
      </c>
      <c r="FV5" s="30">
        <v>29</v>
      </c>
      <c r="FW5" s="30">
        <v>30</v>
      </c>
      <c r="FX5" s="30">
        <v>31</v>
      </c>
      <c r="FY5" s="30">
        <v>32</v>
      </c>
      <c r="FZ5" s="55"/>
      <c r="GA5" s="30">
        <v>1</v>
      </c>
      <c r="GB5" s="30">
        <v>2</v>
      </c>
      <c r="GC5" s="30">
        <v>3</v>
      </c>
      <c r="GD5" s="30">
        <v>4</v>
      </c>
      <c r="GE5" s="30">
        <v>5</v>
      </c>
      <c r="GF5" s="30">
        <v>6</v>
      </c>
      <c r="GG5" s="30">
        <v>7</v>
      </c>
      <c r="GH5" s="30">
        <v>8</v>
      </c>
      <c r="GI5" s="30">
        <v>9</v>
      </c>
      <c r="GJ5" s="30">
        <v>10</v>
      </c>
      <c r="GK5" s="30">
        <v>11</v>
      </c>
      <c r="GL5" s="30">
        <v>12</v>
      </c>
      <c r="GM5" s="30">
        <v>13</v>
      </c>
      <c r="GN5" s="30">
        <v>14</v>
      </c>
      <c r="GO5" s="30">
        <v>15</v>
      </c>
      <c r="GP5" s="30">
        <v>16</v>
      </c>
      <c r="GQ5" s="30">
        <v>17</v>
      </c>
      <c r="GR5" s="30">
        <v>18</v>
      </c>
      <c r="GS5" s="30">
        <v>19</v>
      </c>
      <c r="GT5" s="30">
        <v>20</v>
      </c>
      <c r="GU5" s="30">
        <v>21</v>
      </c>
      <c r="GV5" s="30">
        <v>22</v>
      </c>
      <c r="GW5" s="30">
        <v>23</v>
      </c>
      <c r="GX5" s="30">
        <v>24</v>
      </c>
      <c r="GY5" s="30">
        <v>25</v>
      </c>
      <c r="GZ5" s="30">
        <v>26</v>
      </c>
      <c r="HA5" s="30">
        <v>27</v>
      </c>
      <c r="HB5" s="30">
        <v>28</v>
      </c>
      <c r="HC5" s="30">
        <v>29</v>
      </c>
      <c r="HD5" s="30">
        <v>30</v>
      </c>
      <c r="HE5" s="30">
        <v>31</v>
      </c>
      <c r="HF5" s="30">
        <v>32</v>
      </c>
      <c r="HG5" s="55"/>
      <c r="HH5" s="30">
        <v>1</v>
      </c>
      <c r="HI5" s="30">
        <v>2</v>
      </c>
      <c r="HJ5" s="30">
        <v>3</v>
      </c>
      <c r="HK5" s="30">
        <v>4</v>
      </c>
      <c r="HL5" s="30">
        <v>5</v>
      </c>
      <c r="HM5" s="30">
        <v>6</v>
      </c>
      <c r="HN5" s="30">
        <v>7</v>
      </c>
      <c r="HO5" s="30">
        <v>8</v>
      </c>
      <c r="HP5" s="30">
        <v>9</v>
      </c>
      <c r="HQ5" s="30">
        <v>10</v>
      </c>
      <c r="HR5" s="30">
        <v>11</v>
      </c>
      <c r="HS5" s="30">
        <v>12</v>
      </c>
      <c r="HT5" s="30">
        <v>13</v>
      </c>
      <c r="HU5" s="30">
        <v>14</v>
      </c>
      <c r="HV5" s="30">
        <v>15</v>
      </c>
      <c r="HW5" s="30">
        <v>16</v>
      </c>
      <c r="HX5" s="30">
        <v>17</v>
      </c>
      <c r="HY5" s="30">
        <v>18</v>
      </c>
      <c r="HZ5" s="30">
        <v>19</v>
      </c>
      <c r="IA5" s="30">
        <v>20</v>
      </c>
      <c r="IB5" s="30">
        <v>21</v>
      </c>
      <c r="IC5" s="30">
        <v>22</v>
      </c>
      <c r="ID5" s="30">
        <v>23</v>
      </c>
      <c r="IE5" s="30">
        <v>24</v>
      </c>
      <c r="IF5" s="30">
        <v>25</v>
      </c>
      <c r="IG5" s="30">
        <v>26</v>
      </c>
      <c r="IH5" s="30">
        <v>27</v>
      </c>
      <c r="II5" s="30">
        <v>28</v>
      </c>
      <c r="IJ5" s="30">
        <v>29</v>
      </c>
      <c r="IK5" s="30">
        <v>30</v>
      </c>
      <c r="IL5" s="30">
        <v>31</v>
      </c>
      <c r="IM5" s="30">
        <v>32</v>
      </c>
      <c r="IN5" s="55"/>
      <c r="IO5" s="30">
        <v>1</v>
      </c>
      <c r="IP5" s="30">
        <v>2</v>
      </c>
      <c r="IQ5" s="30">
        <v>3</v>
      </c>
      <c r="IR5" s="30">
        <v>4</v>
      </c>
      <c r="IS5" s="30">
        <v>5</v>
      </c>
      <c r="IT5" s="30">
        <v>6</v>
      </c>
      <c r="IU5" s="30">
        <v>7</v>
      </c>
      <c r="IV5" s="30">
        <v>8</v>
      </c>
      <c r="IW5" s="30">
        <v>9</v>
      </c>
      <c r="IX5" s="30">
        <v>10</v>
      </c>
      <c r="IY5" s="30">
        <v>11</v>
      </c>
      <c r="IZ5" s="30">
        <v>12</v>
      </c>
      <c r="JA5" s="30">
        <v>13</v>
      </c>
      <c r="JB5" s="30">
        <v>14</v>
      </c>
      <c r="JC5" s="30">
        <v>15</v>
      </c>
      <c r="JD5" s="30">
        <v>16</v>
      </c>
      <c r="JE5" s="30">
        <v>17</v>
      </c>
      <c r="JF5" s="30">
        <v>18</v>
      </c>
      <c r="JG5" s="30">
        <v>19</v>
      </c>
      <c r="JH5" s="30">
        <v>20</v>
      </c>
      <c r="JI5" s="30">
        <v>21</v>
      </c>
      <c r="JJ5" s="30">
        <v>22</v>
      </c>
      <c r="JK5" s="30">
        <v>23</v>
      </c>
      <c r="JL5" s="30">
        <v>24</v>
      </c>
      <c r="JM5" s="30">
        <v>25</v>
      </c>
      <c r="JN5" s="30">
        <v>26</v>
      </c>
      <c r="JO5" s="30">
        <v>27</v>
      </c>
      <c r="JP5" s="30">
        <v>28</v>
      </c>
      <c r="JQ5" s="30">
        <v>29</v>
      </c>
      <c r="JR5" s="30">
        <v>30</v>
      </c>
      <c r="JS5" s="30">
        <v>31</v>
      </c>
      <c r="JT5" s="30">
        <v>32</v>
      </c>
      <c r="JU5" s="55"/>
      <c r="JV5" s="30">
        <v>1</v>
      </c>
      <c r="JW5" s="30">
        <v>2</v>
      </c>
      <c r="JX5" s="30">
        <v>3</v>
      </c>
      <c r="JY5" s="30">
        <v>4</v>
      </c>
      <c r="JZ5" s="30">
        <v>5</v>
      </c>
      <c r="KA5" s="30">
        <v>6</v>
      </c>
      <c r="KB5" s="30">
        <v>7</v>
      </c>
      <c r="KC5" s="30">
        <v>8</v>
      </c>
      <c r="KD5" s="30">
        <v>9</v>
      </c>
      <c r="KE5" s="30">
        <v>10</v>
      </c>
      <c r="KF5" s="30">
        <v>11</v>
      </c>
      <c r="KG5" s="30">
        <v>12</v>
      </c>
      <c r="KH5" s="30">
        <v>13</v>
      </c>
      <c r="KI5" s="30">
        <v>14</v>
      </c>
      <c r="KJ5" s="30">
        <v>15</v>
      </c>
      <c r="KK5" s="30">
        <v>16</v>
      </c>
      <c r="KL5" s="30">
        <v>17</v>
      </c>
      <c r="KM5" s="30">
        <v>18</v>
      </c>
      <c r="KN5" s="30">
        <v>19</v>
      </c>
      <c r="KO5" s="30">
        <v>20</v>
      </c>
      <c r="KP5" s="30">
        <v>21</v>
      </c>
      <c r="KQ5" s="30">
        <v>22</v>
      </c>
      <c r="KR5" s="30">
        <v>23</v>
      </c>
      <c r="KS5" s="30">
        <v>24</v>
      </c>
      <c r="KT5" s="30">
        <v>25</v>
      </c>
      <c r="KU5" s="30">
        <v>26</v>
      </c>
      <c r="KV5" s="30">
        <v>27</v>
      </c>
      <c r="KW5" s="30">
        <v>28</v>
      </c>
      <c r="KX5" s="30">
        <v>29</v>
      </c>
      <c r="KY5" s="30">
        <v>30</v>
      </c>
      <c r="KZ5" s="30">
        <v>31</v>
      </c>
      <c r="LA5" s="30">
        <v>32</v>
      </c>
      <c r="LB5" s="55"/>
      <c r="LC5" s="30">
        <v>1</v>
      </c>
      <c r="LD5" s="30">
        <v>2</v>
      </c>
      <c r="LE5" s="30">
        <v>3</v>
      </c>
      <c r="LF5" s="30">
        <v>4</v>
      </c>
      <c r="LG5" s="30">
        <v>5</v>
      </c>
      <c r="LH5" s="30">
        <v>6</v>
      </c>
      <c r="LI5" s="30">
        <v>7</v>
      </c>
      <c r="LJ5" s="30">
        <v>8</v>
      </c>
      <c r="LK5" s="30">
        <v>9</v>
      </c>
      <c r="LL5" s="30">
        <v>10</v>
      </c>
      <c r="LM5" s="30">
        <v>11</v>
      </c>
      <c r="LN5" s="30">
        <v>12</v>
      </c>
      <c r="LO5" s="30">
        <v>13</v>
      </c>
      <c r="LP5" s="30">
        <v>14</v>
      </c>
      <c r="LQ5" s="30">
        <v>15</v>
      </c>
      <c r="LR5" s="30">
        <v>16</v>
      </c>
      <c r="LS5" s="30">
        <v>17</v>
      </c>
      <c r="LT5" s="30">
        <v>18</v>
      </c>
      <c r="LU5" s="30">
        <v>19</v>
      </c>
      <c r="LV5" s="30">
        <v>20</v>
      </c>
      <c r="LW5" s="30">
        <v>21</v>
      </c>
      <c r="LX5" s="30">
        <v>22</v>
      </c>
      <c r="LY5" s="30">
        <v>23</v>
      </c>
      <c r="LZ5" s="30">
        <v>24</v>
      </c>
      <c r="MA5" s="30">
        <v>25</v>
      </c>
      <c r="MB5" s="30">
        <v>26</v>
      </c>
      <c r="MC5" s="30">
        <v>27</v>
      </c>
      <c r="MD5" s="30">
        <v>28</v>
      </c>
      <c r="ME5" s="30">
        <v>29</v>
      </c>
      <c r="MF5" s="30">
        <v>30</v>
      </c>
      <c r="MG5" s="30">
        <v>31</v>
      </c>
      <c r="MH5" s="30">
        <v>32</v>
      </c>
      <c r="MI5" s="55"/>
      <c r="MJ5" s="30">
        <v>1</v>
      </c>
      <c r="MK5" s="30">
        <v>2</v>
      </c>
      <c r="ML5" s="30">
        <v>3</v>
      </c>
      <c r="MM5" s="30">
        <v>4</v>
      </c>
      <c r="MN5" s="30">
        <v>5</v>
      </c>
      <c r="MO5" s="30">
        <v>6</v>
      </c>
      <c r="MP5" s="30">
        <v>7</v>
      </c>
      <c r="MQ5" s="30">
        <v>8</v>
      </c>
      <c r="MR5" s="30">
        <v>9</v>
      </c>
      <c r="MS5" s="30">
        <v>10</v>
      </c>
      <c r="MT5" s="30">
        <v>11</v>
      </c>
      <c r="MU5" s="30">
        <v>12</v>
      </c>
      <c r="MV5" s="30">
        <v>13</v>
      </c>
      <c r="MW5" s="30">
        <v>14</v>
      </c>
      <c r="MX5" s="30">
        <v>15</v>
      </c>
      <c r="MY5" s="30">
        <v>16</v>
      </c>
      <c r="MZ5" s="30">
        <v>17</v>
      </c>
      <c r="NA5" s="30">
        <v>18</v>
      </c>
      <c r="NB5" s="30">
        <v>19</v>
      </c>
      <c r="NC5" s="30">
        <v>20</v>
      </c>
      <c r="ND5" s="30">
        <v>21</v>
      </c>
      <c r="NE5" s="30">
        <v>22</v>
      </c>
      <c r="NF5" s="30">
        <v>23</v>
      </c>
      <c r="NG5" s="30">
        <v>24</v>
      </c>
      <c r="NH5" s="30">
        <v>25</v>
      </c>
      <c r="NI5" s="30">
        <v>26</v>
      </c>
      <c r="NJ5" s="30">
        <v>27</v>
      </c>
      <c r="NK5" s="30">
        <v>28</v>
      </c>
      <c r="NL5" s="30">
        <v>29</v>
      </c>
      <c r="NM5" s="30">
        <v>30</v>
      </c>
      <c r="NN5" s="30">
        <v>31</v>
      </c>
      <c r="NO5" s="30">
        <v>32</v>
      </c>
      <c r="NP5" s="55"/>
      <c r="NQ5" s="30">
        <v>1</v>
      </c>
      <c r="NR5" s="30">
        <v>2</v>
      </c>
      <c r="NS5" s="30">
        <v>3</v>
      </c>
      <c r="NT5" s="30">
        <v>4</v>
      </c>
      <c r="NU5" s="30">
        <v>5</v>
      </c>
      <c r="NV5" s="30">
        <v>6</v>
      </c>
      <c r="NW5" s="30">
        <v>7</v>
      </c>
      <c r="NX5" s="30">
        <v>8</v>
      </c>
      <c r="NY5" s="30">
        <v>9</v>
      </c>
      <c r="NZ5" s="30">
        <v>10</v>
      </c>
      <c r="OA5" s="30">
        <v>11</v>
      </c>
      <c r="OB5" s="30">
        <v>12</v>
      </c>
      <c r="OC5" s="30">
        <v>13</v>
      </c>
      <c r="OD5" s="30">
        <v>14</v>
      </c>
      <c r="OE5" s="30">
        <v>15</v>
      </c>
      <c r="OF5" s="30">
        <v>16</v>
      </c>
      <c r="OG5" s="30">
        <v>17</v>
      </c>
      <c r="OH5" s="30">
        <v>18</v>
      </c>
      <c r="OI5" s="30">
        <v>19</v>
      </c>
      <c r="OJ5" s="30">
        <v>20</v>
      </c>
      <c r="OK5" s="30">
        <v>21</v>
      </c>
      <c r="OL5" s="30">
        <v>22</v>
      </c>
      <c r="OM5" s="30">
        <v>23</v>
      </c>
      <c r="ON5" s="30">
        <v>24</v>
      </c>
      <c r="OO5" s="30">
        <v>25</v>
      </c>
      <c r="OP5" s="30">
        <v>26</v>
      </c>
      <c r="OQ5" s="30">
        <v>27</v>
      </c>
      <c r="OR5" s="30">
        <v>28</v>
      </c>
      <c r="OS5" s="30">
        <v>29</v>
      </c>
      <c r="OT5" s="30">
        <v>30</v>
      </c>
      <c r="OU5" s="30">
        <v>31</v>
      </c>
      <c r="OV5" s="30">
        <v>32</v>
      </c>
      <c r="OW5" s="55"/>
      <c r="OX5" s="56"/>
      <c r="OY5" s="30">
        <v>1</v>
      </c>
      <c r="OZ5" s="30">
        <v>2</v>
      </c>
      <c r="PA5" s="30">
        <v>3</v>
      </c>
      <c r="PB5" s="30">
        <v>4</v>
      </c>
      <c r="PC5" s="30">
        <v>5</v>
      </c>
      <c r="PD5" s="30">
        <v>6</v>
      </c>
      <c r="PE5" s="30">
        <v>7</v>
      </c>
      <c r="PF5" s="30">
        <v>8</v>
      </c>
      <c r="PG5" s="30">
        <v>9</v>
      </c>
      <c r="PH5" s="30">
        <v>10</v>
      </c>
      <c r="PI5" s="30">
        <v>11</v>
      </c>
      <c r="PJ5" s="30">
        <v>12</v>
      </c>
      <c r="PK5" s="30">
        <v>13</v>
      </c>
      <c r="PL5" s="30">
        <v>14</v>
      </c>
      <c r="PM5" s="30">
        <v>15</v>
      </c>
      <c r="PN5" s="30">
        <v>16</v>
      </c>
      <c r="PO5" s="30">
        <v>17</v>
      </c>
      <c r="PP5" s="30">
        <v>18</v>
      </c>
      <c r="PQ5" s="30">
        <v>19</v>
      </c>
      <c r="PR5" s="30">
        <v>20</v>
      </c>
      <c r="PS5" s="30">
        <v>21</v>
      </c>
      <c r="PT5" s="30">
        <v>22</v>
      </c>
      <c r="PU5" s="30">
        <v>23</v>
      </c>
      <c r="PV5" s="30">
        <v>24</v>
      </c>
      <c r="PW5" s="30">
        <v>25</v>
      </c>
      <c r="PX5" s="30">
        <v>26</v>
      </c>
      <c r="PY5" s="30">
        <v>27</v>
      </c>
      <c r="PZ5" s="30">
        <v>28</v>
      </c>
      <c r="QA5" s="30">
        <v>29</v>
      </c>
      <c r="QB5" s="30">
        <v>30</v>
      </c>
      <c r="QC5" s="30">
        <v>31</v>
      </c>
      <c r="QD5" s="30">
        <v>32</v>
      </c>
      <c r="QE5" s="55"/>
      <c r="QF5" s="30">
        <v>1</v>
      </c>
      <c r="QG5" s="30">
        <v>2</v>
      </c>
      <c r="QH5" s="30">
        <v>3</v>
      </c>
      <c r="QI5" s="30">
        <v>4</v>
      </c>
      <c r="QJ5" s="30">
        <v>5</v>
      </c>
      <c r="QK5" s="30">
        <v>6</v>
      </c>
      <c r="QL5" s="30">
        <v>7</v>
      </c>
      <c r="QM5" s="30">
        <v>8</v>
      </c>
      <c r="QN5" s="30">
        <v>9</v>
      </c>
      <c r="QO5" s="30">
        <v>10</v>
      </c>
      <c r="QP5" s="30">
        <v>11</v>
      </c>
      <c r="QQ5" s="30">
        <v>12</v>
      </c>
      <c r="QR5" s="30">
        <v>13</v>
      </c>
      <c r="QS5" s="30">
        <v>14</v>
      </c>
      <c r="QT5" s="30">
        <v>15</v>
      </c>
      <c r="QU5" s="30">
        <v>16</v>
      </c>
      <c r="QV5" s="30">
        <v>17</v>
      </c>
      <c r="QW5" s="30">
        <v>18</v>
      </c>
      <c r="QX5" s="30">
        <v>19</v>
      </c>
      <c r="QY5" s="30">
        <v>20</v>
      </c>
      <c r="QZ5" s="30">
        <v>21</v>
      </c>
      <c r="RA5" s="30">
        <v>22</v>
      </c>
      <c r="RB5" s="30">
        <v>23</v>
      </c>
      <c r="RC5" s="30">
        <v>24</v>
      </c>
      <c r="RD5" s="30">
        <v>25</v>
      </c>
      <c r="RE5" s="30">
        <v>26</v>
      </c>
      <c r="RF5" s="30">
        <v>27</v>
      </c>
      <c r="RG5" s="30">
        <v>28</v>
      </c>
      <c r="RH5" s="30">
        <v>29</v>
      </c>
      <c r="RI5" s="30">
        <v>30</v>
      </c>
      <c r="RJ5" s="30">
        <v>31</v>
      </c>
      <c r="RK5" s="30">
        <v>32</v>
      </c>
      <c r="RL5" s="55"/>
      <c r="RM5" s="30">
        <v>1</v>
      </c>
      <c r="RN5" s="30">
        <v>2</v>
      </c>
      <c r="RO5" s="30">
        <v>3</v>
      </c>
      <c r="RP5" s="30">
        <v>4</v>
      </c>
      <c r="RQ5" s="30">
        <v>5</v>
      </c>
      <c r="RR5" s="30">
        <v>6</v>
      </c>
      <c r="RS5" s="30">
        <v>7</v>
      </c>
      <c r="RT5" s="30">
        <v>8</v>
      </c>
      <c r="RU5" s="30">
        <v>9</v>
      </c>
      <c r="RV5" s="30">
        <v>10</v>
      </c>
      <c r="RW5" s="30">
        <v>11</v>
      </c>
      <c r="RX5" s="30">
        <v>12</v>
      </c>
      <c r="RY5" s="30">
        <v>13</v>
      </c>
      <c r="RZ5" s="30">
        <v>14</v>
      </c>
      <c r="SA5" s="30">
        <v>15</v>
      </c>
      <c r="SB5" s="30">
        <v>16</v>
      </c>
      <c r="SC5" s="30">
        <v>17</v>
      </c>
      <c r="SD5" s="30">
        <v>18</v>
      </c>
      <c r="SE5" s="30">
        <v>19</v>
      </c>
      <c r="SF5" s="30">
        <v>20</v>
      </c>
      <c r="SG5" s="30">
        <v>21</v>
      </c>
      <c r="SH5" s="30">
        <v>22</v>
      </c>
      <c r="SI5" s="30">
        <v>23</v>
      </c>
      <c r="SJ5" s="30">
        <v>24</v>
      </c>
      <c r="SK5" s="30">
        <v>25</v>
      </c>
      <c r="SL5" s="30">
        <v>26</v>
      </c>
      <c r="SM5" s="30">
        <v>27</v>
      </c>
      <c r="SN5" s="30">
        <v>28</v>
      </c>
      <c r="SO5" s="30">
        <v>29</v>
      </c>
      <c r="SP5" s="30">
        <v>30</v>
      </c>
      <c r="SQ5" s="30">
        <v>31</v>
      </c>
      <c r="SR5" s="30">
        <v>32</v>
      </c>
      <c r="SS5" s="55"/>
      <c r="ST5" s="30">
        <v>1</v>
      </c>
      <c r="SU5" s="30">
        <v>2</v>
      </c>
      <c r="SV5" s="30">
        <v>3</v>
      </c>
      <c r="SW5" s="30">
        <v>4</v>
      </c>
      <c r="SX5" s="30">
        <v>5</v>
      </c>
      <c r="SY5" s="30">
        <v>6</v>
      </c>
      <c r="SZ5" s="30">
        <v>7</v>
      </c>
      <c r="TA5" s="30">
        <v>8</v>
      </c>
      <c r="TB5" s="30">
        <v>9</v>
      </c>
      <c r="TC5" s="30">
        <v>10</v>
      </c>
      <c r="TD5" s="30">
        <v>11</v>
      </c>
      <c r="TE5" s="30">
        <v>12</v>
      </c>
      <c r="TF5" s="30">
        <v>13</v>
      </c>
      <c r="TG5" s="30">
        <v>14</v>
      </c>
      <c r="TH5" s="30">
        <v>15</v>
      </c>
      <c r="TI5" s="30">
        <v>16</v>
      </c>
      <c r="TJ5" s="30">
        <v>17</v>
      </c>
      <c r="TK5" s="30">
        <v>18</v>
      </c>
      <c r="TL5" s="30">
        <v>19</v>
      </c>
      <c r="TM5" s="30">
        <v>20</v>
      </c>
      <c r="TN5" s="30">
        <v>21</v>
      </c>
      <c r="TO5" s="30">
        <v>22</v>
      </c>
      <c r="TP5" s="30">
        <v>23</v>
      </c>
      <c r="TQ5" s="30">
        <v>24</v>
      </c>
      <c r="TR5" s="30">
        <v>25</v>
      </c>
      <c r="TS5" s="30">
        <v>26</v>
      </c>
      <c r="TT5" s="30">
        <v>27</v>
      </c>
      <c r="TU5" s="30">
        <v>28</v>
      </c>
      <c r="TV5" s="30">
        <v>29</v>
      </c>
      <c r="TW5" s="30">
        <v>30</v>
      </c>
      <c r="TX5" s="30">
        <v>31</v>
      </c>
      <c r="TY5" s="30">
        <v>32</v>
      </c>
      <c r="TZ5" s="55"/>
      <c r="UA5" s="30">
        <v>1</v>
      </c>
      <c r="UB5" s="30">
        <v>2</v>
      </c>
      <c r="UC5" s="30">
        <v>3</v>
      </c>
      <c r="UD5" s="30">
        <v>4</v>
      </c>
      <c r="UE5" s="30">
        <v>5</v>
      </c>
      <c r="UF5" s="30">
        <v>6</v>
      </c>
      <c r="UG5" s="30">
        <v>7</v>
      </c>
      <c r="UH5" s="30">
        <v>8</v>
      </c>
      <c r="UI5" s="30">
        <v>9</v>
      </c>
      <c r="UJ5" s="30">
        <v>10</v>
      </c>
      <c r="UK5" s="30">
        <v>11</v>
      </c>
      <c r="UL5" s="30">
        <v>12</v>
      </c>
      <c r="UM5" s="30">
        <v>13</v>
      </c>
      <c r="UN5" s="30">
        <v>14</v>
      </c>
      <c r="UO5" s="30">
        <v>15</v>
      </c>
      <c r="UP5" s="30">
        <v>16</v>
      </c>
      <c r="UQ5" s="30">
        <v>17</v>
      </c>
      <c r="UR5" s="30">
        <v>18</v>
      </c>
      <c r="US5" s="30">
        <v>19</v>
      </c>
      <c r="UT5" s="30">
        <v>20</v>
      </c>
      <c r="UU5" s="30">
        <v>21</v>
      </c>
      <c r="UV5" s="30">
        <v>22</v>
      </c>
      <c r="UW5" s="30">
        <v>23</v>
      </c>
      <c r="UX5" s="30">
        <v>24</v>
      </c>
      <c r="UY5" s="30">
        <v>25</v>
      </c>
      <c r="UZ5" s="30">
        <v>26</v>
      </c>
      <c r="VA5" s="30">
        <v>27</v>
      </c>
      <c r="VB5" s="30">
        <v>28</v>
      </c>
      <c r="VC5" s="30">
        <v>29</v>
      </c>
      <c r="VD5" s="30">
        <v>30</v>
      </c>
      <c r="VE5" s="30">
        <v>31</v>
      </c>
      <c r="VF5" s="30">
        <v>32</v>
      </c>
      <c r="VG5" s="55"/>
      <c r="VH5" s="30">
        <v>1</v>
      </c>
      <c r="VI5" s="30">
        <v>2</v>
      </c>
      <c r="VJ5" s="30">
        <v>3</v>
      </c>
      <c r="VK5" s="30">
        <v>4</v>
      </c>
      <c r="VL5" s="30">
        <v>5</v>
      </c>
      <c r="VM5" s="30">
        <v>6</v>
      </c>
      <c r="VN5" s="30">
        <v>7</v>
      </c>
      <c r="VO5" s="30">
        <v>8</v>
      </c>
      <c r="VP5" s="30">
        <v>9</v>
      </c>
      <c r="VQ5" s="30">
        <v>10</v>
      </c>
      <c r="VR5" s="30">
        <v>11</v>
      </c>
      <c r="VS5" s="30">
        <v>12</v>
      </c>
      <c r="VT5" s="30">
        <v>13</v>
      </c>
      <c r="VU5" s="30">
        <v>14</v>
      </c>
      <c r="VV5" s="30">
        <v>15</v>
      </c>
      <c r="VW5" s="30">
        <v>16</v>
      </c>
      <c r="VX5" s="30">
        <v>17</v>
      </c>
      <c r="VY5" s="30">
        <v>18</v>
      </c>
      <c r="VZ5" s="30">
        <v>19</v>
      </c>
      <c r="WA5" s="30">
        <v>20</v>
      </c>
      <c r="WB5" s="30">
        <v>21</v>
      </c>
      <c r="WC5" s="30">
        <v>22</v>
      </c>
      <c r="WD5" s="30">
        <v>23</v>
      </c>
      <c r="WE5" s="30">
        <v>24</v>
      </c>
      <c r="WF5" s="30">
        <v>25</v>
      </c>
      <c r="WG5" s="30">
        <v>26</v>
      </c>
      <c r="WH5" s="30">
        <v>27</v>
      </c>
      <c r="WI5" s="30">
        <v>28</v>
      </c>
      <c r="WJ5" s="30">
        <v>29</v>
      </c>
      <c r="WK5" s="30">
        <v>30</v>
      </c>
      <c r="WL5" s="30">
        <v>31</v>
      </c>
      <c r="WM5" s="30">
        <v>32</v>
      </c>
      <c r="WN5" s="55"/>
      <c r="WO5" s="30">
        <v>1</v>
      </c>
      <c r="WP5" s="30">
        <v>2</v>
      </c>
      <c r="WQ5" s="30">
        <v>3</v>
      </c>
      <c r="WR5" s="30">
        <v>4</v>
      </c>
      <c r="WS5" s="30">
        <v>5</v>
      </c>
      <c r="WT5" s="30">
        <v>6</v>
      </c>
      <c r="WU5" s="30">
        <v>7</v>
      </c>
      <c r="WV5" s="30">
        <v>8</v>
      </c>
      <c r="WW5" s="30">
        <v>9</v>
      </c>
      <c r="WX5" s="30">
        <v>10</v>
      </c>
      <c r="WY5" s="30">
        <v>11</v>
      </c>
      <c r="WZ5" s="30">
        <v>12</v>
      </c>
      <c r="XA5" s="30">
        <v>13</v>
      </c>
      <c r="XB5" s="30">
        <v>14</v>
      </c>
      <c r="XC5" s="30">
        <v>15</v>
      </c>
      <c r="XD5" s="30">
        <v>16</v>
      </c>
      <c r="XE5" s="30">
        <v>17</v>
      </c>
      <c r="XF5" s="30">
        <v>18</v>
      </c>
      <c r="XG5" s="30">
        <v>19</v>
      </c>
      <c r="XH5" s="30">
        <v>20</v>
      </c>
      <c r="XI5" s="30">
        <v>21</v>
      </c>
      <c r="XJ5" s="30">
        <v>22</v>
      </c>
      <c r="XK5" s="30">
        <v>23</v>
      </c>
      <c r="XL5" s="30">
        <v>24</v>
      </c>
      <c r="XM5" s="30">
        <v>25</v>
      </c>
      <c r="XN5" s="30">
        <v>26</v>
      </c>
      <c r="XO5" s="30">
        <v>27</v>
      </c>
      <c r="XP5" s="30">
        <v>28</v>
      </c>
      <c r="XQ5" s="30">
        <v>29</v>
      </c>
      <c r="XR5" s="30">
        <v>30</v>
      </c>
      <c r="XS5" s="30">
        <v>31</v>
      </c>
      <c r="XT5" s="30">
        <v>32</v>
      </c>
      <c r="XU5" s="55"/>
      <c r="XV5" s="30">
        <v>1</v>
      </c>
      <c r="XW5" s="30">
        <v>2</v>
      </c>
      <c r="XX5" s="30">
        <v>3</v>
      </c>
      <c r="XY5" s="30">
        <v>4</v>
      </c>
      <c r="XZ5" s="30">
        <v>5</v>
      </c>
      <c r="YA5" s="30">
        <v>6</v>
      </c>
      <c r="YB5" s="30">
        <v>7</v>
      </c>
      <c r="YC5" s="30">
        <v>8</v>
      </c>
      <c r="YD5" s="30">
        <v>9</v>
      </c>
      <c r="YE5" s="30">
        <v>10</v>
      </c>
      <c r="YF5" s="30">
        <v>11</v>
      </c>
      <c r="YG5" s="30">
        <v>12</v>
      </c>
      <c r="YH5" s="30">
        <v>13</v>
      </c>
      <c r="YI5" s="30">
        <v>14</v>
      </c>
      <c r="YJ5" s="30">
        <v>15</v>
      </c>
      <c r="YK5" s="30">
        <v>16</v>
      </c>
      <c r="YL5" s="30">
        <v>17</v>
      </c>
      <c r="YM5" s="30">
        <v>18</v>
      </c>
      <c r="YN5" s="30">
        <v>19</v>
      </c>
      <c r="YO5" s="30">
        <v>20</v>
      </c>
      <c r="YP5" s="30">
        <v>21</v>
      </c>
      <c r="YQ5" s="30">
        <v>22</v>
      </c>
      <c r="YR5" s="30">
        <v>23</v>
      </c>
      <c r="YS5" s="30">
        <v>24</v>
      </c>
      <c r="YT5" s="30">
        <v>25</v>
      </c>
      <c r="YU5" s="30">
        <v>26</v>
      </c>
      <c r="YV5" s="30">
        <v>27</v>
      </c>
      <c r="YW5" s="30">
        <v>28</v>
      </c>
      <c r="YX5" s="30">
        <v>29</v>
      </c>
      <c r="YY5" s="30">
        <v>30</v>
      </c>
      <c r="YZ5" s="30">
        <v>31</v>
      </c>
      <c r="ZA5" s="30">
        <v>32</v>
      </c>
      <c r="ZB5" s="55"/>
      <c r="ZC5" s="30">
        <v>1</v>
      </c>
      <c r="ZD5" s="30">
        <v>2</v>
      </c>
      <c r="ZE5" s="30">
        <v>3</v>
      </c>
      <c r="ZF5" s="30">
        <v>4</v>
      </c>
      <c r="ZG5" s="30">
        <v>5</v>
      </c>
      <c r="ZH5" s="30">
        <v>6</v>
      </c>
      <c r="ZI5" s="30">
        <v>7</v>
      </c>
      <c r="ZJ5" s="30">
        <v>8</v>
      </c>
      <c r="ZK5" s="30">
        <v>9</v>
      </c>
      <c r="ZL5" s="30">
        <v>10</v>
      </c>
      <c r="ZM5" s="30">
        <v>11</v>
      </c>
      <c r="ZN5" s="30">
        <v>12</v>
      </c>
      <c r="ZO5" s="30">
        <v>13</v>
      </c>
      <c r="ZP5" s="30">
        <v>14</v>
      </c>
      <c r="ZQ5" s="30">
        <v>15</v>
      </c>
      <c r="ZR5" s="30">
        <v>16</v>
      </c>
      <c r="ZS5" s="30">
        <v>17</v>
      </c>
      <c r="ZT5" s="30">
        <v>18</v>
      </c>
      <c r="ZU5" s="30">
        <v>19</v>
      </c>
      <c r="ZV5" s="30">
        <v>20</v>
      </c>
      <c r="ZW5" s="30">
        <v>21</v>
      </c>
      <c r="ZX5" s="30">
        <v>22</v>
      </c>
      <c r="ZY5" s="30">
        <v>23</v>
      </c>
      <c r="ZZ5" s="30">
        <v>24</v>
      </c>
      <c r="AAA5" s="30">
        <v>25</v>
      </c>
      <c r="AAB5" s="30">
        <v>26</v>
      </c>
      <c r="AAC5" s="30">
        <v>27</v>
      </c>
      <c r="AAD5" s="30">
        <v>28</v>
      </c>
      <c r="AAE5" s="30">
        <v>29</v>
      </c>
      <c r="AAF5" s="30">
        <v>30</v>
      </c>
      <c r="AAG5" s="30">
        <v>31</v>
      </c>
      <c r="AAH5" s="30">
        <v>32</v>
      </c>
      <c r="AAI5" s="55"/>
      <c r="AAJ5" s="30">
        <v>1</v>
      </c>
      <c r="AAK5" s="30">
        <v>2</v>
      </c>
      <c r="AAL5" s="30">
        <v>3</v>
      </c>
      <c r="AAM5" s="30">
        <v>4</v>
      </c>
      <c r="AAN5" s="30">
        <v>5</v>
      </c>
      <c r="AAO5" s="30">
        <v>6</v>
      </c>
      <c r="AAP5" s="30">
        <v>7</v>
      </c>
      <c r="AAQ5" s="30">
        <v>8</v>
      </c>
      <c r="AAR5" s="30">
        <v>9</v>
      </c>
      <c r="AAS5" s="30">
        <v>10</v>
      </c>
      <c r="AAT5" s="30">
        <v>11</v>
      </c>
      <c r="AAU5" s="30">
        <v>12</v>
      </c>
      <c r="AAV5" s="30">
        <v>13</v>
      </c>
      <c r="AAW5" s="30">
        <v>14</v>
      </c>
      <c r="AAX5" s="30">
        <v>15</v>
      </c>
      <c r="AAY5" s="30">
        <v>16</v>
      </c>
      <c r="AAZ5" s="30">
        <v>17</v>
      </c>
      <c r="ABA5" s="30">
        <v>18</v>
      </c>
      <c r="ABB5" s="30">
        <v>19</v>
      </c>
      <c r="ABC5" s="30">
        <v>20</v>
      </c>
      <c r="ABD5" s="30">
        <v>21</v>
      </c>
      <c r="ABE5" s="30">
        <v>22</v>
      </c>
      <c r="ABF5" s="30">
        <v>23</v>
      </c>
      <c r="ABG5" s="30">
        <v>24</v>
      </c>
      <c r="ABH5" s="30">
        <v>25</v>
      </c>
      <c r="ABI5" s="30">
        <v>26</v>
      </c>
      <c r="ABJ5" s="30">
        <v>27</v>
      </c>
      <c r="ABK5" s="30">
        <v>28</v>
      </c>
      <c r="ABL5" s="30">
        <v>29</v>
      </c>
      <c r="ABM5" s="30">
        <v>30</v>
      </c>
      <c r="ABN5" s="30">
        <v>31</v>
      </c>
      <c r="ABO5" s="30">
        <v>32</v>
      </c>
      <c r="ABP5" s="55"/>
      <c r="ABQ5" s="30">
        <v>1</v>
      </c>
      <c r="ABR5" s="30">
        <v>2</v>
      </c>
      <c r="ABS5" s="30">
        <v>3</v>
      </c>
      <c r="ABT5" s="30">
        <v>4</v>
      </c>
      <c r="ABU5" s="30">
        <v>5</v>
      </c>
      <c r="ABV5" s="30">
        <v>6</v>
      </c>
      <c r="ABW5" s="30">
        <v>7</v>
      </c>
      <c r="ABX5" s="30">
        <v>8</v>
      </c>
      <c r="ABY5" s="30">
        <v>9</v>
      </c>
      <c r="ABZ5" s="30">
        <v>10</v>
      </c>
      <c r="ACA5" s="30">
        <v>11</v>
      </c>
      <c r="ACB5" s="30">
        <v>12</v>
      </c>
      <c r="ACC5" s="30">
        <v>13</v>
      </c>
      <c r="ACD5" s="30">
        <v>14</v>
      </c>
      <c r="ACE5" s="30">
        <v>15</v>
      </c>
      <c r="ACF5" s="30">
        <v>16</v>
      </c>
      <c r="ACG5" s="30">
        <v>17</v>
      </c>
      <c r="ACH5" s="30">
        <v>18</v>
      </c>
      <c r="ACI5" s="30">
        <v>19</v>
      </c>
      <c r="ACJ5" s="30">
        <v>20</v>
      </c>
      <c r="ACK5" s="30">
        <v>21</v>
      </c>
      <c r="ACL5" s="30">
        <v>22</v>
      </c>
      <c r="ACM5" s="30">
        <v>23</v>
      </c>
      <c r="ACN5" s="30">
        <v>24</v>
      </c>
      <c r="ACO5" s="30">
        <v>25</v>
      </c>
      <c r="ACP5" s="30">
        <v>26</v>
      </c>
      <c r="ACQ5" s="30">
        <v>27</v>
      </c>
      <c r="ACR5" s="30">
        <v>28</v>
      </c>
      <c r="ACS5" s="30">
        <v>29</v>
      </c>
      <c r="ACT5" s="30">
        <v>30</v>
      </c>
      <c r="ACU5" s="30">
        <v>31</v>
      </c>
      <c r="ACV5" s="30">
        <v>32</v>
      </c>
      <c r="ACW5" s="55"/>
      <c r="ACX5" s="30">
        <v>1</v>
      </c>
      <c r="ACY5" s="30">
        <v>2</v>
      </c>
      <c r="ACZ5" s="30">
        <v>3</v>
      </c>
      <c r="ADA5" s="30">
        <v>4</v>
      </c>
      <c r="ADB5" s="30">
        <v>5</v>
      </c>
      <c r="ADC5" s="30">
        <v>6</v>
      </c>
      <c r="ADD5" s="30">
        <v>7</v>
      </c>
      <c r="ADE5" s="30">
        <v>8</v>
      </c>
      <c r="ADF5" s="30">
        <v>9</v>
      </c>
      <c r="ADG5" s="30">
        <v>10</v>
      </c>
      <c r="ADH5" s="30">
        <v>11</v>
      </c>
      <c r="ADI5" s="30">
        <v>12</v>
      </c>
      <c r="ADJ5" s="30">
        <v>13</v>
      </c>
      <c r="ADK5" s="30">
        <v>14</v>
      </c>
      <c r="ADL5" s="30">
        <v>15</v>
      </c>
      <c r="ADM5" s="30">
        <v>16</v>
      </c>
      <c r="ADN5" s="30">
        <v>17</v>
      </c>
      <c r="ADO5" s="30">
        <v>18</v>
      </c>
      <c r="ADP5" s="30">
        <v>19</v>
      </c>
      <c r="ADQ5" s="30">
        <v>20</v>
      </c>
      <c r="ADR5" s="30">
        <v>21</v>
      </c>
      <c r="ADS5" s="30">
        <v>22</v>
      </c>
      <c r="ADT5" s="30">
        <v>23</v>
      </c>
      <c r="ADU5" s="30">
        <v>24</v>
      </c>
      <c r="ADV5" s="30">
        <v>25</v>
      </c>
      <c r="ADW5" s="30">
        <v>26</v>
      </c>
      <c r="ADX5" s="30">
        <v>27</v>
      </c>
      <c r="ADY5" s="30">
        <v>28</v>
      </c>
      <c r="ADZ5" s="30">
        <v>29</v>
      </c>
      <c r="AEA5" s="30">
        <v>30</v>
      </c>
      <c r="AEB5" s="30">
        <v>31</v>
      </c>
      <c r="AEC5" s="30">
        <v>32</v>
      </c>
      <c r="AED5" s="55"/>
      <c r="AEE5" s="56"/>
      <c r="AEF5" s="30">
        <v>1</v>
      </c>
      <c r="AEG5" s="30">
        <v>2</v>
      </c>
      <c r="AEH5" s="30">
        <v>3</v>
      </c>
      <c r="AEI5" s="30">
        <v>4</v>
      </c>
      <c r="AEJ5" s="30">
        <v>5</v>
      </c>
      <c r="AEK5" s="30">
        <v>6</v>
      </c>
      <c r="AEL5" s="30">
        <v>7</v>
      </c>
      <c r="AEM5" s="30">
        <v>8</v>
      </c>
      <c r="AEN5" s="30">
        <v>9</v>
      </c>
      <c r="AEO5" s="30">
        <v>10</v>
      </c>
      <c r="AEP5" s="30">
        <v>11</v>
      </c>
      <c r="AEQ5" s="30">
        <v>12</v>
      </c>
      <c r="AER5" s="30">
        <v>13</v>
      </c>
      <c r="AES5" s="30">
        <v>14</v>
      </c>
      <c r="AET5" s="30">
        <v>15</v>
      </c>
      <c r="AEU5" s="30">
        <v>16</v>
      </c>
      <c r="AEV5" s="30">
        <v>17</v>
      </c>
      <c r="AEW5" s="30">
        <v>18</v>
      </c>
      <c r="AEX5" s="30">
        <v>19</v>
      </c>
      <c r="AEY5" s="30">
        <v>20</v>
      </c>
      <c r="AEZ5" s="30">
        <v>21</v>
      </c>
      <c r="AFA5" s="30">
        <v>22</v>
      </c>
      <c r="AFB5" s="30">
        <v>23</v>
      </c>
      <c r="AFC5" s="30">
        <v>24</v>
      </c>
      <c r="AFD5" s="30">
        <v>25</v>
      </c>
      <c r="AFE5" s="30">
        <v>26</v>
      </c>
      <c r="AFF5" s="30">
        <v>27</v>
      </c>
      <c r="AFG5" s="30">
        <v>28</v>
      </c>
      <c r="AFH5" s="30">
        <v>29</v>
      </c>
      <c r="AFI5" s="30">
        <v>30</v>
      </c>
      <c r="AFJ5" s="30">
        <v>31</v>
      </c>
      <c r="AFK5" s="30">
        <v>32</v>
      </c>
      <c r="AFL5" s="55"/>
      <c r="AFM5" s="30">
        <v>1</v>
      </c>
      <c r="AFN5" s="30">
        <v>2</v>
      </c>
      <c r="AFO5" s="30">
        <v>3</v>
      </c>
      <c r="AFP5" s="30">
        <v>4</v>
      </c>
      <c r="AFQ5" s="30">
        <v>5</v>
      </c>
      <c r="AFR5" s="30">
        <v>6</v>
      </c>
      <c r="AFS5" s="30">
        <v>7</v>
      </c>
      <c r="AFT5" s="30">
        <v>8</v>
      </c>
      <c r="AFU5" s="30">
        <v>9</v>
      </c>
      <c r="AFV5" s="30">
        <v>10</v>
      </c>
      <c r="AFW5" s="30">
        <v>11</v>
      </c>
      <c r="AFX5" s="30">
        <v>12</v>
      </c>
      <c r="AFY5" s="30">
        <v>13</v>
      </c>
      <c r="AFZ5" s="30">
        <v>14</v>
      </c>
      <c r="AGA5" s="30">
        <v>15</v>
      </c>
      <c r="AGB5" s="30">
        <v>16</v>
      </c>
      <c r="AGC5" s="30">
        <v>17</v>
      </c>
      <c r="AGD5" s="30">
        <v>18</v>
      </c>
      <c r="AGE5" s="30">
        <v>19</v>
      </c>
      <c r="AGF5" s="30">
        <v>20</v>
      </c>
      <c r="AGG5" s="30">
        <v>21</v>
      </c>
      <c r="AGH5" s="30">
        <v>22</v>
      </c>
      <c r="AGI5" s="30">
        <v>23</v>
      </c>
      <c r="AGJ5" s="30">
        <v>24</v>
      </c>
      <c r="AGK5" s="30">
        <v>25</v>
      </c>
      <c r="AGL5" s="30">
        <v>26</v>
      </c>
      <c r="AGM5" s="30">
        <v>27</v>
      </c>
      <c r="AGN5" s="30">
        <v>28</v>
      </c>
      <c r="AGO5" s="30">
        <v>29</v>
      </c>
      <c r="AGP5" s="30">
        <v>30</v>
      </c>
      <c r="AGQ5" s="30">
        <v>31</v>
      </c>
      <c r="AGR5" s="30">
        <v>32</v>
      </c>
      <c r="AGS5" s="55"/>
      <c r="AGT5" s="30">
        <v>1</v>
      </c>
      <c r="AGU5" s="30">
        <v>2</v>
      </c>
      <c r="AGV5" s="30">
        <v>3</v>
      </c>
      <c r="AGW5" s="30">
        <v>4</v>
      </c>
      <c r="AGX5" s="30">
        <v>5</v>
      </c>
      <c r="AGY5" s="30">
        <v>6</v>
      </c>
      <c r="AGZ5" s="30">
        <v>7</v>
      </c>
      <c r="AHA5" s="30">
        <v>8</v>
      </c>
      <c r="AHB5" s="30">
        <v>9</v>
      </c>
      <c r="AHC5" s="30">
        <v>10</v>
      </c>
      <c r="AHD5" s="30">
        <v>11</v>
      </c>
      <c r="AHE5" s="30">
        <v>12</v>
      </c>
      <c r="AHF5" s="30">
        <v>13</v>
      </c>
      <c r="AHG5" s="30">
        <v>14</v>
      </c>
      <c r="AHH5" s="30">
        <v>15</v>
      </c>
      <c r="AHI5" s="30">
        <v>16</v>
      </c>
      <c r="AHJ5" s="30">
        <v>17</v>
      </c>
      <c r="AHK5" s="30">
        <v>18</v>
      </c>
      <c r="AHL5" s="30">
        <v>19</v>
      </c>
      <c r="AHM5" s="30">
        <v>20</v>
      </c>
      <c r="AHN5" s="30">
        <v>21</v>
      </c>
      <c r="AHO5" s="30">
        <v>22</v>
      </c>
      <c r="AHP5" s="30">
        <v>23</v>
      </c>
      <c r="AHQ5" s="30">
        <v>24</v>
      </c>
      <c r="AHR5" s="30">
        <v>25</v>
      </c>
      <c r="AHS5" s="30">
        <v>26</v>
      </c>
      <c r="AHT5" s="30">
        <v>27</v>
      </c>
      <c r="AHU5" s="30">
        <v>28</v>
      </c>
      <c r="AHV5" s="30">
        <v>29</v>
      </c>
      <c r="AHW5" s="30">
        <v>30</v>
      </c>
      <c r="AHX5" s="30">
        <v>31</v>
      </c>
      <c r="AHY5" s="30">
        <v>32</v>
      </c>
      <c r="AHZ5" s="55"/>
      <c r="AIA5" s="30">
        <v>1</v>
      </c>
      <c r="AIB5" s="30">
        <v>2</v>
      </c>
      <c r="AIC5" s="30">
        <v>3</v>
      </c>
      <c r="AID5" s="30">
        <v>4</v>
      </c>
      <c r="AIE5" s="30">
        <v>5</v>
      </c>
      <c r="AIF5" s="30">
        <v>6</v>
      </c>
      <c r="AIG5" s="30">
        <v>7</v>
      </c>
      <c r="AIH5" s="30">
        <v>8</v>
      </c>
      <c r="AII5" s="30">
        <v>9</v>
      </c>
      <c r="AIJ5" s="30">
        <v>10</v>
      </c>
      <c r="AIK5" s="30">
        <v>11</v>
      </c>
      <c r="AIL5" s="30">
        <v>12</v>
      </c>
      <c r="AIM5" s="30">
        <v>13</v>
      </c>
      <c r="AIN5" s="30">
        <v>14</v>
      </c>
      <c r="AIO5" s="30">
        <v>15</v>
      </c>
      <c r="AIP5" s="30">
        <v>16</v>
      </c>
      <c r="AIQ5" s="30">
        <v>17</v>
      </c>
      <c r="AIR5" s="30">
        <v>18</v>
      </c>
      <c r="AIS5" s="30">
        <v>19</v>
      </c>
      <c r="AIT5" s="30">
        <v>20</v>
      </c>
      <c r="AIU5" s="30">
        <v>21</v>
      </c>
      <c r="AIV5" s="30">
        <v>22</v>
      </c>
      <c r="AIW5" s="30">
        <v>23</v>
      </c>
      <c r="AIX5" s="30">
        <v>24</v>
      </c>
      <c r="AIY5" s="30">
        <v>25</v>
      </c>
      <c r="AIZ5" s="30">
        <v>26</v>
      </c>
      <c r="AJA5" s="30">
        <v>27</v>
      </c>
      <c r="AJB5" s="30">
        <v>28</v>
      </c>
      <c r="AJC5" s="30">
        <v>29</v>
      </c>
      <c r="AJD5" s="30">
        <v>30</v>
      </c>
      <c r="AJE5" s="30">
        <v>31</v>
      </c>
      <c r="AJF5" s="30">
        <v>32</v>
      </c>
      <c r="AJG5" s="55"/>
      <c r="AJH5" s="30">
        <v>1</v>
      </c>
      <c r="AJI5" s="30">
        <v>2</v>
      </c>
      <c r="AJJ5" s="30">
        <v>3</v>
      </c>
      <c r="AJK5" s="30">
        <v>4</v>
      </c>
      <c r="AJL5" s="30">
        <v>5</v>
      </c>
      <c r="AJM5" s="30">
        <v>6</v>
      </c>
      <c r="AJN5" s="30">
        <v>7</v>
      </c>
      <c r="AJO5" s="30">
        <v>8</v>
      </c>
      <c r="AJP5" s="30">
        <v>9</v>
      </c>
      <c r="AJQ5" s="30">
        <v>10</v>
      </c>
      <c r="AJR5" s="30">
        <v>11</v>
      </c>
      <c r="AJS5" s="30">
        <v>12</v>
      </c>
      <c r="AJT5" s="30">
        <v>13</v>
      </c>
      <c r="AJU5" s="30">
        <v>14</v>
      </c>
      <c r="AJV5" s="30">
        <v>15</v>
      </c>
      <c r="AJW5" s="30">
        <v>16</v>
      </c>
      <c r="AJX5" s="30">
        <v>17</v>
      </c>
      <c r="AJY5" s="30">
        <v>18</v>
      </c>
      <c r="AJZ5" s="30">
        <v>19</v>
      </c>
      <c r="AKA5" s="30">
        <v>20</v>
      </c>
      <c r="AKB5" s="30">
        <v>21</v>
      </c>
      <c r="AKC5" s="30">
        <v>22</v>
      </c>
      <c r="AKD5" s="30">
        <v>23</v>
      </c>
      <c r="AKE5" s="30">
        <v>24</v>
      </c>
      <c r="AKF5" s="30">
        <v>25</v>
      </c>
      <c r="AKG5" s="30">
        <v>26</v>
      </c>
      <c r="AKH5" s="30">
        <v>27</v>
      </c>
      <c r="AKI5" s="30">
        <v>28</v>
      </c>
      <c r="AKJ5" s="30">
        <v>29</v>
      </c>
      <c r="AKK5" s="30">
        <v>30</v>
      </c>
      <c r="AKL5" s="30">
        <v>31</v>
      </c>
      <c r="AKM5" s="30">
        <v>32</v>
      </c>
      <c r="AKN5" s="55"/>
      <c r="AKO5" s="30">
        <v>1</v>
      </c>
      <c r="AKP5" s="30">
        <v>2</v>
      </c>
      <c r="AKQ5" s="30">
        <v>3</v>
      </c>
      <c r="AKR5" s="30">
        <v>4</v>
      </c>
      <c r="AKS5" s="30">
        <v>5</v>
      </c>
      <c r="AKT5" s="30">
        <v>6</v>
      </c>
      <c r="AKU5" s="30">
        <v>7</v>
      </c>
      <c r="AKV5" s="30">
        <v>8</v>
      </c>
      <c r="AKW5" s="30">
        <v>9</v>
      </c>
      <c r="AKX5" s="30">
        <v>10</v>
      </c>
      <c r="AKY5" s="30">
        <v>11</v>
      </c>
      <c r="AKZ5" s="30">
        <v>12</v>
      </c>
      <c r="ALA5" s="30">
        <v>13</v>
      </c>
      <c r="ALB5" s="30">
        <v>14</v>
      </c>
      <c r="ALC5" s="30">
        <v>15</v>
      </c>
      <c r="ALD5" s="30">
        <v>16</v>
      </c>
      <c r="ALE5" s="30">
        <v>17</v>
      </c>
      <c r="ALF5" s="30">
        <v>18</v>
      </c>
      <c r="ALG5" s="30">
        <v>19</v>
      </c>
      <c r="ALH5" s="30">
        <v>20</v>
      </c>
      <c r="ALI5" s="30">
        <v>21</v>
      </c>
      <c r="ALJ5" s="30">
        <v>22</v>
      </c>
      <c r="ALK5" s="30">
        <v>23</v>
      </c>
      <c r="ALL5" s="30">
        <v>24</v>
      </c>
      <c r="ALM5" s="30">
        <v>25</v>
      </c>
      <c r="ALN5" s="30">
        <v>26</v>
      </c>
      <c r="ALO5" s="30">
        <v>27</v>
      </c>
      <c r="ALP5" s="30">
        <v>28</v>
      </c>
      <c r="ALQ5" s="30">
        <v>29</v>
      </c>
      <c r="ALR5" s="30">
        <v>30</v>
      </c>
      <c r="ALS5" s="30">
        <v>31</v>
      </c>
      <c r="ALT5" s="30">
        <v>32</v>
      </c>
      <c r="ALU5" s="55"/>
      <c r="ALV5" s="30">
        <v>1</v>
      </c>
      <c r="ALW5" s="30">
        <v>2</v>
      </c>
      <c r="ALX5" s="30">
        <v>3</v>
      </c>
      <c r="ALY5" s="30">
        <v>4</v>
      </c>
      <c r="ALZ5" s="30">
        <v>5</v>
      </c>
      <c r="AMA5" s="30">
        <v>6</v>
      </c>
      <c r="AMB5" s="30">
        <v>7</v>
      </c>
      <c r="AMC5" s="30">
        <v>8</v>
      </c>
      <c r="AMD5" s="30">
        <v>9</v>
      </c>
      <c r="AME5" s="30">
        <v>10</v>
      </c>
      <c r="AMF5" s="30">
        <v>11</v>
      </c>
      <c r="AMG5" s="30">
        <v>12</v>
      </c>
      <c r="AMH5" s="30">
        <v>13</v>
      </c>
      <c r="AMI5" s="30">
        <v>14</v>
      </c>
      <c r="AMJ5" s="30">
        <v>15</v>
      </c>
      <c r="AMK5" s="30">
        <v>16</v>
      </c>
      <c r="AML5" s="30">
        <v>17</v>
      </c>
      <c r="AMM5" s="30">
        <v>18</v>
      </c>
      <c r="AMN5" s="30">
        <v>19</v>
      </c>
      <c r="AMO5" s="30">
        <v>20</v>
      </c>
      <c r="AMP5" s="30">
        <v>21</v>
      </c>
      <c r="AMQ5" s="30">
        <v>22</v>
      </c>
      <c r="AMR5" s="30">
        <v>23</v>
      </c>
      <c r="AMS5" s="30">
        <v>24</v>
      </c>
      <c r="AMT5" s="30">
        <v>25</v>
      </c>
      <c r="AMU5" s="30">
        <v>26</v>
      </c>
      <c r="AMV5" s="30">
        <v>27</v>
      </c>
      <c r="AMW5" s="30">
        <v>28</v>
      </c>
      <c r="AMX5" s="30">
        <v>29</v>
      </c>
      <c r="AMY5" s="30">
        <v>30</v>
      </c>
      <c r="AMZ5" s="30">
        <v>31</v>
      </c>
      <c r="ANA5" s="30">
        <v>32</v>
      </c>
      <c r="ANB5" s="55"/>
      <c r="ANC5" s="30">
        <v>1</v>
      </c>
      <c r="AND5" s="30">
        <v>2</v>
      </c>
      <c r="ANE5" s="30">
        <v>3</v>
      </c>
      <c r="ANF5" s="30">
        <v>4</v>
      </c>
      <c r="ANG5" s="30">
        <v>5</v>
      </c>
      <c r="ANH5" s="30">
        <v>6</v>
      </c>
      <c r="ANI5" s="30">
        <v>7</v>
      </c>
      <c r="ANJ5" s="30">
        <v>8</v>
      </c>
      <c r="ANK5" s="30">
        <v>9</v>
      </c>
      <c r="ANL5" s="30">
        <v>10</v>
      </c>
      <c r="ANM5" s="30">
        <v>11</v>
      </c>
      <c r="ANN5" s="30">
        <v>12</v>
      </c>
      <c r="ANO5" s="30">
        <v>13</v>
      </c>
      <c r="ANP5" s="30">
        <v>14</v>
      </c>
      <c r="ANQ5" s="30">
        <v>15</v>
      </c>
      <c r="ANR5" s="30">
        <v>16</v>
      </c>
      <c r="ANS5" s="30">
        <v>17</v>
      </c>
      <c r="ANT5" s="30">
        <v>18</v>
      </c>
      <c r="ANU5" s="30">
        <v>19</v>
      </c>
      <c r="ANV5" s="30">
        <v>20</v>
      </c>
      <c r="ANW5" s="30">
        <v>21</v>
      </c>
      <c r="ANX5" s="30">
        <v>22</v>
      </c>
      <c r="ANY5" s="30">
        <v>23</v>
      </c>
      <c r="ANZ5" s="30">
        <v>24</v>
      </c>
      <c r="AOA5" s="30">
        <v>25</v>
      </c>
      <c r="AOB5" s="30">
        <v>26</v>
      </c>
      <c r="AOC5" s="30">
        <v>27</v>
      </c>
      <c r="AOD5" s="30">
        <v>28</v>
      </c>
      <c r="AOE5" s="30">
        <v>29</v>
      </c>
      <c r="AOF5" s="30">
        <v>30</v>
      </c>
      <c r="AOG5" s="30">
        <v>31</v>
      </c>
      <c r="AOH5" s="30">
        <v>32</v>
      </c>
      <c r="AOI5" s="55"/>
      <c r="AOJ5" s="30">
        <v>1</v>
      </c>
      <c r="AOK5" s="30">
        <v>2</v>
      </c>
      <c r="AOL5" s="30">
        <v>3</v>
      </c>
      <c r="AOM5" s="30">
        <v>4</v>
      </c>
      <c r="AON5" s="30">
        <v>5</v>
      </c>
      <c r="AOO5" s="30">
        <v>6</v>
      </c>
      <c r="AOP5" s="30">
        <v>7</v>
      </c>
      <c r="AOQ5" s="30">
        <v>8</v>
      </c>
      <c r="AOR5" s="30">
        <v>9</v>
      </c>
      <c r="AOS5" s="30">
        <v>10</v>
      </c>
      <c r="AOT5" s="30">
        <v>11</v>
      </c>
      <c r="AOU5" s="30">
        <v>12</v>
      </c>
      <c r="AOV5" s="30">
        <v>13</v>
      </c>
      <c r="AOW5" s="30">
        <v>14</v>
      </c>
      <c r="AOX5" s="30">
        <v>15</v>
      </c>
      <c r="AOY5" s="30">
        <v>16</v>
      </c>
      <c r="AOZ5" s="30">
        <v>17</v>
      </c>
      <c r="APA5" s="30">
        <v>18</v>
      </c>
      <c r="APB5" s="30">
        <v>19</v>
      </c>
      <c r="APC5" s="30">
        <v>20</v>
      </c>
      <c r="APD5" s="30">
        <v>21</v>
      </c>
      <c r="APE5" s="30">
        <v>22</v>
      </c>
      <c r="APF5" s="30">
        <v>23</v>
      </c>
      <c r="APG5" s="30">
        <v>24</v>
      </c>
      <c r="APH5" s="30">
        <v>25</v>
      </c>
      <c r="API5" s="30">
        <v>26</v>
      </c>
      <c r="APJ5" s="30">
        <v>27</v>
      </c>
      <c r="APK5" s="30">
        <v>28</v>
      </c>
      <c r="APL5" s="30">
        <v>29</v>
      </c>
      <c r="APM5" s="30">
        <v>30</v>
      </c>
      <c r="APN5" s="30">
        <v>31</v>
      </c>
      <c r="APO5" s="30">
        <v>32</v>
      </c>
      <c r="APP5" s="55"/>
      <c r="APQ5" s="30">
        <v>1</v>
      </c>
      <c r="APR5" s="30">
        <v>2</v>
      </c>
      <c r="APS5" s="30">
        <v>3</v>
      </c>
      <c r="APT5" s="30">
        <v>4</v>
      </c>
      <c r="APU5" s="30">
        <v>5</v>
      </c>
      <c r="APV5" s="30">
        <v>6</v>
      </c>
      <c r="APW5" s="30">
        <v>7</v>
      </c>
      <c r="APX5" s="30">
        <v>8</v>
      </c>
      <c r="APY5" s="30">
        <v>9</v>
      </c>
      <c r="APZ5" s="30">
        <v>10</v>
      </c>
      <c r="AQA5" s="30">
        <v>11</v>
      </c>
      <c r="AQB5" s="30">
        <v>12</v>
      </c>
      <c r="AQC5" s="30">
        <v>13</v>
      </c>
      <c r="AQD5" s="30">
        <v>14</v>
      </c>
      <c r="AQE5" s="30">
        <v>15</v>
      </c>
      <c r="AQF5" s="30">
        <v>16</v>
      </c>
      <c r="AQG5" s="30">
        <v>17</v>
      </c>
      <c r="AQH5" s="30">
        <v>18</v>
      </c>
      <c r="AQI5" s="30">
        <v>19</v>
      </c>
      <c r="AQJ5" s="30">
        <v>20</v>
      </c>
      <c r="AQK5" s="30">
        <v>21</v>
      </c>
      <c r="AQL5" s="30">
        <v>22</v>
      </c>
      <c r="AQM5" s="30">
        <v>23</v>
      </c>
      <c r="AQN5" s="30">
        <v>24</v>
      </c>
      <c r="AQO5" s="30">
        <v>25</v>
      </c>
      <c r="AQP5" s="30">
        <v>26</v>
      </c>
      <c r="AQQ5" s="30">
        <v>27</v>
      </c>
      <c r="AQR5" s="30">
        <v>28</v>
      </c>
      <c r="AQS5" s="30">
        <v>29</v>
      </c>
      <c r="AQT5" s="30">
        <v>30</v>
      </c>
      <c r="AQU5" s="30">
        <v>31</v>
      </c>
      <c r="AQV5" s="30">
        <v>32</v>
      </c>
      <c r="AQW5" s="55"/>
      <c r="AQX5" s="30">
        <v>1</v>
      </c>
      <c r="AQY5" s="30">
        <v>2</v>
      </c>
      <c r="AQZ5" s="30">
        <v>3</v>
      </c>
      <c r="ARA5" s="30">
        <v>4</v>
      </c>
      <c r="ARB5" s="30">
        <v>5</v>
      </c>
      <c r="ARC5" s="30">
        <v>6</v>
      </c>
      <c r="ARD5" s="30">
        <v>7</v>
      </c>
      <c r="ARE5" s="30">
        <v>8</v>
      </c>
      <c r="ARF5" s="30">
        <v>9</v>
      </c>
      <c r="ARG5" s="30">
        <v>10</v>
      </c>
      <c r="ARH5" s="30">
        <v>11</v>
      </c>
      <c r="ARI5" s="30">
        <v>12</v>
      </c>
      <c r="ARJ5" s="30">
        <v>13</v>
      </c>
      <c r="ARK5" s="30">
        <v>14</v>
      </c>
      <c r="ARL5" s="30">
        <v>15</v>
      </c>
      <c r="ARM5" s="30">
        <v>16</v>
      </c>
      <c r="ARN5" s="30">
        <v>17</v>
      </c>
      <c r="ARO5" s="30">
        <v>18</v>
      </c>
      <c r="ARP5" s="30">
        <v>19</v>
      </c>
      <c r="ARQ5" s="30">
        <v>20</v>
      </c>
      <c r="ARR5" s="30">
        <v>21</v>
      </c>
      <c r="ARS5" s="30">
        <v>22</v>
      </c>
      <c r="ART5" s="30">
        <v>23</v>
      </c>
      <c r="ARU5" s="30">
        <v>24</v>
      </c>
      <c r="ARV5" s="30">
        <v>25</v>
      </c>
      <c r="ARW5" s="30">
        <v>26</v>
      </c>
      <c r="ARX5" s="30">
        <v>27</v>
      </c>
      <c r="ARY5" s="30">
        <v>28</v>
      </c>
      <c r="ARZ5" s="30">
        <v>29</v>
      </c>
      <c r="ASA5" s="30">
        <v>30</v>
      </c>
      <c r="ASB5" s="30">
        <v>31</v>
      </c>
      <c r="ASC5" s="30">
        <v>32</v>
      </c>
      <c r="ASD5" s="55"/>
      <c r="ASE5" s="30">
        <v>1</v>
      </c>
      <c r="ASF5" s="30">
        <v>2</v>
      </c>
      <c r="ASG5" s="30">
        <v>3</v>
      </c>
      <c r="ASH5" s="30">
        <v>4</v>
      </c>
      <c r="ASI5" s="30">
        <v>5</v>
      </c>
      <c r="ASJ5" s="30">
        <v>6</v>
      </c>
      <c r="ASK5" s="30">
        <v>7</v>
      </c>
      <c r="ASL5" s="30">
        <v>8</v>
      </c>
      <c r="ASM5" s="30">
        <v>9</v>
      </c>
      <c r="ASN5" s="30">
        <v>10</v>
      </c>
      <c r="ASO5" s="30">
        <v>11</v>
      </c>
      <c r="ASP5" s="30">
        <v>12</v>
      </c>
      <c r="ASQ5" s="30">
        <v>13</v>
      </c>
      <c r="ASR5" s="30">
        <v>14</v>
      </c>
      <c r="ASS5" s="30">
        <v>15</v>
      </c>
      <c r="AST5" s="30">
        <v>16</v>
      </c>
      <c r="ASU5" s="30">
        <v>17</v>
      </c>
      <c r="ASV5" s="30">
        <v>18</v>
      </c>
      <c r="ASW5" s="30">
        <v>19</v>
      </c>
      <c r="ASX5" s="30">
        <v>20</v>
      </c>
      <c r="ASY5" s="30">
        <v>21</v>
      </c>
      <c r="ASZ5" s="30">
        <v>22</v>
      </c>
      <c r="ATA5" s="30">
        <v>23</v>
      </c>
      <c r="ATB5" s="30">
        <v>24</v>
      </c>
      <c r="ATC5" s="30">
        <v>25</v>
      </c>
      <c r="ATD5" s="30">
        <v>26</v>
      </c>
      <c r="ATE5" s="30">
        <v>27</v>
      </c>
      <c r="ATF5" s="30">
        <v>28</v>
      </c>
      <c r="ATG5" s="30">
        <v>29</v>
      </c>
      <c r="ATH5" s="30">
        <v>30</v>
      </c>
      <c r="ATI5" s="30">
        <v>31</v>
      </c>
      <c r="ATJ5" s="30">
        <v>32</v>
      </c>
      <c r="ATK5" s="55"/>
      <c r="ATL5" s="56"/>
      <c r="ATM5" s="30">
        <v>1</v>
      </c>
      <c r="ATN5" s="30">
        <v>2</v>
      </c>
      <c r="ATO5" s="30">
        <v>3</v>
      </c>
      <c r="ATP5" s="30">
        <v>4</v>
      </c>
      <c r="ATQ5" s="30">
        <v>5</v>
      </c>
      <c r="ATR5" s="30">
        <v>6</v>
      </c>
      <c r="ATS5" s="30">
        <v>7</v>
      </c>
      <c r="ATT5" s="30">
        <v>8</v>
      </c>
      <c r="ATU5" s="30">
        <v>9</v>
      </c>
      <c r="ATV5" s="30">
        <v>10</v>
      </c>
      <c r="ATW5" s="30">
        <v>11</v>
      </c>
      <c r="ATX5" s="30">
        <v>12</v>
      </c>
      <c r="ATY5" s="30">
        <v>13</v>
      </c>
      <c r="ATZ5" s="30">
        <v>14</v>
      </c>
      <c r="AUA5" s="30">
        <v>15</v>
      </c>
      <c r="AUB5" s="30">
        <v>16</v>
      </c>
      <c r="AUC5" s="30">
        <v>17</v>
      </c>
      <c r="AUD5" s="30">
        <v>18</v>
      </c>
      <c r="AUE5" s="30">
        <v>19</v>
      </c>
      <c r="AUF5" s="30">
        <v>20</v>
      </c>
      <c r="AUG5" s="30">
        <v>21</v>
      </c>
      <c r="AUH5" s="30">
        <v>22</v>
      </c>
      <c r="AUI5" s="30">
        <v>23</v>
      </c>
      <c r="AUJ5" s="30">
        <v>24</v>
      </c>
      <c r="AUK5" s="30">
        <v>25</v>
      </c>
      <c r="AUL5" s="30">
        <v>26</v>
      </c>
      <c r="AUM5" s="30">
        <v>27</v>
      </c>
      <c r="AUN5" s="30">
        <v>28</v>
      </c>
      <c r="AUO5" s="30">
        <v>29</v>
      </c>
      <c r="AUP5" s="30">
        <v>30</v>
      </c>
      <c r="AUQ5" s="30">
        <v>31</v>
      </c>
      <c r="AUR5" s="30">
        <v>32</v>
      </c>
      <c r="AUS5" s="55"/>
      <c r="AUT5" s="30">
        <v>1</v>
      </c>
      <c r="AUU5" s="30">
        <v>2</v>
      </c>
      <c r="AUV5" s="30">
        <v>3</v>
      </c>
      <c r="AUW5" s="30">
        <v>4</v>
      </c>
      <c r="AUX5" s="30">
        <v>5</v>
      </c>
      <c r="AUY5" s="30">
        <v>6</v>
      </c>
      <c r="AUZ5" s="30">
        <v>7</v>
      </c>
      <c r="AVA5" s="30">
        <v>8</v>
      </c>
      <c r="AVB5" s="30">
        <v>9</v>
      </c>
      <c r="AVC5" s="30">
        <v>10</v>
      </c>
      <c r="AVD5" s="30">
        <v>11</v>
      </c>
      <c r="AVE5" s="30">
        <v>12</v>
      </c>
      <c r="AVF5" s="30">
        <v>13</v>
      </c>
      <c r="AVG5" s="30">
        <v>14</v>
      </c>
      <c r="AVH5" s="30">
        <v>15</v>
      </c>
      <c r="AVI5" s="30">
        <v>16</v>
      </c>
      <c r="AVJ5" s="30">
        <v>17</v>
      </c>
      <c r="AVK5" s="30">
        <v>18</v>
      </c>
      <c r="AVL5" s="30">
        <v>19</v>
      </c>
      <c r="AVM5" s="30">
        <v>20</v>
      </c>
      <c r="AVN5" s="30">
        <v>21</v>
      </c>
      <c r="AVO5" s="30">
        <v>22</v>
      </c>
      <c r="AVP5" s="30">
        <v>23</v>
      </c>
      <c r="AVQ5" s="30">
        <v>24</v>
      </c>
      <c r="AVR5" s="30">
        <v>25</v>
      </c>
      <c r="AVS5" s="30">
        <v>26</v>
      </c>
      <c r="AVT5" s="30">
        <v>27</v>
      </c>
      <c r="AVU5" s="30">
        <v>28</v>
      </c>
      <c r="AVV5" s="30">
        <v>29</v>
      </c>
      <c r="AVW5" s="30">
        <v>30</v>
      </c>
      <c r="AVX5" s="30">
        <v>31</v>
      </c>
      <c r="AVY5" s="30">
        <v>32</v>
      </c>
      <c r="AVZ5" s="55"/>
      <c r="AWA5" s="30">
        <v>1</v>
      </c>
      <c r="AWB5" s="30">
        <v>2</v>
      </c>
      <c r="AWC5" s="30">
        <v>3</v>
      </c>
      <c r="AWD5" s="30">
        <v>4</v>
      </c>
      <c r="AWE5" s="30">
        <v>5</v>
      </c>
      <c r="AWF5" s="30">
        <v>6</v>
      </c>
      <c r="AWG5" s="30">
        <v>7</v>
      </c>
      <c r="AWH5" s="30">
        <v>8</v>
      </c>
      <c r="AWI5" s="30">
        <v>9</v>
      </c>
      <c r="AWJ5" s="30">
        <v>10</v>
      </c>
      <c r="AWK5" s="30">
        <v>11</v>
      </c>
      <c r="AWL5" s="30">
        <v>12</v>
      </c>
      <c r="AWM5" s="30">
        <v>13</v>
      </c>
      <c r="AWN5" s="30">
        <v>14</v>
      </c>
      <c r="AWO5" s="30">
        <v>15</v>
      </c>
      <c r="AWP5" s="30">
        <v>16</v>
      </c>
      <c r="AWQ5" s="30">
        <v>17</v>
      </c>
      <c r="AWR5" s="30">
        <v>18</v>
      </c>
      <c r="AWS5" s="30">
        <v>19</v>
      </c>
      <c r="AWT5" s="30">
        <v>20</v>
      </c>
      <c r="AWU5" s="30">
        <v>21</v>
      </c>
      <c r="AWV5" s="30">
        <v>22</v>
      </c>
      <c r="AWW5" s="30">
        <v>23</v>
      </c>
      <c r="AWX5" s="30">
        <v>24</v>
      </c>
      <c r="AWY5" s="30">
        <v>25</v>
      </c>
      <c r="AWZ5" s="30">
        <v>26</v>
      </c>
      <c r="AXA5" s="30">
        <v>27</v>
      </c>
      <c r="AXB5" s="30">
        <v>28</v>
      </c>
      <c r="AXC5" s="30">
        <v>29</v>
      </c>
      <c r="AXD5" s="30">
        <v>30</v>
      </c>
      <c r="AXE5" s="30">
        <v>31</v>
      </c>
      <c r="AXF5" s="30">
        <v>32</v>
      </c>
      <c r="AXG5" s="55"/>
      <c r="AXH5" s="30">
        <v>1</v>
      </c>
      <c r="AXI5" s="30">
        <v>2</v>
      </c>
      <c r="AXJ5" s="30">
        <v>3</v>
      </c>
      <c r="AXK5" s="30">
        <v>4</v>
      </c>
      <c r="AXL5" s="30">
        <v>5</v>
      </c>
      <c r="AXM5" s="30">
        <v>6</v>
      </c>
      <c r="AXN5" s="30">
        <v>7</v>
      </c>
      <c r="AXO5" s="30">
        <v>8</v>
      </c>
      <c r="AXP5" s="30">
        <v>9</v>
      </c>
      <c r="AXQ5" s="30">
        <v>10</v>
      </c>
      <c r="AXR5" s="30">
        <v>11</v>
      </c>
      <c r="AXS5" s="30">
        <v>12</v>
      </c>
      <c r="AXT5" s="30">
        <v>13</v>
      </c>
      <c r="AXU5" s="30">
        <v>14</v>
      </c>
      <c r="AXV5" s="30">
        <v>15</v>
      </c>
      <c r="AXW5" s="30">
        <v>16</v>
      </c>
      <c r="AXX5" s="30">
        <v>17</v>
      </c>
      <c r="AXY5" s="30">
        <v>18</v>
      </c>
      <c r="AXZ5" s="30">
        <v>19</v>
      </c>
      <c r="AYA5" s="30">
        <v>20</v>
      </c>
      <c r="AYB5" s="30">
        <v>21</v>
      </c>
      <c r="AYC5" s="30">
        <v>22</v>
      </c>
      <c r="AYD5" s="30">
        <v>23</v>
      </c>
      <c r="AYE5" s="30">
        <v>24</v>
      </c>
      <c r="AYF5" s="30">
        <v>25</v>
      </c>
      <c r="AYG5" s="30">
        <v>26</v>
      </c>
      <c r="AYH5" s="30">
        <v>27</v>
      </c>
      <c r="AYI5" s="30">
        <v>28</v>
      </c>
      <c r="AYJ5" s="30">
        <v>29</v>
      </c>
      <c r="AYK5" s="30">
        <v>30</v>
      </c>
      <c r="AYL5" s="30">
        <v>31</v>
      </c>
      <c r="AYM5" s="30">
        <v>32</v>
      </c>
      <c r="AYN5" s="55"/>
      <c r="AYO5" s="30">
        <v>1</v>
      </c>
      <c r="AYP5" s="30">
        <v>2</v>
      </c>
      <c r="AYQ5" s="30">
        <v>3</v>
      </c>
      <c r="AYR5" s="30">
        <v>4</v>
      </c>
      <c r="AYS5" s="30">
        <v>5</v>
      </c>
      <c r="AYT5" s="30">
        <v>6</v>
      </c>
      <c r="AYU5" s="30">
        <v>7</v>
      </c>
      <c r="AYV5" s="30">
        <v>8</v>
      </c>
      <c r="AYW5" s="30">
        <v>9</v>
      </c>
      <c r="AYX5" s="30">
        <v>10</v>
      </c>
      <c r="AYY5" s="30">
        <v>11</v>
      </c>
      <c r="AYZ5" s="30">
        <v>12</v>
      </c>
      <c r="AZA5" s="30">
        <v>13</v>
      </c>
      <c r="AZB5" s="30">
        <v>14</v>
      </c>
      <c r="AZC5" s="30">
        <v>15</v>
      </c>
      <c r="AZD5" s="30">
        <v>16</v>
      </c>
      <c r="AZE5" s="30">
        <v>17</v>
      </c>
      <c r="AZF5" s="30">
        <v>18</v>
      </c>
      <c r="AZG5" s="30">
        <v>19</v>
      </c>
      <c r="AZH5" s="30">
        <v>20</v>
      </c>
      <c r="AZI5" s="30">
        <v>21</v>
      </c>
      <c r="AZJ5" s="30">
        <v>22</v>
      </c>
      <c r="AZK5" s="30">
        <v>23</v>
      </c>
      <c r="AZL5" s="30">
        <v>24</v>
      </c>
      <c r="AZM5" s="30">
        <v>25</v>
      </c>
      <c r="AZN5" s="30">
        <v>26</v>
      </c>
      <c r="AZO5" s="30">
        <v>27</v>
      </c>
      <c r="AZP5" s="30">
        <v>28</v>
      </c>
      <c r="AZQ5" s="30">
        <v>29</v>
      </c>
      <c r="AZR5" s="30">
        <v>30</v>
      </c>
      <c r="AZS5" s="30">
        <v>31</v>
      </c>
      <c r="AZT5" s="30">
        <v>32</v>
      </c>
      <c r="AZU5" s="55"/>
      <c r="AZV5" s="30">
        <v>1</v>
      </c>
      <c r="AZW5" s="30">
        <v>2</v>
      </c>
      <c r="AZX5" s="30">
        <v>3</v>
      </c>
      <c r="AZY5" s="30">
        <v>4</v>
      </c>
      <c r="AZZ5" s="30">
        <v>5</v>
      </c>
      <c r="BAA5" s="30">
        <v>6</v>
      </c>
      <c r="BAB5" s="30">
        <v>7</v>
      </c>
      <c r="BAC5" s="30">
        <v>8</v>
      </c>
      <c r="BAD5" s="30">
        <v>9</v>
      </c>
      <c r="BAE5" s="30">
        <v>10</v>
      </c>
      <c r="BAF5" s="30">
        <v>11</v>
      </c>
      <c r="BAG5" s="30">
        <v>12</v>
      </c>
      <c r="BAH5" s="30">
        <v>13</v>
      </c>
      <c r="BAI5" s="30">
        <v>14</v>
      </c>
      <c r="BAJ5" s="30">
        <v>15</v>
      </c>
      <c r="BAK5" s="30">
        <v>16</v>
      </c>
      <c r="BAL5" s="30">
        <v>17</v>
      </c>
      <c r="BAM5" s="30">
        <v>18</v>
      </c>
      <c r="BAN5" s="30">
        <v>19</v>
      </c>
      <c r="BAO5" s="30">
        <v>20</v>
      </c>
      <c r="BAP5" s="30">
        <v>21</v>
      </c>
      <c r="BAQ5" s="30">
        <v>22</v>
      </c>
      <c r="BAR5" s="30">
        <v>23</v>
      </c>
      <c r="BAS5" s="30">
        <v>24</v>
      </c>
      <c r="BAT5" s="30">
        <v>25</v>
      </c>
      <c r="BAU5" s="30">
        <v>26</v>
      </c>
      <c r="BAV5" s="30">
        <v>27</v>
      </c>
      <c r="BAW5" s="30">
        <v>28</v>
      </c>
      <c r="BAX5" s="30">
        <v>29</v>
      </c>
      <c r="BAY5" s="30">
        <v>30</v>
      </c>
      <c r="BAZ5" s="30">
        <v>31</v>
      </c>
      <c r="BBA5" s="30">
        <v>32</v>
      </c>
      <c r="BBB5" s="55"/>
      <c r="BBC5" s="30">
        <v>1</v>
      </c>
      <c r="BBD5" s="30">
        <v>2</v>
      </c>
      <c r="BBE5" s="30">
        <v>3</v>
      </c>
      <c r="BBF5" s="30">
        <v>4</v>
      </c>
      <c r="BBG5" s="30">
        <v>5</v>
      </c>
      <c r="BBH5" s="30">
        <v>6</v>
      </c>
      <c r="BBI5" s="30">
        <v>7</v>
      </c>
      <c r="BBJ5" s="30">
        <v>8</v>
      </c>
      <c r="BBK5" s="30">
        <v>9</v>
      </c>
      <c r="BBL5" s="30">
        <v>10</v>
      </c>
      <c r="BBM5" s="30">
        <v>11</v>
      </c>
      <c r="BBN5" s="30">
        <v>12</v>
      </c>
      <c r="BBO5" s="30">
        <v>13</v>
      </c>
      <c r="BBP5" s="30">
        <v>14</v>
      </c>
      <c r="BBQ5" s="30">
        <v>15</v>
      </c>
      <c r="BBR5" s="30">
        <v>16</v>
      </c>
      <c r="BBS5" s="30">
        <v>17</v>
      </c>
      <c r="BBT5" s="30">
        <v>18</v>
      </c>
      <c r="BBU5" s="30">
        <v>19</v>
      </c>
      <c r="BBV5" s="30">
        <v>20</v>
      </c>
      <c r="BBW5" s="30">
        <v>21</v>
      </c>
      <c r="BBX5" s="30">
        <v>22</v>
      </c>
      <c r="BBY5" s="30">
        <v>23</v>
      </c>
      <c r="BBZ5" s="30">
        <v>24</v>
      </c>
      <c r="BCA5" s="30">
        <v>25</v>
      </c>
      <c r="BCB5" s="30">
        <v>26</v>
      </c>
      <c r="BCC5" s="30">
        <v>27</v>
      </c>
      <c r="BCD5" s="30">
        <v>28</v>
      </c>
      <c r="BCE5" s="30">
        <v>29</v>
      </c>
      <c r="BCF5" s="30">
        <v>30</v>
      </c>
      <c r="BCG5" s="30">
        <v>31</v>
      </c>
      <c r="BCH5" s="30">
        <v>32</v>
      </c>
      <c r="BCI5" s="55"/>
      <c r="BCJ5" s="30">
        <v>1</v>
      </c>
      <c r="BCK5" s="30">
        <v>2</v>
      </c>
      <c r="BCL5" s="30">
        <v>3</v>
      </c>
      <c r="BCM5" s="30">
        <v>4</v>
      </c>
      <c r="BCN5" s="30">
        <v>5</v>
      </c>
      <c r="BCO5" s="30">
        <v>6</v>
      </c>
      <c r="BCP5" s="30">
        <v>7</v>
      </c>
      <c r="BCQ5" s="30">
        <v>8</v>
      </c>
      <c r="BCR5" s="30">
        <v>9</v>
      </c>
      <c r="BCS5" s="30">
        <v>10</v>
      </c>
      <c r="BCT5" s="30">
        <v>11</v>
      </c>
      <c r="BCU5" s="30">
        <v>12</v>
      </c>
      <c r="BCV5" s="30">
        <v>13</v>
      </c>
      <c r="BCW5" s="30">
        <v>14</v>
      </c>
      <c r="BCX5" s="30">
        <v>15</v>
      </c>
      <c r="BCY5" s="30">
        <v>16</v>
      </c>
      <c r="BCZ5" s="30">
        <v>17</v>
      </c>
      <c r="BDA5" s="30">
        <v>18</v>
      </c>
      <c r="BDB5" s="30">
        <v>19</v>
      </c>
      <c r="BDC5" s="30">
        <v>20</v>
      </c>
      <c r="BDD5" s="30">
        <v>21</v>
      </c>
      <c r="BDE5" s="30">
        <v>22</v>
      </c>
      <c r="BDF5" s="30">
        <v>23</v>
      </c>
      <c r="BDG5" s="30">
        <v>24</v>
      </c>
      <c r="BDH5" s="30">
        <v>25</v>
      </c>
      <c r="BDI5" s="30">
        <v>26</v>
      </c>
      <c r="BDJ5" s="30">
        <v>27</v>
      </c>
      <c r="BDK5" s="30">
        <v>28</v>
      </c>
      <c r="BDL5" s="30">
        <v>29</v>
      </c>
      <c r="BDM5" s="30">
        <v>30</v>
      </c>
      <c r="BDN5" s="30">
        <v>31</v>
      </c>
      <c r="BDO5" s="30">
        <v>32</v>
      </c>
      <c r="BDP5" s="55"/>
      <c r="BDQ5" s="30">
        <v>1</v>
      </c>
      <c r="BDR5" s="30">
        <v>2</v>
      </c>
      <c r="BDS5" s="30">
        <v>3</v>
      </c>
      <c r="BDT5" s="30">
        <v>4</v>
      </c>
      <c r="BDU5" s="30">
        <v>5</v>
      </c>
      <c r="BDV5" s="30">
        <v>6</v>
      </c>
      <c r="BDW5" s="30">
        <v>7</v>
      </c>
      <c r="BDX5" s="30">
        <v>8</v>
      </c>
      <c r="BDY5" s="30">
        <v>9</v>
      </c>
      <c r="BDZ5" s="30">
        <v>10</v>
      </c>
      <c r="BEA5" s="30">
        <v>11</v>
      </c>
      <c r="BEB5" s="30">
        <v>12</v>
      </c>
      <c r="BEC5" s="30">
        <v>13</v>
      </c>
      <c r="BED5" s="30">
        <v>14</v>
      </c>
      <c r="BEE5" s="30">
        <v>15</v>
      </c>
      <c r="BEF5" s="30">
        <v>16</v>
      </c>
      <c r="BEG5" s="30">
        <v>17</v>
      </c>
      <c r="BEH5" s="30">
        <v>18</v>
      </c>
      <c r="BEI5" s="30">
        <v>19</v>
      </c>
      <c r="BEJ5" s="30">
        <v>20</v>
      </c>
      <c r="BEK5" s="30">
        <v>21</v>
      </c>
      <c r="BEL5" s="30">
        <v>22</v>
      </c>
      <c r="BEM5" s="30">
        <v>23</v>
      </c>
      <c r="BEN5" s="30">
        <v>24</v>
      </c>
      <c r="BEO5" s="30">
        <v>25</v>
      </c>
      <c r="BEP5" s="30">
        <v>26</v>
      </c>
      <c r="BEQ5" s="30">
        <v>27</v>
      </c>
      <c r="BER5" s="30">
        <v>28</v>
      </c>
      <c r="BES5" s="30">
        <v>29</v>
      </c>
      <c r="BET5" s="30">
        <v>30</v>
      </c>
      <c r="BEU5" s="30">
        <v>31</v>
      </c>
      <c r="BEV5" s="30">
        <v>32</v>
      </c>
      <c r="BEW5" s="55"/>
      <c r="BEX5" s="30">
        <v>1</v>
      </c>
      <c r="BEY5" s="30">
        <v>2</v>
      </c>
      <c r="BEZ5" s="30">
        <v>3</v>
      </c>
      <c r="BFA5" s="30">
        <v>4</v>
      </c>
      <c r="BFB5" s="30">
        <v>5</v>
      </c>
      <c r="BFC5" s="30">
        <v>6</v>
      </c>
      <c r="BFD5" s="30">
        <v>7</v>
      </c>
      <c r="BFE5" s="30">
        <v>8</v>
      </c>
      <c r="BFF5" s="30">
        <v>9</v>
      </c>
      <c r="BFG5" s="30">
        <v>10</v>
      </c>
      <c r="BFH5" s="30">
        <v>11</v>
      </c>
      <c r="BFI5" s="30">
        <v>12</v>
      </c>
      <c r="BFJ5" s="30">
        <v>13</v>
      </c>
      <c r="BFK5" s="30">
        <v>14</v>
      </c>
      <c r="BFL5" s="30">
        <v>15</v>
      </c>
      <c r="BFM5" s="30">
        <v>16</v>
      </c>
      <c r="BFN5" s="30">
        <v>17</v>
      </c>
      <c r="BFO5" s="30">
        <v>18</v>
      </c>
      <c r="BFP5" s="30">
        <v>19</v>
      </c>
      <c r="BFQ5" s="30">
        <v>20</v>
      </c>
      <c r="BFR5" s="30">
        <v>21</v>
      </c>
      <c r="BFS5" s="30">
        <v>22</v>
      </c>
      <c r="BFT5" s="30">
        <v>23</v>
      </c>
      <c r="BFU5" s="30">
        <v>24</v>
      </c>
      <c r="BFV5" s="30">
        <v>25</v>
      </c>
      <c r="BFW5" s="30">
        <v>26</v>
      </c>
      <c r="BFX5" s="30">
        <v>27</v>
      </c>
      <c r="BFY5" s="30">
        <v>28</v>
      </c>
      <c r="BFZ5" s="30">
        <v>29</v>
      </c>
      <c r="BGA5" s="30">
        <v>30</v>
      </c>
      <c r="BGB5" s="30">
        <v>31</v>
      </c>
      <c r="BGC5" s="30">
        <v>32</v>
      </c>
      <c r="BGD5" s="55"/>
      <c r="BGE5" s="30">
        <v>1</v>
      </c>
      <c r="BGF5" s="30">
        <v>2</v>
      </c>
      <c r="BGG5" s="30">
        <v>3</v>
      </c>
      <c r="BGH5" s="30">
        <v>4</v>
      </c>
      <c r="BGI5" s="30">
        <v>5</v>
      </c>
      <c r="BGJ5" s="30">
        <v>6</v>
      </c>
      <c r="BGK5" s="30">
        <v>7</v>
      </c>
      <c r="BGL5" s="30">
        <v>8</v>
      </c>
      <c r="BGM5" s="30">
        <v>9</v>
      </c>
      <c r="BGN5" s="30">
        <v>10</v>
      </c>
      <c r="BGO5" s="30">
        <v>11</v>
      </c>
      <c r="BGP5" s="30">
        <v>12</v>
      </c>
      <c r="BGQ5" s="30">
        <v>13</v>
      </c>
      <c r="BGR5" s="30">
        <v>14</v>
      </c>
      <c r="BGS5" s="30">
        <v>15</v>
      </c>
      <c r="BGT5" s="30">
        <v>16</v>
      </c>
      <c r="BGU5" s="30">
        <v>17</v>
      </c>
      <c r="BGV5" s="30">
        <v>18</v>
      </c>
      <c r="BGW5" s="30">
        <v>19</v>
      </c>
      <c r="BGX5" s="30">
        <v>20</v>
      </c>
      <c r="BGY5" s="30">
        <v>21</v>
      </c>
      <c r="BGZ5" s="30">
        <v>22</v>
      </c>
      <c r="BHA5" s="30">
        <v>23</v>
      </c>
      <c r="BHB5" s="30">
        <v>24</v>
      </c>
      <c r="BHC5" s="30">
        <v>25</v>
      </c>
      <c r="BHD5" s="30">
        <v>26</v>
      </c>
      <c r="BHE5" s="30">
        <v>27</v>
      </c>
      <c r="BHF5" s="30">
        <v>28</v>
      </c>
      <c r="BHG5" s="30">
        <v>29</v>
      </c>
      <c r="BHH5" s="30">
        <v>30</v>
      </c>
      <c r="BHI5" s="30">
        <v>31</v>
      </c>
      <c r="BHJ5" s="30">
        <v>32</v>
      </c>
      <c r="BHK5" s="55"/>
      <c r="BHL5" s="30">
        <v>1</v>
      </c>
      <c r="BHM5" s="30">
        <v>2</v>
      </c>
      <c r="BHN5" s="30">
        <v>3</v>
      </c>
      <c r="BHO5" s="30">
        <v>4</v>
      </c>
      <c r="BHP5" s="30">
        <v>5</v>
      </c>
      <c r="BHQ5" s="30">
        <v>6</v>
      </c>
      <c r="BHR5" s="30">
        <v>7</v>
      </c>
      <c r="BHS5" s="30">
        <v>8</v>
      </c>
      <c r="BHT5" s="30">
        <v>9</v>
      </c>
      <c r="BHU5" s="30">
        <v>10</v>
      </c>
      <c r="BHV5" s="30">
        <v>11</v>
      </c>
      <c r="BHW5" s="30">
        <v>12</v>
      </c>
      <c r="BHX5" s="30">
        <v>13</v>
      </c>
      <c r="BHY5" s="30">
        <v>14</v>
      </c>
      <c r="BHZ5" s="30">
        <v>15</v>
      </c>
      <c r="BIA5" s="30">
        <v>16</v>
      </c>
      <c r="BIB5" s="30">
        <v>17</v>
      </c>
      <c r="BIC5" s="30">
        <v>18</v>
      </c>
      <c r="BID5" s="30">
        <v>19</v>
      </c>
      <c r="BIE5" s="30">
        <v>20</v>
      </c>
      <c r="BIF5" s="30">
        <v>21</v>
      </c>
      <c r="BIG5" s="30">
        <v>22</v>
      </c>
      <c r="BIH5" s="30">
        <v>23</v>
      </c>
      <c r="BII5" s="30">
        <v>24</v>
      </c>
      <c r="BIJ5" s="30">
        <v>25</v>
      </c>
      <c r="BIK5" s="30">
        <v>26</v>
      </c>
      <c r="BIL5" s="30">
        <v>27</v>
      </c>
      <c r="BIM5" s="30">
        <v>28</v>
      </c>
      <c r="BIN5" s="30">
        <v>29</v>
      </c>
      <c r="BIO5" s="30">
        <v>30</v>
      </c>
      <c r="BIP5" s="30">
        <v>31</v>
      </c>
      <c r="BIQ5" s="30">
        <v>32</v>
      </c>
      <c r="BIR5" s="55"/>
      <c r="BIS5" s="56"/>
    </row>
    <row r="6" spans="2:1620" ht="57" x14ac:dyDescent="0.3">
      <c r="Q6" s="150">
        <v>43101</v>
      </c>
      <c r="R6" s="150">
        <v>43102</v>
      </c>
      <c r="S6" s="150">
        <v>43103</v>
      </c>
      <c r="T6" s="150">
        <v>43104</v>
      </c>
      <c r="U6" s="150">
        <v>43105</v>
      </c>
      <c r="V6" s="150">
        <v>43106</v>
      </c>
      <c r="W6" s="150">
        <v>43107</v>
      </c>
      <c r="X6" s="150">
        <v>43108</v>
      </c>
      <c r="Y6" s="150">
        <v>43109</v>
      </c>
      <c r="Z6" s="150">
        <v>43110</v>
      </c>
      <c r="AA6" s="150">
        <v>43111</v>
      </c>
      <c r="AB6" s="150">
        <v>43112</v>
      </c>
      <c r="AC6" s="150">
        <v>43113</v>
      </c>
      <c r="AD6" s="150">
        <v>43114</v>
      </c>
      <c r="AE6" s="150">
        <v>43115</v>
      </c>
      <c r="AF6" s="150">
        <v>43116</v>
      </c>
      <c r="AG6" s="150">
        <v>43117</v>
      </c>
      <c r="AH6" s="150">
        <v>43118</v>
      </c>
      <c r="AI6" s="150">
        <v>43119</v>
      </c>
      <c r="AJ6" s="150">
        <v>43120</v>
      </c>
      <c r="AK6" s="150">
        <v>43121</v>
      </c>
      <c r="AL6" s="150">
        <v>43122</v>
      </c>
      <c r="AM6" s="150">
        <v>43123</v>
      </c>
      <c r="AN6" s="150">
        <v>43124</v>
      </c>
      <c r="AO6" s="150">
        <v>43125</v>
      </c>
      <c r="AP6" s="150">
        <v>43126</v>
      </c>
      <c r="AQ6" s="150">
        <v>43127</v>
      </c>
      <c r="AR6" s="150">
        <v>43128</v>
      </c>
      <c r="AS6" s="150">
        <v>43129</v>
      </c>
      <c r="AT6" s="150">
        <v>43130</v>
      </c>
      <c r="AU6" s="150">
        <v>43131</v>
      </c>
      <c r="AV6" s="150"/>
      <c r="AW6" s="150"/>
      <c r="AX6" s="150"/>
      <c r="AY6" s="150">
        <v>43132</v>
      </c>
      <c r="AZ6" s="150">
        <v>43133</v>
      </c>
      <c r="BA6" s="150">
        <v>43134</v>
      </c>
      <c r="BB6" s="150">
        <v>43135</v>
      </c>
      <c r="BC6" s="150">
        <v>43136</v>
      </c>
      <c r="BD6" s="150">
        <v>43137</v>
      </c>
      <c r="BE6" s="150">
        <v>43138</v>
      </c>
      <c r="BF6" s="150">
        <v>43139</v>
      </c>
      <c r="BG6" s="150">
        <v>43140</v>
      </c>
      <c r="BH6" s="150">
        <v>43141</v>
      </c>
      <c r="BI6" s="150">
        <v>43142</v>
      </c>
      <c r="BJ6" s="150">
        <v>43143</v>
      </c>
      <c r="BK6" s="150">
        <v>43144</v>
      </c>
      <c r="BL6" s="150">
        <v>43145</v>
      </c>
      <c r="BM6" s="150">
        <v>43146</v>
      </c>
      <c r="BN6" s="150">
        <v>43147</v>
      </c>
      <c r="BO6" s="150">
        <v>43148</v>
      </c>
      <c r="BP6" s="150">
        <v>43149</v>
      </c>
      <c r="BQ6" s="150">
        <v>43150</v>
      </c>
      <c r="BR6" s="150">
        <v>43151</v>
      </c>
      <c r="BS6" s="150">
        <v>43152</v>
      </c>
      <c r="BT6" s="150">
        <v>43153</v>
      </c>
      <c r="BU6" s="150">
        <v>43154</v>
      </c>
      <c r="BV6" s="150">
        <v>43155</v>
      </c>
      <c r="BW6" s="150">
        <v>43156</v>
      </c>
      <c r="BX6" s="150">
        <v>43157</v>
      </c>
      <c r="BY6" s="150">
        <v>43158</v>
      </c>
      <c r="BZ6" s="150">
        <v>43159</v>
      </c>
      <c r="CA6" s="150"/>
      <c r="CB6" s="150"/>
      <c r="CC6" s="150"/>
      <c r="CD6" s="150"/>
      <c r="CE6" s="150"/>
      <c r="CF6" s="150">
        <v>43160</v>
      </c>
      <c r="CG6" s="150">
        <v>43161</v>
      </c>
      <c r="CH6" s="150">
        <v>43162</v>
      </c>
      <c r="CI6" s="150">
        <v>43163</v>
      </c>
      <c r="CJ6" s="150">
        <v>43164</v>
      </c>
      <c r="CK6" s="150">
        <v>43165</v>
      </c>
      <c r="CL6" s="150">
        <v>43166</v>
      </c>
      <c r="CM6" s="150">
        <v>43167</v>
      </c>
      <c r="CN6" s="150">
        <v>43168</v>
      </c>
      <c r="CO6" s="150">
        <v>43169</v>
      </c>
      <c r="CP6" s="150">
        <v>43170</v>
      </c>
      <c r="CQ6" s="150">
        <v>43171</v>
      </c>
      <c r="CR6" s="150">
        <v>43172</v>
      </c>
      <c r="CS6" s="150">
        <v>43173</v>
      </c>
      <c r="CT6" s="150">
        <v>43174</v>
      </c>
      <c r="CU6" s="150">
        <v>43175</v>
      </c>
      <c r="CV6" s="150">
        <v>43176</v>
      </c>
      <c r="CW6" s="150">
        <v>43177</v>
      </c>
      <c r="CX6" s="150">
        <v>43178</v>
      </c>
      <c r="CY6" s="150">
        <v>43179</v>
      </c>
      <c r="CZ6" s="150">
        <v>43180</v>
      </c>
      <c r="DA6" s="150">
        <v>43181</v>
      </c>
      <c r="DB6" s="150">
        <v>43182</v>
      </c>
      <c r="DC6" s="150">
        <v>43183</v>
      </c>
      <c r="DD6" s="150">
        <v>43184</v>
      </c>
      <c r="DE6" s="150">
        <v>43185</v>
      </c>
      <c r="DF6" s="150">
        <v>43186</v>
      </c>
      <c r="DG6" s="150">
        <v>43187</v>
      </c>
      <c r="DH6" s="150">
        <v>43188</v>
      </c>
      <c r="DI6" s="150">
        <v>43189</v>
      </c>
      <c r="DJ6" s="150">
        <v>43190</v>
      </c>
      <c r="DK6" s="150"/>
      <c r="DL6" s="150"/>
      <c r="DM6" s="150">
        <v>43191</v>
      </c>
      <c r="DN6" s="150">
        <v>43192</v>
      </c>
      <c r="DO6" s="150">
        <v>43193</v>
      </c>
      <c r="DP6" s="150">
        <v>43194</v>
      </c>
      <c r="DQ6" s="150">
        <v>43195</v>
      </c>
      <c r="DR6" s="150">
        <v>43196</v>
      </c>
      <c r="DS6" s="150">
        <v>43197</v>
      </c>
      <c r="DT6" s="150">
        <v>43198</v>
      </c>
      <c r="DU6" s="150">
        <v>43199</v>
      </c>
      <c r="DV6" s="150">
        <v>43200</v>
      </c>
      <c r="DW6" s="150">
        <v>43201</v>
      </c>
      <c r="DX6" s="150">
        <v>43202</v>
      </c>
      <c r="DY6" s="150">
        <v>43203</v>
      </c>
      <c r="DZ6" s="150">
        <v>43204</v>
      </c>
      <c r="EA6" s="150">
        <v>43205</v>
      </c>
      <c r="EB6" s="150">
        <v>43206</v>
      </c>
      <c r="EC6" s="150">
        <v>43207</v>
      </c>
      <c r="ED6" s="150">
        <v>43208</v>
      </c>
      <c r="EE6" s="150">
        <v>43209</v>
      </c>
      <c r="EF6" s="150">
        <v>43210</v>
      </c>
      <c r="EG6" s="150">
        <v>43211</v>
      </c>
      <c r="EH6" s="150">
        <v>43212</v>
      </c>
      <c r="EI6" s="150">
        <v>43213</v>
      </c>
      <c r="EJ6" s="150">
        <v>43214</v>
      </c>
      <c r="EK6" s="150">
        <v>43215</v>
      </c>
      <c r="EL6" s="150">
        <v>43216</v>
      </c>
      <c r="EM6" s="150">
        <v>43217</v>
      </c>
      <c r="EN6" s="150">
        <v>43218</v>
      </c>
      <c r="EO6" s="150">
        <v>43219</v>
      </c>
      <c r="EP6" s="150">
        <v>43220</v>
      </c>
      <c r="EQ6" s="150"/>
      <c r="ER6" s="150"/>
      <c r="ES6" s="150"/>
      <c r="ET6" s="150">
        <v>43221</v>
      </c>
      <c r="EU6" s="150">
        <v>43222</v>
      </c>
      <c r="EV6" s="150">
        <v>43223</v>
      </c>
      <c r="EW6" s="150">
        <v>43224</v>
      </c>
      <c r="EX6" s="150">
        <v>43225</v>
      </c>
      <c r="EY6" s="150">
        <v>43226</v>
      </c>
      <c r="EZ6" s="150">
        <v>43227</v>
      </c>
      <c r="FA6" s="150">
        <v>43228</v>
      </c>
      <c r="FB6" s="150">
        <v>43229</v>
      </c>
      <c r="FC6" s="150">
        <v>43230</v>
      </c>
      <c r="FD6" s="150">
        <v>43231</v>
      </c>
      <c r="FE6" s="150">
        <v>43232</v>
      </c>
      <c r="FF6" s="150">
        <v>43233</v>
      </c>
      <c r="FG6" s="150">
        <v>43234</v>
      </c>
      <c r="FH6" s="150">
        <v>43235</v>
      </c>
      <c r="FI6" s="150">
        <v>43236</v>
      </c>
      <c r="FJ6" s="150">
        <v>43237</v>
      </c>
      <c r="FK6" s="150">
        <v>43238</v>
      </c>
      <c r="FL6" s="150">
        <v>43239</v>
      </c>
      <c r="FM6" s="150">
        <v>43240</v>
      </c>
      <c r="FN6" s="150">
        <v>43241</v>
      </c>
      <c r="FO6" s="150">
        <v>43242</v>
      </c>
      <c r="FP6" s="150">
        <v>43243</v>
      </c>
      <c r="FQ6" s="150">
        <v>43244</v>
      </c>
      <c r="FR6" s="150">
        <v>43245</v>
      </c>
      <c r="FS6" s="150">
        <v>43246</v>
      </c>
      <c r="FT6" s="150">
        <v>43247</v>
      </c>
      <c r="FU6" s="150">
        <v>43248</v>
      </c>
      <c r="FV6" s="150">
        <v>43249</v>
      </c>
      <c r="FW6" s="150">
        <v>43250</v>
      </c>
      <c r="FX6" s="150">
        <v>43251</v>
      </c>
      <c r="FY6" s="150"/>
      <c r="FZ6" s="150"/>
      <c r="GA6" s="150">
        <v>43252</v>
      </c>
      <c r="GB6" s="150">
        <v>43253</v>
      </c>
      <c r="GC6" s="150">
        <v>43254</v>
      </c>
      <c r="GD6" s="150">
        <v>43255</v>
      </c>
      <c r="GE6" s="150">
        <v>43256</v>
      </c>
      <c r="GF6" s="150">
        <v>43257</v>
      </c>
      <c r="GG6" s="150">
        <v>43258</v>
      </c>
      <c r="GH6" s="150">
        <v>43259</v>
      </c>
      <c r="GI6" s="150">
        <v>43260</v>
      </c>
      <c r="GJ6" s="150">
        <v>43261</v>
      </c>
      <c r="GK6" s="150">
        <v>43262</v>
      </c>
      <c r="GL6" s="150">
        <v>43263</v>
      </c>
      <c r="GM6" s="150">
        <v>43264</v>
      </c>
      <c r="GN6" s="150">
        <v>43265</v>
      </c>
      <c r="GO6" s="150">
        <v>43266</v>
      </c>
      <c r="GP6" s="150">
        <v>43267</v>
      </c>
      <c r="GQ6" s="150">
        <v>43268</v>
      </c>
      <c r="GR6" s="150">
        <v>43269</v>
      </c>
      <c r="GS6" s="150">
        <v>43270</v>
      </c>
      <c r="GT6" s="150">
        <v>43271</v>
      </c>
      <c r="GU6" s="150">
        <v>43272</v>
      </c>
      <c r="GV6" s="150">
        <v>43273</v>
      </c>
      <c r="GW6" s="150">
        <v>43274</v>
      </c>
      <c r="GX6" s="150">
        <v>43275</v>
      </c>
      <c r="GY6" s="150">
        <v>43276</v>
      </c>
      <c r="GZ6" s="150">
        <v>43277</v>
      </c>
      <c r="HA6" s="150">
        <v>43278</v>
      </c>
      <c r="HB6" s="150">
        <v>43279</v>
      </c>
      <c r="HC6" s="150">
        <v>43280</v>
      </c>
      <c r="HD6" s="150">
        <v>43281</v>
      </c>
      <c r="HE6" s="150">
        <v>43282</v>
      </c>
      <c r="HF6" s="150">
        <v>43283</v>
      </c>
      <c r="HG6" s="150">
        <v>43284</v>
      </c>
      <c r="HH6" s="150">
        <v>43285</v>
      </c>
      <c r="HI6" s="150">
        <v>43286</v>
      </c>
      <c r="HJ6" s="150">
        <v>43287</v>
      </c>
      <c r="HK6" s="150">
        <v>43288</v>
      </c>
      <c r="HL6" s="150">
        <v>43289</v>
      </c>
      <c r="HM6" s="150">
        <v>43290</v>
      </c>
      <c r="HN6" s="150">
        <v>43291</v>
      </c>
      <c r="HO6" s="150">
        <v>43292</v>
      </c>
      <c r="HP6" s="150">
        <v>43293</v>
      </c>
      <c r="HQ6" s="150">
        <v>43294</v>
      </c>
      <c r="HR6" s="150">
        <v>43295</v>
      </c>
      <c r="HS6" s="150">
        <v>43296</v>
      </c>
      <c r="HT6" s="150">
        <v>43297</v>
      </c>
      <c r="HU6" s="150">
        <v>43298</v>
      </c>
      <c r="HV6" s="150">
        <v>43299</v>
      </c>
      <c r="HW6" s="150">
        <v>43300</v>
      </c>
      <c r="HX6" s="150">
        <v>43301</v>
      </c>
      <c r="HY6" s="150">
        <v>43302</v>
      </c>
      <c r="HZ6" s="150">
        <v>43303</v>
      </c>
      <c r="IA6" s="150">
        <v>43304</v>
      </c>
      <c r="IB6" s="150">
        <v>43305</v>
      </c>
      <c r="IC6" s="150">
        <v>43306</v>
      </c>
      <c r="ID6" s="150">
        <v>43307</v>
      </c>
      <c r="IE6" s="150">
        <v>43308</v>
      </c>
      <c r="IF6" s="150">
        <v>43309</v>
      </c>
      <c r="IG6" s="150">
        <v>43310</v>
      </c>
      <c r="IH6" s="150">
        <v>43311</v>
      </c>
      <c r="II6" s="150">
        <v>43312</v>
      </c>
      <c r="IJ6" s="150">
        <v>43313</v>
      </c>
      <c r="IK6" s="150">
        <v>43314</v>
      </c>
      <c r="IL6" s="150">
        <v>43315</v>
      </c>
      <c r="IM6" s="150">
        <v>43316</v>
      </c>
      <c r="IN6" s="150">
        <v>43317</v>
      </c>
      <c r="IO6" s="150">
        <v>43318</v>
      </c>
      <c r="IP6" s="150">
        <v>43319</v>
      </c>
      <c r="IQ6" s="150">
        <v>43320</v>
      </c>
      <c r="IR6" s="150">
        <v>43321</v>
      </c>
      <c r="IS6" s="150">
        <v>43322</v>
      </c>
      <c r="IT6" s="150">
        <v>43323</v>
      </c>
      <c r="IU6" s="150">
        <v>43324</v>
      </c>
      <c r="IV6" s="150">
        <v>43325</v>
      </c>
      <c r="IW6" s="150">
        <v>43326</v>
      </c>
      <c r="IX6" s="150">
        <v>43327</v>
      </c>
      <c r="IY6" s="150">
        <v>43328</v>
      </c>
      <c r="IZ6" s="150">
        <v>43329</v>
      </c>
      <c r="JA6" s="150">
        <v>43330</v>
      </c>
      <c r="JB6" s="150">
        <v>43331</v>
      </c>
      <c r="JC6" s="150">
        <v>43332</v>
      </c>
      <c r="JD6" s="150">
        <v>43333</v>
      </c>
      <c r="JE6" s="150">
        <v>43334</v>
      </c>
      <c r="JF6" s="150">
        <v>43335</v>
      </c>
      <c r="JG6" s="150">
        <v>43336</v>
      </c>
      <c r="JH6" s="150">
        <v>43337</v>
      </c>
      <c r="JI6" s="150">
        <v>43338</v>
      </c>
      <c r="JJ6" s="150">
        <v>43339</v>
      </c>
      <c r="JK6" s="150">
        <v>43340</v>
      </c>
      <c r="JL6" s="150">
        <v>43341</v>
      </c>
      <c r="JM6" s="150">
        <v>43342</v>
      </c>
      <c r="JN6" s="150">
        <v>43343</v>
      </c>
      <c r="JO6" s="150">
        <v>43344</v>
      </c>
      <c r="JP6" s="150">
        <v>43345</v>
      </c>
      <c r="JQ6" s="150">
        <v>43346</v>
      </c>
      <c r="JR6" s="150">
        <v>43347</v>
      </c>
      <c r="JS6" s="150">
        <v>43348</v>
      </c>
      <c r="JT6" s="150">
        <v>43349</v>
      </c>
      <c r="JU6" s="150">
        <v>43350</v>
      </c>
      <c r="JV6" s="150">
        <v>43351</v>
      </c>
      <c r="JW6" s="150">
        <v>43352</v>
      </c>
      <c r="JX6" s="150">
        <v>43353</v>
      </c>
      <c r="JY6" s="150">
        <v>43354</v>
      </c>
      <c r="JZ6" s="150">
        <v>43355</v>
      </c>
      <c r="KA6" s="150">
        <v>43356</v>
      </c>
      <c r="KB6" s="150">
        <v>43357</v>
      </c>
      <c r="KC6" s="150">
        <v>43358</v>
      </c>
      <c r="KD6" s="150">
        <v>43359</v>
      </c>
      <c r="KE6" s="150">
        <v>43360</v>
      </c>
      <c r="KF6" s="150">
        <v>43361</v>
      </c>
      <c r="KG6" s="150">
        <v>43362</v>
      </c>
      <c r="KH6" s="150">
        <v>43363</v>
      </c>
      <c r="KI6" s="150">
        <v>43364</v>
      </c>
      <c r="KJ6" s="150">
        <v>43365</v>
      </c>
      <c r="KK6" s="150">
        <v>43366</v>
      </c>
      <c r="KL6" s="150">
        <v>43367</v>
      </c>
      <c r="KM6" s="150">
        <v>43368</v>
      </c>
      <c r="KN6" s="150">
        <v>43369</v>
      </c>
      <c r="KO6" s="150">
        <v>43370</v>
      </c>
      <c r="KP6" s="150">
        <v>43371</v>
      </c>
      <c r="KQ6" s="150">
        <v>43372</v>
      </c>
      <c r="KR6" s="150">
        <v>43373</v>
      </c>
      <c r="KS6" s="150">
        <v>43374</v>
      </c>
      <c r="KT6" s="150">
        <v>43375</v>
      </c>
      <c r="KU6" s="150">
        <v>43376</v>
      </c>
      <c r="KV6" s="150">
        <v>43377</v>
      </c>
      <c r="KW6" s="150">
        <v>43378</v>
      </c>
      <c r="KX6" s="150">
        <v>43379</v>
      </c>
      <c r="KY6" s="150">
        <v>43380</v>
      </c>
      <c r="KZ6" s="150">
        <v>43381</v>
      </c>
      <c r="LA6" s="150">
        <v>43382</v>
      </c>
      <c r="LB6" s="150">
        <v>43383</v>
      </c>
      <c r="LC6" s="150">
        <v>43384</v>
      </c>
      <c r="LD6" s="150">
        <v>43385</v>
      </c>
      <c r="LE6" s="150">
        <v>43386</v>
      </c>
      <c r="LF6" s="150">
        <v>43387</v>
      </c>
      <c r="LG6" s="150">
        <v>43388</v>
      </c>
      <c r="LH6" s="150">
        <v>43389</v>
      </c>
      <c r="LI6" s="150">
        <v>43390</v>
      </c>
      <c r="LJ6" s="150">
        <v>43391</v>
      </c>
      <c r="LK6" s="150">
        <v>43392</v>
      </c>
      <c r="LL6" s="150">
        <v>43393</v>
      </c>
      <c r="LM6" s="150">
        <v>43394</v>
      </c>
      <c r="LN6" s="150">
        <v>43395</v>
      </c>
      <c r="LO6" s="150">
        <v>43396</v>
      </c>
      <c r="LP6" s="150">
        <v>43397</v>
      </c>
      <c r="LQ6" s="150">
        <v>43398</v>
      </c>
      <c r="LR6" s="150">
        <v>43399</v>
      </c>
      <c r="LS6" s="150">
        <v>43400</v>
      </c>
      <c r="LT6" s="150">
        <v>43401</v>
      </c>
      <c r="LU6" s="150">
        <v>43402</v>
      </c>
      <c r="LV6" s="150">
        <v>43403</v>
      </c>
      <c r="LW6" s="150">
        <v>43404</v>
      </c>
      <c r="LX6" s="150">
        <v>43405</v>
      </c>
      <c r="LY6" s="150">
        <v>43406</v>
      </c>
      <c r="LZ6" s="150">
        <v>43407</v>
      </c>
      <c r="MA6" s="150">
        <v>43408</v>
      </c>
      <c r="MB6" s="150">
        <v>43409</v>
      </c>
      <c r="MC6" s="150">
        <v>43410</v>
      </c>
      <c r="MD6" s="150">
        <v>43411</v>
      </c>
      <c r="ME6" s="150">
        <v>43412</v>
      </c>
      <c r="MF6" s="150">
        <v>43413</v>
      </c>
      <c r="MG6" s="150">
        <v>43414</v>
      </c>
      <c r="MH6" s="150">
        <v>43415</v>
      </c>
      <c r="MI6" s="150">
        <v>43416</v>
      </c>
      <c r="MJ6" s="150">
        <v>43417</v>
      </c>
      <c r="MK6" s="150">
        <v>43418</v>
      </c>
      <c r="ML6" s="150">
        <v>43419</v>
      </c>
      <c r="MM6" s="150">
        <v>43420</v>
      </c>
      <c r="MN6" s="150">
        <v>43421</v>
      </c>
      <c r="MO6" s="150">
        <v>43422</v>
      </c>
      <c r="MP6" s="150">
        <v>43423</v>
      </c>
      <c r="MQ6" s="150">
        <v>43424</v>
      </c>
      <c r="MR6" s="150">
        <v>43425</v>
      </c>
      <c r="MS6" s="150">
        <v>43426</v>
      </c>
      <c r="MT6" s="150">
        <v>43427</v>
      </c>
      <c r="MU6" s="150">
        <v>43428</v>
      </c>
      <c r="MV6" s="150">
        <v>43429</v>
      </c>
      <c r="MW6" s="150">
        <v>43430</v>
      </c>
      <c r="MX6" s="150">
        <v>43431</v>
      </c>
      <c r="MY6" s="150">
        <v>43432</v>
      </c>
      <c r="MZ6" s="150">
        <v>43433</v>
      </c>
      <c r="NA6" s="150">
        <v>43434</v>
      </c>
      <c r="NB6" s="150">
        <v>43435</v>
      </c>
      <c r="NC6" s="150">
        <v>43436</v>
      </c>
      <c r="ND6" s="150">
        <v>43437</v>
      </c>
      <c r="NE6" s="150">
        <v>43438</v>
      </c>
      <c r="NF6" s="150">
        <v>43439</v>
      </c>
      <c r="NG6" s="150">
        <v>43440</v>
      </c>
      <c r="NH6" s="150">
        <v>43441</v>
      </c>
      <c r="NI6" s="150">
        <v>43442</v>
      </c>
      <c r="NJ6" s="150">
        <v>43443</v>
      </c>
      <c r="NK6" s="150">
        <v>43444</v>
      </c>
      <c r="NL6" s="150">
        <v>43445</v>
      </c>
      <c r="NM6" s="150">
        <v>43446</v>
      </c>
      <c r="NN6" s="150">
        <v>43447</v>
      </c>
      <c r="NO6" s="150">
        <v>43448</v>
      </c>
      <c r="NP6" s="150">
        <v>43449</v>
      </c>
      <c r="NQ6" s="150">
        <v>43450</v>
      </c>
      <c r="NR6" s="150">
        <v>43451</v>
      </c>
      <c r="NS6" s="150">
        <v>43452</v>
      </c>
      <c r="NT6" s="150">
        <v>43453</v>
      </c>
      <c r="NU6" s="150">
        <v>43454</v>
      </c>
      <c r="NV6" s="150">
        <v>43455</v>
      </c>
      <c r="NW6" s="150">
        <v>43456</v>
      </c>
      <c r="NX6" s="150">
        <v>43457</v>
      </c>
      <c r="NY6" s="150">
        <v>43458</v>
      </c>
      <c r="NZ6" s="150">
        <v>43459</v>
      </c>
      <c r="OA6" s="150">
        <v>43460</v>
      </c>
      <c r="OB6" s="150">
        <v>43461</v>
      </c>
      <c r="OC6" s="150">
        <v>43462</v>
      </c>
      <c r="OD6" s="150">
        <v>43463</v>
      </c>
      <c r="OE6" s="150">
        <v>43464</v>
      </c>
      <c r="OF6" s="150">
        <v>43465</v>
      </c>
      <c r="OG6" s="150">
        <v>43466</v>
      </c>
      <c r="OH6" s="150">
        <v>43467</v>
      </c>
      <c r="OI6" s="150">
        <v>43468</v>
      </c>
      <c r="OJ6" s="150">
        <v>43469</v>
      </c>
      <c r="OK6" s="150">
        <v>43470</v>
      </c>
      <c r="OL6" s="150">
        <v>43471</v>
      </c>
      <c r="OM6" s="150">
        <v>43472</v>
      </c>
      <c r="ON6" s="150">
        <v>43473</v>
      </c>
      <c r="OO6" s="150">
        <v>43474</v>
      </c>
      <c r="OP6" s="150">
        <v>43475</v>
      </c>
      <c r="OQ6" s="150">
        <v>43476</v>
      </c>
      <c r="OR6" s="150">
        <v>43477</v>
      </c>
      <c r="OS6" s="150">
        <v>43478</v>
      </c>
      <c r="OT6" s="150">
        <v>43479</v>
      </c>
      <c r="OU6" s="150">
        <v>43480</v>
      </c>
      <c r="OV6" s="150">
        <v>43481</v>
      </c>
      <c r="OW6" s="150">
        <v>43482</v>
      </c>
      <c r="OX6" s="150">
        <v>43483</v>
      </c>
      <c r="OY6" s="150">
        <v>43484</v>
      </c>
      <c r="OZ6" s="150">
        <v>43485</v>
      </c>
      <c r="PA6" s="150">
        <v>43486</v>
      </c>
      <c r="PB6" s="150">
        <v>43487</v>
      </c>
      <c r="PC6" s="150">
        <v>43488</v>
      </c>
      <c r="PD6" s="150">
        <v>43489</v>
      </c>
      <c r="PE6" s="150">
        <v>43490</v>
      </c>
      <c r="PF6" s="150">
        <v>43491</v>
      </c>
      <c r="PG6" s="150">
        <v>43492</v>
      </c>
      <c r="PH6" s="150">
        <v>43493</v>
      </c>
      <c r="PI6" s="150">
        <v>43494</v>
      </c>
      <c r="PJ6" s="150">
        <v>43495</v>
      </c>
      <c r="PK6" s="150">
        <v>43496</v>
      </c>
      <c r="PL6" s="150">
        <v>43497</v>
      </c>
      <c r="PM6" s="150">
        <v>43498</v>
      </c>
      <c r="PN6" s="150">
        <v>43499</v>
      </c>
      <c r="PO6" s="150">
        <v>43500</v>
      </c>
      <c r="PP6" s="150">
        <v>43501</v>
      </c>
      <c r="PQ6" s="150">
        <v>43502</v>
      </c>
      <c r="PR6" s="150">
        <v>43503</v>
      </c>
      <c r="PS6" s="150">
        <v>43504</v>
      </c>
      <c r="PT6" s="150">
        <v>43505</v>
      </c>
      <c r="PU6" s="150">
        <v>43506</v>
      </c>
      <c r="PV6" s="150">
        <v>43507</v>
      </c>
      <c r="PW6" s="150">
        <v>43508</v>
      </c>
      <c r="PX6" s="150">
        <v>43509</v>
      </c>
      <c r="PY6" s="150">
        <v>43510</v>
      </c>
      <c r="PZ6" s="150">
        <v>43511</v>
      </c>
      <c r="QA6" s="150">
        <v>43512</v>
      </c>
      <c r="QB6" s="150">
        <v>43513</v>
      </c>
      <c r="QC6" s="150">
        <v>43514</v>
      </c>
      <c r="QD6" s="150">
        <v>43515</v>
      </c>
      <c r="QE6" s="150">
        <v>43516</v>
      </c>
      <c r="QF6" s="150">
        <v>43517</v>
      </c>
      <c r="QG6" s="150">
        <v>43518</v>
      </c>
      <c r="QH6" s="150">
        <v>43519</v>
      </c>
      <c r="QI6" s="150">
        <v>43520</v>
      </c>
      <c r="QJ6" s="150">
        <v>43521</v>
      </c>
      <c r="QK6" s="150">
        <v>43522</v>
      </c>
      <c r="QL6" s="150">
        <v>43523</v>
      </c>
      <c r="QM6" s="150">
        <v>43524</v>
      </c>
      <c r="QN6" s="150">
        <v>43525</v>
      </c>
      <c r="QO6" s="150">
        <v>43526</v>
      </c>
      <c r="QP6" s="150">
        <v>43527</v>
      </c>
      <c r="QQ6" s="150">
        <v>43528</v>
      </c>
      <c r="QR6" s="150">
        <v>43529</v>
      </c>
      <c r="QS6" s="150">
        <v>43530</v>
      </c>
      <c r="QT6" s="150">
        <v>43531</v>
      </c>
      <c r="QU6" s="150">
        <v>43532</v>
      </c>
      <c r="QV6" s="150">
        <v>43533</v>
      </c>
      <c r="QW6" s="150">
        <v>43534</v>
      </c>
      <c r="QX6" s="150">
        <v>43535</v>
      </c>
      <c r="QY6" s="150">
        <v>43536</v>
      </c>
      <c r="QZ6" s="150">
        <v>43537</v>
      </c>
      <c r="RA6" s="150">
        <v>43538</v>
      </c>
      <c r="RB6" s="150">
        <v>43539</v>
      </c>
      <c r="RC6" s="150">
        <v>43540</v>
      </c>
      <c r="RD6" s="150">
        <v>43541</v>
      </c>
      <c r="RE6" s="150">
        <v>43542</v>
      </c>
      <c r="RF6" s="150">
        <v>43543</v>
      </c>
      <c r="RG6" s="150">
        <v>43544</v>
      </c>
      <c r="RH6" s="150">
        <v>43545</v>
      </c>
      <c r="RI6" s="150">
        <v>43546</v>
      </c>
      <c r="RJ6" s="150">
        <v>43547</v>
      </c>
      <c r="RK6" s="150">
        <v>43548</v>
      </c>
      <c r="RL6" s="150">
        <v>43549</v>
      </c>
      <c r="RM6" s="150">
        <v>43550</v>
      </c>
      <c r="RN6" s="150">
        <v>43551</v>
      </c>
      <c r="RO6" s="150">
        <v>43552</v>
      </c>
      <c r="RP6" s="150">
        <v>43553</v>
      </c>
      <c r="RQ6" s="150">
        <v>43554</v>
      </c>
      <c r="RR6" s="150">
        <v>43555</v>
      </c>
      <c r="RS6" s="150">
        <v>43556</v>
      </c>
      <c r="RT6" s="150">
        <v>43557</v>
      </c>
      <c r="RU6" s="150">
        <v>43558</v>
      </c>
      <c r="RV6" s="150">
        <v>43559</v>
      </c>
      <c r="RW6" s="150">
        <v>43560</v>
      </c>
      <c r="RX6" s="150">
        <v>43561</v>
      </c>
      <c r="RY6" s="150">
        <v>43562</v>
      </c>
      <c r="RZ6" s="150">
        <v>43563</v>
      </c>
      <c r="SA6" s="150">
        <v>43564</v>
      </c>
      <c r="SB6" s="150">
        <v>43565</v>
      </c>
      <c r="SC6" s="150">
        <v>43566</v>
      </c>
      <c r="SD6" s="150">
        <v>43567</v>
      </c>
      <c r="SE6" s="150">
        <v>43568</v>
      </c>
      <c r="SF6" s="150">
        <v>43569</v>
      </c>
      <c r="SG6" s="150">
        <v>43570</v>
      </c>
      <c r="SH6" s="150">
        <v>43571</v>
      </c>
      <c r="SI6" s="150">
        <v>43572</v>
      </c>
      <c r="SJ6" s="150">
        <v>43573</v>
      </c>
      <c r="SK6" s="150">
        <v>43574</v>
      </c>
      <c r="SL6" s="150">
        <v>43575</v>
      </c>
      <c r="SM6" s="150">
        <v>43576</v>
      </c>
      <c r="SN6" s="150">
        <v>43577</v>
      </c>
      <c r="SO6" s="150">
        <v>43578</v>
      </c>
      <c r="SP6" s="150">
        <v>43579</v>
      </c>
      <c r="SQ6" s="150">
        <v>43580</v>
      </c>
      <c r="SR6" s="150">
        <v>43581</v>
      </c>
      <c r="SS6" s="150">
        <v>43582</v>
      </c>
      <c r="ST6" s="150">
        <v>43583</v>
      </c>
      <c r="SU6" s="150">
        <v>43584</v>
      </c>
      <c r="SV6" s="150">
        <v>43585</v>
      </c>
      <c r="SW6" s="150">
        <v>43586</v>
      </c>
      <c r="SX6" s="150">
        <v>43587</v>
      </c>
      <c r="SY6" s="150">
        <v>43588</v>
      </c>
      <c r="SZ6" s="150">
        <v>43589</v>
      </c>
      <c r="TA6" s="150">
        <v>43590</v>
      </c>
      <c r="TB6" s="150">
        <v>43591</v>
      </c>
      <c r="TC6" s="150">
        <v>43592</v>
      </c>
      <c r="TD6" s="150">
        <v>43593</v>
      </c>
      <c r="TE6" s="150">
        <v>43594</v>
      </c>
      <c r="TF6" s="150">
        <v>43595</v>
      </c>
      <c r="TG6" s="150">
        <v>43596</v>
      </c>
      <c r="TH6" s="150">
        <v>43597</v>
      </c>
      <c r="TI6" s="150">
        <v>43598</v>
      </c>
      <c r="TJ6" s="150">
        <v>43599</v>
      </c>
      <c r="TK6" s="150">
        <v>43600</v>
      </c>
      <c r="TL6" s="150">
        <v>43601</v>
      </c>
      <c r="TM6" s="150">
        <v>43602</v>
      </c>
      <c r="TN6" s="150">
        <v>43603</v>
      </c>
      <c r="TO6" s="150">
        <v>43604</v>
      </c>
      <c r="TP6" s="150">
        <v>43605</v>
      </c>
      <c r="TQ6" s="150">
        <v>43606</v>
      </c>
      <c r="TR6" s="150">
        <v>43607</v>
      </c>
      <c r="TS6" s="150">
        <v>43608</v>
      </c>
      <c r="TT6" s="150">
        <v>43609</v>
      </c>
      <c r="TU6" s="150">
        <v>43610</v>
      </c>
      <c r="TV6" s="150">
        <v>43611</v>
      </c>
      <c r="TW6" s="150">
        <v>43612</v>
      </c>
      <c r="TX6" s="150">
        <v>43613</v>
      </c>
      <c r="TY6" s="150">
        <v>43614</v>
      </c>
      <c r="TZ6" s="150">
        <v>43615</v>
      </c>
      <c r="UA6" s="150">
        <v>43616</v>
      </c>
      <c r="UB6" s="150">
        <v>43617</v>
      </c>
      <c r="UC6" s="150">
        <v>43618</v>
      </c>
      <c r="UD6" s="150">
        <v>43619</v>
      </c>
      <c r="UE6" s="150">
        <v>43620</v>
      </c>
      <c r="UF6" s="150">
        <v>43621</v>
      </c>
      <c r="UG6" s="150">
        <v>43622</v>
      </c>
      <c r="UH6" s="150">
        <v>43623</v>
      </c>
      <c r="UI6" s="150">
        <v>43624</v>
      </c>
      <c r="UJ6" s="150">
        <v>43625</v>
      </c>
      <c r="UK6" s="150">
        <v>43626</v>
      </c>
      <c r="UL6" s="150">
        <v>43627</v>
      </c>
      <c r="UM6" s="150">
        <v>43628</v>
      </c>
      <c r="UN6" s="150">
        <v>43629</v>
      </c>
      <c r="UO6" s="150">
        <v>43630</v>
      </c>
      <c r="UP6" s="150">
        <v>43631</v>
      </c>
      <c r="UQ6" s="150">
        <v>43632</v>
      </c>
      <c r="UR6" s="150">
        <v>43633</v>
      </c>
      <c r="US6" s="150">
        <v>43634</v>
      </c>
      <c r="UT6" s="150">
        <v>43635</v>
      </c>
      <c r="UU6" s="150">
        <v>43636</v>
      </c>
      <c r="UV6" s="150">
        <v>43637</v>
      </c>
      <c r="UW6" s="150">
        <v>43638</v>
      </c>
      <c r="UX6" s="150">
        <v>43639</v>
      </c>
      <c r="UY6" s="150">
        <v>43640</v>
      </c>
      <c r="UZ6" s="150">
        <v>43641</v>
      </c>
      <c r="VA6" s="150">
        <v>43642</v>
      </c>
      <c r="VB6" s="150">
        <v>43643</v>
      </c>
      <c r="VC6" s="150">
        <v>43644</v>
      </c>
      <c r="VD6" s="150">
        <v>43645</v>
      </c>
      <c r="VE6" s="150">
        <v>43646</v>
      </c>
      <c r="VF6" s="150">
        <v>43647</v>
      </c>
      <c r="VG6" s="150">
        <v>43648</v>
      </c>
      <c r="VH6" s="150">
        <v>43649</v>
      </c>
      <c r="VI6" s="150">
        <v>43650</v>
      </c>
      <c r="VJ6" s="150">
        <v>43651</v>
      </c>
      <c r="VK6" s="150">
        <v>43652</v>
      </c>
      <c r="VL6" s="150">
        <v>43653</v>
      </c>
      <c r="VM6" s="150">
        <v>43654</v>
      </c>
      <c r="VN6" s="150">
        <v>43655</v>
      </c>
      <c r="VO6" s="150">
        <v>43656</v>
      </c>
      <c r="VP6" s="150">
        <v>43657</v>
      </c>
      <c r="VQ6" s="150">
        <v>43658</v>
      </c>
      <c r="VR6" s="150">
        <v>43659</v>
      </c>
      <c r="VS6" s="150">
        <v>43660</v>
      </c>
      <c r="VT6" s="150">
        <v>43661</v>
      </c>
      <c r="VU6" s="150">
        <v>43662</v>
      </c>
      <c r="VV6" s="150">
        <v>43663</v>
      </c>
      <c r="VW6" s="150">
        <v>43664</v>
      </c>
      <c r="VX6" s="150">
        <v>43665</v>
      </c>
      <c r="VY6" s="150">
        <v>43666</v>
      </c>
      <c r="VZ6" s="150">
        <v>43667</v>
      </c>
      <c r="WA6" s="150">
        <v>43668</v>
      </c>
      <c r="WB6" s="150">
        <v>43669</v>
      </c>
      <c r="WC6" s="150">
        <v>43670</v>
      </c>
      <c r="WD6" s="150">
        <v>43671</v>
      </c>
      <c r="WE6" s="150">
        <v>43672</v>
      </c>
      <c r="WF6" s="150">
        <v>43673</v>
      </c>
      <c r="WG6" s="150">
        <v>43674</v>
      </c>
      <c r="WH6" s="150">
        <v>43675</v>
      </c>
      <c r="WI6" s="150">
        <v>43676</v>
      </c>
      <c r="WJ6" s="150">
        <v>43677</v>
      </c>
      <c r="WK6" s="150">
        <v>43678</v>
      </c>
      <c r="WL6" s="150">
        <v>43679</v>
      </c>
      <c r="WM6" s="150">
        <v>43680</v>
      </c>
      <c r="WN6" s="150">
        <v>43681</v>
      </c>
      <c r="WO6" s="150">
        <v>43682</v>
      </c>
      <c r="WP6" s="150">
        <v>43683</v>
      </c>
      <c r="WQ6" s="150">
        <v>43684</v>
      </c>
      <c r="WR6" s="150">
        <v>43685</v>
      </c>
      <c r="WS6" s="150">
        <v>43686</v>
      </c>
      <c r="WT6" s="150">
        <v>43687</v>
      </c>
      <c r="WU6" s="150">
        <v>43688</v>
      </c>
      <c r="WV6" s="150">
        <v>43689</v>
      </c>
      <c r="WW6" s="150">
        <v>43690</v>
      </c>
      <c r="WX6" s="150">
        <v>43691</v>
      </c>
      <c r="WY6" s="150">
        <v>43692</v>
      </c>
      <c r="WZ6" s="150">
        <v>43693</v>
      </c>
      <c r="XA6" s="150">
        <v>43694</v>
      </c>
      <c r="XB6" s="150">
        <v>43695</v>
      </c>
      <c r="XC6" s="150">
        <v>43696</v>
      </c>
      <c r="XD6" s="150">
        <v>43697</v>
      </c>
      <c r="XE6" s="150">
        <v>43698</v>
      </c>
      <c r="XF6" s="150">
        <v>43699</v>
      </c>
      <c r="XG6" s="150">
        <v>43700</v>
      </c>
      <c r="XH6" s="150">
        <v>43701</v>
      </c>
      <c r="XI6" s="150">
        <v>43702</v>
      </c>
      <c r="XJ6" s="150">
        <v>43703</v>
      </c>
      <c r="XK6" s="150">
        <v>43704</v>
      </c>
      <c r="XL6" s="150">
        <v>43705</v>
      </c>
      <c r="XM6" s="150">
        <v>43706</v>
      </c>
      <c r="XN6" s="150">
        <v>43707</v>
      </c>
      <c r="XO6" s="150">
        <v>43708</v>
      </c>
      <c r="XP6" s="150">
        <v>43709</v>
      </c>
      <c r="XQ6" s="150">
        <v>43710</v>
      </c>
      <c r="XR6" s="150">
        <v>43711</v>
      </c>
      <c r="XS6" s="150">
        <v>43712</v>
      </c>
      <c r="XT6" s="150">
        <v>43713</v>
      </c>
      <c r="XU6" s="150">
        <v>43714</v>
      </c>
      <c r="XV6" s="150">
        <v>43715</v>
      </c>
      <c r="XW6" s="150">
        <v>43716</v>
      </c>
      <c r="XX6" s="150">
        <v>43717</v>
      </c>
      <c r="XY6" s="150">
        <v>43718</v>
      </c>
      <c r="XZ6" s="150">
        <v>43719</v>
      </c>
      <c r="YA6" s="150">
        <v>43720</v>
      </c>
      <c r="YB6" s="150">
        <v>43721</v>
      </c>
      <c r="YC6" s="150">
        <v>43722</v>
      </c>
      <c r="YD6" s="150">
        <v>43723</v>
      </c>
      <c r="YE6" s="150">
        <v>43724</v>
      </c>
      <c r="YF6" s="150">
        <v>43725</v>
      </c>
      <c r="YG6" s="150">
        <v>43726</v>
      </c>
      <c r="YH6" s="150">
        <v>43727</v>
      </c>
      <c r="YI6" s="150">
        <v>43728</v>
      </c>
      <c r="YJ6" s="150">
        <v>43729</v>
      </c>
      <c r="YK6" s="150">
        <v>43730</v>
      </c>
      <c r="YL6" s="150">
        <v>43731</v>
      </c>
      <c r="YM6" s="150">
        <v>43732</v>
      </c>
      <c r="YN6" s="150">
        <v>43733</v>
      </c>
      <c r="YO6" s="150">
        <v>43734</v>
      </c>
      <c r="YP6" s="150">
        <v>43735</v>
      </c>
      <c r="YQ6" s="150">
        <v>43736</v>
      </c>
      <c r="YR6" s="150">
        <v>43737</v>
      </c>
      <c r="YS6" s="150">
        <v>43738</v>
      </c>
      <c r="YT6" s="150">
        <v>43739</v>
      </c>
      <c r="YU6" s="150">
        <v>43740</v>
      </c>
      <c r="YV6" s="150">
        <v>43741</v>
      </c>
      <c r="YW6" s="150">
        <v>43742</v>
      </c>
      <c r="YX6" s="150">
        <v>43743</v>
      </c>
      <c r="YY6" s="150">
        <v>43744</v>
      </c>
      <c r="YZ6" s="150">
        <v>43745</v>
      </c>
      <c r="ZA6" s="150">
        <v>43746</v>
      </c>
      <c r="ZB6" s="150">
        <v>43747</v>
      </c>
      <c r="ZC6" s="150">
        <v>43748</v>
      </c>
      <c r="ZD6" s="150">
        <v>43749</v>
      </c>
      <c r="ZE6" s="150">
        <v>43750</v>
      </c>
      <c r="ZF6" s="150">
        <v>43751</v>
      </c>
      <c r="ZG6" s="150">
        <v>43752</v>
      </c>
      <c r="ZH6" s="150">
        <v>43753</v>
      </c>
      <c r="ZI6" s="150">
        <v>43754</v>
      </c>
      <c r="ZJ6" s="150">
        <v>43755</v>
      </c>
      <c r="ZK6" s="150">
        <v>43756</v>
      </c>
      <c r="ZL6" s="150">
        <v>43757</v>
      </c>
      <c r="ZM6" s="150">
        <v>43758</v>
      </c>
      <c r="ZN6" s="150">
        <v>43759</v>
      </c>
      <c r="ZO6" s="150">
        <v>43760</v>
      </c>
      <c r="ZP6" s="150">
        <v>43761</v>
      </c>
      <c r="ZQ6" s="150">
        <v>43762</v>
      </c>
      <c r="ZR6" s="150">
        <v>43763</v>
      </c>
      <c r="ZS6" s="150">
        <v>43764</v>
      </c>
      <c r="ZT6" s="150">
        <v>43765</v>
      </c>
      <c r="ZU6" s="150">
        <v>43766</v>
      </c>
      <c r="ZV6" s="150">
        <v>43767</v>
      </c>
      <c r="ZW6" s="150">
        <v>43768</v>
      </c>
      <c r="ZX6" s="150">
        <v>43769</v>
      </c>
      <c r="ZY6" s="150">
        <v>43770</v>
      </c>
      <c r="ZZ6" s="150">
        <v>43771</v>
      </c>
      <c r="AAA6" s="150">
        <v>43772</v>
      </c>
      <c r="AAB6" s="150">
        <v>43773</v>
      </c>
      <c r="AAC6" s="150">
        <v>43774</v>
      </c>
      <c r="AAD6" s="150">
        <v>43775</v>
      </c>
      <c r="AAE6" s="150">
        <v>43776</v>
      </c>
      <c r="AAF6" s="150">
        <v>43777</v>
      </c>
      <c r="AAG6" s="150">
        <v>43778</v>
      </c>
      <c r="AAH6" s="150">
        <v>43779</v>
      </c>
      <c r="AAI6" s="150">
        <v>43780</v>
      </c>
      <c r="AAJ6" s="150">
        <v>43781</v>
      </c>
      <c r="AAK6" s="150">
        <v>43782</v>
      </c>
      <c r="AAL6" s="150">
        <v>43783</v>
      </c>
      <c r="AAM6" s="150">
        <v>43784</v>
      </c>
      <c r="AAN6" s="150">
        <v>43785</v>
      </c>
      <c r="AAO6" s="150">
        <v>43786</v>
      </c>
      <c r="AAP6" s="150">
        <v>43787</v>
      </c>
      <c r="AAQ6" s="150">
        <v>43788</v>
      </c>
      <c r="AAR6" s="150">
        <v>43789</v>
      </c>
      <c r="AAS6" s="150">
        <v>43790</v>
      </c>
      <c r="AAT6" s="150">
        <v>43791</v>
      </c>
      <c r="AAU6" s="150">
        <v>43792</v>
      </c>
      <c r="AAV6" s="150">
        <v>43793</v>
      </c>
      <c r="AAW6" s="150">
        <v>43794</v>
      </c>
      <c r="AAX6" s="150">
        <v>43795</v>
      </c>
      <c r="AAY6" s="150">
        <v>43796</v>
      </c>
      <c r="AAZ6" s="150">
        <v>43797</v>
      </c>
      <c r="ABA6" s="150">
        <v>43798</v>
      </c>
      <c r="ABB6" s="150">
        <v>43799</v>
      </c>
      <c r="ABC6" s="150">
        <v>43800</v>
      </c>
      <c r="ABD6" s="150">
        <v>43801</v>
      </c>
      <c r="ABE6" s="150">
        <v>43802</v>
      </c>
      <c r="ABF6" s="150">
        <v>43803</v>
      </c>
      <c r="ABG6" s="150">
        <v>43804</v>
      </c>
      <c r="ABH6" s="150">
        <v>43805</v>
      </c>
      <c r="ABI6" s="150">
        <v>43806</v>
      </c>
      <c r="ABJ6" s="150">
        <v>43807</v>
      </c>
      <c r="ABK6" s="150">
        <v>43808</v>
      </c>
      <c r="ABL6" s="150">
        <v>43809</v>
      </c>
      <c r="ABM6" s="150">
        <v>43810</v>
      </c>
      <c r="ABN6" s="150">
        <v>43811</v>
      </c>
      <c r="ABO6" s="150">
        <v>43812</v>
      </c>
      <c r="ABP6" s="150">
        <v>43813</v>
      </c>
      <c r="ABQ6" s="150">
        <v>43814</v>
      </c>
      <c r="ABR6" s="150">
        <v>43815</v>
      </c>
      <c r="ABS6" s="150">
        <v>43816</v>
      </c>
      <c r="ABT6" s="150">
        <v>43817</v>
      </c>
      <c r="ABU6" s="150">
        <v>43818</v>
      </c>
      <c r="ABV6" s="150">
        <v>43819</v>
      </c>
      <c r="ABW6" s="150">
        <v>43820</v>
      </c>
      <c r="ABX6" s="150">
        <v>43821</v>
      </c>
      <c r="ABY6" s="150">
        <v>43822</v>
      </c>
      <c r="ABZ6" s="150">
        <v>43823</v>
      </c>
      <c r="ACA6" s="150">
        <v>43824</v>
      </c>
      <c r="ACB6" s="150">
        <v>43825</v>
      </c>
      <c r="ACC6" s="150">
        <v>43826</v>
      </c>
      <c r="ACD6" s="150">
        <v>43827</v>
      </c>
      <c r="ACE6" s="150">
        <v>43828</v>
      </c>
      <c r="ACF6" s="150">
        <v>43829</v>
      </c>
      <c r="ACG6" s="150">
        <v>43830</v>
      </c>
      <c r="ACH6" s="150">
        <v>43831</v>
      </c>
      <c r="ACI6" s="150">
        <v>43832</v>
      </c>
      <c r="ACJ6" s="150">
        <v>43833</v>
      </c>
      <c r="ACK6" s="150">
        <v>43834</v>
      </c>
      <c r="ACL6" s="150">
        <v>43835</v>
      </c>
      <c r="ACM6" s="150">
        <v>43836</v>
      </c>
      <c r="ACN6" s="150">
        <v>43837</v>
      </c>
      <c r="ACO6" s="150">
        <v>43838</v>
      </c>
      <c r="ACP6" s="150">
        <v>43839</v>
      </c>
      <c r="ACQ6" s="150">
        <v>43840</v>
      </c>
      <c r="ACR6" s="150">
        <v>43841</v>
      </c>
      <c r="ACS6" s="150">
        <v>43842</v>
      </c>
      <c r="ACT6" s="150">
        <v>43843</v>
      </c>
      <c r="ACU6" s="150">
        <v>43844</v>
      </c>
      <c r="ACV6" s="150">
        <v>43845</v>
      </c>
      <c r="ACW6" s="150">
        <v>43846</v>
      </c>
      <c r="ACX6" s="150">
        <v>43847</v>
      </c>
      <c r="ACY6" s="150">
        <v>43848</v>
      </c>
      <c r="ACZ6" s="150">
        <v>43849</v>
      </c>
      <c r="ADA6" s="150">
        <v>43850</v>
      </c>
      <c r="ADB6" s="150">
        <v>43851</v>
      </c>
      <c r="ADC6" s="150">
        <v>43852</v>
      </c>
      <c r="ADD6" s="150">
        <v>43853</v>
      </c>
      <c r="ADE6" s="150">
        <v>43854</v>
      </c>
      <c r="ADF6" s="150">
        <v>43855</v>
      </c>
      <c r="ADG6" s="150">
        <v>43856</v>
      </c>
      <c r="ADH6" s="150">
        <v>43857</v>
      </c>
      <c r="ADI6" s="150">
        <v>43858</v>
      </c>
      <c r="ADJ6" s="150">
        <v>43859</v>
      </c>
      <c r="ADK6" s="150">
        <v>43860</v>
      </c>
      <c r="ADL6" s="150">
        <v>43861</v>
      </c>
      <c r="ADM6" s="150">
        <v>43862</v>
      </c>
      <c r="ADN6" s="150">
        <v>43863</v>
      </c>
      <c r="ADO6" s="150">
        <v>43864</v>
      </c>
      <c r="ADP6" s="150">
        <v>43865</v>
      </c>
      <c r="ADQ6" s="150">
        <v>43866</v>
      </c>
      <c r="ADR6" s="150">
        <v>43867</v>
      </c>
      <c r="ADS6" s="150">
        <v>43868</v>
      </c>
      <c r="ADT6" s="150">
        <v>43869</v>
      </c>
      <c r="ADU6" s="150">
        <v>43870</v>
      </c>
      <c r="ADV6" s="150">
        <v>43871</v>
      </c>
      <c r="ADW6" s="150">
        <v>43872</v>
      </c>
      <c r="ADX6" s="150">
        <v>43873</v>
      </c>
      <c r="ADY6" s="150">
        <v>43874</v>
      </c>
      <c r="ADZ6" s="150">
        <v>43875</v>
      </c>
      <c r="AEA6" s="150">
        <v>43876</v>
      </c>
      <c r="AEB6" s="150">
        <v>43877</v>
      </c>
      <c r="AEC6" s="150">
        <v>43878</v>
      </c>
      <c r="AED6" s="150">
        <v>43879</v>
      </c>
      <c r="AEE6" s="150">
        <v>43880</v>
      </c>
      <c r="AEF6" s="150">
        <v>43881</v>
      </c>
      <c r="AEG6" s="150">
        <v>43882</v>
      </c>
      <c r="AEH6" s="150">
        <v>43883</v>
      </c>
      <c r="AEI6" s="150">
        <v>43884</v>
      </c>
      <c r="AEJ6" s="150">
        <v>43885</v>
      </c>
      <c r="AEK6" s="150">
        <v>43886</v>
      </c>
      <c r="AEL6" s="150">
        <v>43887</v>
      </c>
      <c r="AEM6" s="150">
        <v>43888</v>
      </c>
      <c r="AEN6" s="150">
        <v>43889</v>
      </c>
      <c r="AEO6" s="150">
        <v>43890</v>
      </c>
      <c r="AEP6" s="150">
        <v>43891</v>
      </c>
      <c r="AEQ6" s="150">
        <v>43892</v>
      </c>
      <c r="AER6" s="150">
        <v>43893</v>
      </c>
      <c r="AES6" s="150">
        <v>43894</v>
      </c>
      <c r="AET6" s="150">
        <v>43895</v>
      </c>
      <c r="AEU6" s="150">
        <v>43896</v>
      </c>
      <c r="AEV6" s="150">
        <v>43897</v>
      </c>
      <c r="AEW6" s="150">
        <v>43898</v>
      </c>
      <c r="AEX6" s="150">
        <v>43899</v>
      </c>
      <c r="AEY6" s="150">
        <v>43900</v>
      </c>
      <c r="AEZ6" s="150">
        <v>43901</v>
      </c>
      <c r="AFA6" s="150">
        <v>43902</v>
      </c>
      <c r="AFB6" s="150">
        <v>43903</v>
      </c>
      <c r="AFC6" s="150">
        <v>43904</v>
      </c>
      <c r="AFD6" s="150">
        <v>43905</v>
      </c>
      <c r="AFE6" s="150">
        <v>43906</v>
      </c>
      <c r="AFF6" s="150">
        <v>43907</v>
      </c>
      <c r="AFG6" s="150">
        <v>43908</v>
      </c>
      <c r="AFH6" s="150">
        <v>43909</v>
      </c>
      <c r="AFI6" s="150">
        <v>43910</v>
      </c>
      <c r="AFJ6" s="150">
        <v>43911</v>
      </c>
      <c r="AFK6" s="150">
        <v>43912</v>
      </c>
      <c r="AFL6" s="150">
        <v>43913</v>
      </c>
      <c r="AFM6" s="150">
        <v>43914</v>
      </c>
      <c r="AFN6" s="150">
        <v>43915</v>
      </c>
      <c r="AFO6" s="150">
        <v>43916</v>
      </c>
      <c r="AFP6" s="150">
        <v>43917</v>
      </c>
      <c r="AFQ6" s="150">
        <v>43918</v>
      </c>
      <c r="AFR6" s="150">
        <v>43919</v>
      </c>
      <c r="AFS6" s="150">
        <v>43920</v>
      </c>
      <c r="AFT6" s="150">
        <v>43921</v>
      </c>
      <c r="AFU6" s="150">
        <v>43922</v>
      </c>
      <c r="AFV6" s="150">
        <v>43923</v>
      </c>
      <c r="AFW6" s="150">
        <v>43924</v>
      </c>
      <c r="AFX6" s="150">
        <v>43925</v>
      </c>
      <c r="AFY6" s="150">
        <v>43926</v>
      </c>
      <c r="AFZ6" s="150">
        <v>43927</v>
      </c>
      <c r="AGA6" s="150">
        <v>43928</v>
      </c>
      <c r="AGB6" s="150">
        <v>43929</v>
      </c>
      <c r="AGC6" s="150">
        <v>43930</v>
      </c>
      <c r="AGD6" s="150">
        <v>43931</v>
      </c>
      <c r="AGE6" s="150">
        <v>43932</v>
      </c>
      <c r="AGF6" s="150">
        <v>43933</v>
      </c>
      <c r="AGG6" s="150">
        <v>43934</v>
      </c>
      <c r="AGH6" s="150">
        <v>43935</v>
      </c>
      <c r="AGI6" s="150">
        <v>43936</v>
      </c>
      <c r="AGJ6" s="150">
        <v>43937</v>
      </c>
      <c r="AGK6" s="150">
        <v>43938</v>
      </c>
      <c r="AGL6" s="150">
        <v>43939</v>
      </c>
      <c r="AGM6" s="150">
        <v>43940</v>
      </c>
      <c r="AGN6" s="150">
        <v>43941</v>
      </c>
      <c r="AGO6" s="150">
        <v>43942</v>
      </c>
      <c r="AGP6" s="150">
        <v>43943</v>
      </c>
      <c r="AGQ6" s="150">
        <v>43944</v>
      </c>
      <c r="AGR6" s="150">
        <v>43945</v>
      </c>
      <c r="AGS6" s="150">
        <v>43946</v>
      </c>
      <c r="AGT6" s="150">
        <v>43947</v>
      </c>
      <c r="AGU6" s="150">
        <v>43948</v>
      </c>
      <c r="AGV6" s="150">
        <v>43949</v>
      </c>
      <c r="AGW6" s="150">
        <v>43950</v>
      </c>
      <c r="AGX6" s="150">
        <v>43951</v>
      </c>
      <c r="AGY6" s="150">
        <v>43952</v>
      </c>
      <c r="AGZ6" s="150">
        <v>43953</v>
      </c>
      <c r="AHA6" s="150">
        <v>43954</v>
      </c>
      <c r="AHB6" s="150">
        <v>43955</v>
      </c>
      <c r="AHC6" s="150">
        <v>43956</v>
      </c>
      <c r="AHD6" s="150">
        <v>43957</v>
      </c>
      <c r="AHE6" s="150">
        <v>43958</v>
      </c>
      <c r="AHF6" s="150">
        <v>43959</v>
      </c>
      <c r="AHG6" s="150">
        <v>43960</v>
      </c>
      <c r="AHH6" s="150">
        <v>43961</v>
      </c>
      <c r="AHI6" s="150">
        <v>43962</v>
      </c>
      <c r="AHJ6" s="150">
        <v>43963</v>
      </c>
      <c r="AHK6" s="150">
        <v>43964</v>
      </c>
      <c r="AHL6" s="150">
        <v>43965</v>
      </c>
      <c r="AHM6" s="150">
        <v>43966</v>
      </c>
      <c r="AHN6" s="150">
        <v>43967</v>
      </c>
      <c r="AHO6" s="150">
        <v>43968</v>
      </c>
      <c r="AHP6" s="150">
        <v>43969</v>
      </c>
      <c r="AHQ6" s="150">
        <v>43970</v>
      </c>
      <c r="AHR6" s="150">
        <v>43971</v>
      </c>
      <c r="AHS6" s="150">
        <v>43972</v>
      </c>
      <c r="AHT6" s="150">
        <v>43973</v>
      </c>
      <c r="AHU6" s="150">
        <v>43974</v>
      </c>
      <c r="AHV6" s="150">
        <v>43975</v>
      </c>
      <c r="AHW6" s="150">
        <v>43976</v>
      </c>
      <c r="AHX6" s="150">
        <v>43977</v>
      </c>
      <c r="AHY6" s="150">
        <v>43978</v>
      </c>
      <c r="AHZ6" s="150">
        <v>43979</v>
      </c>
      <c r="AIA6" s="150">
        <v>43980</v>
      </c>
      <c r="AIB6" s="150">
        <v>43981</v>
      </c>
      <c r="AIC6" s="150">
        <v>43982</v>
      </c>
      <c r="AID6" s="150">
        <v>43983</v>
      </c>
      <c r="AIE6" s="150">
        <v>43984</v>
      </c>
      <c r="AIF6" s="150">
        <v>43985</v>
      </c>
      <c r="AIG6" s="150">
        <v>43986</v>
      </c>
      <c r="AIH6" s="150">
        <v>43987</v>
      </c>
      <c r="AII6" s="150">
        <v>43988</v>
      </c>
      <c r="AIJ6" s="150">
        <v>43989</v>
      </c>
      <c r="AIK6" s="150">
        <v>43990</v>
      </c>
      <c r="AIL6" s="150">
        <v>43991</v>
      </c>
      <c r="AIM6" s="150">
        <v>43992</v>
      </c>
      <c r="AIN6" s="150">
        <v>43993</v>
      </c>
      <c r="AIO6" s="150">
        <v>43994</v>
      </c>
      <c r="AIP6" s="150">
        <v>43995</v>
      </c>
      <c r="AIQ6" s="150">
        <v>43996</v>
      </c>
      <c r="AIR6" s="150">
        <v>43997</v>
      </c>
      <c r="AIS6" s="150">
        <v>43998</v>
      </c>
      <c r="AIT6" s="150">
        <v>43999</v>
      </c>
      <c r="AIU6" s="150">
        <v>44000</v>
      </c>
      <c r="AIV6" s="150">
        <v>44001</v>
      </c>
      <c r="AIW6" s="150">
        <v>44002</v>
      </c>
      <c r="AIX6" s="150">
        <v>44003</v>
      </c>
      <c r="AIY6" s="150">
        <v>44004</v>
      </c>
      <c r="AIZ6" s="150">
        <v>44005</v>
      </c>
      <c r="AJA6" s="150">
        <v>44006</v>
      </c>
      <c r="AJB6" s="150">
        <v>44007</v>
      </c>
      <c r="AJC6" s="150">
        <v>44008</v>
      </c>
      <c r="AJD6" s="150">
        <v>44009</v>
      </c>
      <c r="AJE6" s="150">
        <v>44010</v>
      </c>
      <c r="AJF6" s="150">
        <v>44011</v>
      </c>
      <c r="AJG6" s="150">
        <v>44012</v>
      </c>
      <c r="AJH6" s="150">
        <v>44013</v>
      </c>
      <c r="AJI6" s="150">
        <v>44014</v>
      </c>
      <c r="AJJ6" s="150">
        <v>44015</v>
      </c>
      <c r="AJK6" s="150">
        <v>44016</v>
      </c>
      <c r="AJL6" s="150">
        <v>44017</v>
      </c>
      <c r="AJM6" s="150">
        <v>44018</v>
      </c>
      <c r="AJN6" s="150">
        <v>44019</v>
      </c>
      <c r="AJO6" s="150">
        <v>44020</v>
      </c>
      <c r="AJP6" s="150">
        <v>44021</v>
      </c>
      <c r="AJQ6" s="150">
        <v>44022</v>
      </c>
      <c r="AJR6" s="150">
        <v>44023</v>
      </c>
      <c r="AJS6" s="150">
        <v>44024</v>
      </c>
      <c r="AJT6" s="150">
        <v>44025</v>
      </c>
      <c r="AJU6" s="150">
        <v>44026</v>
      </c>
      <c r="AJV6" s="150">
        <v>44027</v>
      </c>
      <c r="AJW6" s="150">
        <v>44028</v>
      </c>
      <c r="AJX6" s="150">
        <v>44029</v>
      </c>
      <c r="AJY6" s="150">
        <v>44030</v>
      </c>
      <c r="AJZ6" s="150">
        <v>44031</v>
      </c>
      <c r="AKA6" s="150">
        <v>44032</v>
      </c>
      <c r="AKB6" s="150">
        <v>44033</v>
      </c>
      <c r="AKC6" s="150">
        <v>44034</v>
      </c>
      <c r="AKD6" s="150">
        <v>44035</v>
      </c>
      <c r="AKE6" s="150">
        <v>44036</v>
      </c>
      <c r="AKF6" s="150">
        <v>44037</v>
      </c>
      <c r="AKG6" s="150">
        <v>44038</v>
      </c>
      <c r="AKH6" s="150">
        <v>44039</v>
      </c>
      <c r="AKI6" s="150">
        <v>44040</v>
      </c>
      <c r="AKJ6" s="150">
        <v>44041</v>
      </c>
      <c r="AKK6" s="150">
        <v>44042</v>
      </c>
      <c r="AKL6" s="150">
        <v>44043</v>
      </c>
      <c r="AKM6" s="150">
        <v>44044</v>
      </c>
      <c r="AKN6" s="150">
        <v>44045</v>
      </c>
      <c r="AKO6" s="150">
        <v>44046</v>
      </c>
      <c r="AKP6" s="150">
        <v>44047</v>
      </c>
      <c r="AKQ6" s="150">
        <v>44048</v>
      </c>
      <c r="AKR6" s="150">
        <v>44049</v>
      </c>
      <c r="AKS6" s="150">
        <v>44050</v>
      </c>
      <c r="AKT6" s="150">
        <v>44051</v>
      </c>
      <c r="AKU6" s="150">
        <v>44052</v>
      </c>
      <c r="AKV6" s="150">
        <v>44053</v>
      </c>
      <c r="AKW6" s="150">
        <v>44054</v>
      </c>
      <c r="AKX6" s="150">
        <v>44055</v>
      </c>
      <c r="AKY6" s="150">
        <v>44056</v>
      </c>
      <c r="AKZ6" s="150">
        <v>44057</v>
      </c>
      <c r="ALA6" s="150">
        <v>44058</v>
      </c>
      <c r="ALB6" s="150">
        <v>44059</v>
      </c>
      <c r="ALC6" s="150">
        <v>44060</v>
      </c>
      <c r="ALD6" s="150">
        <v>44061</v>
      </c>
      <c r="ALE6" s="150">
        <v>44062</v>
      </c>
      <c r="ALF6" s="150">
        <v>44063</v>
      </c>
      <c r="ALG6" s="150">
        <v>44064</v>
      </c>
      <c r="ALH6" s="150">
        <v>44065</v>
      </c>
      <c r="ALI6" s="150">
        <v>44066</v>
      </c>
      <c r="ALJ6" s="150">
        <v>44067</v>
      </c>
      <c r="ALK6" s="150">
        <v>44068</v>
      </c>
      <c r="ALL6" s="150">
        <v>44069</v>
      </c>
      <c r="ALM6" s="150">
        <v>44070</v>
      </c>
      <c r="ALN6" s="150">
        <v>44071</v>
      </c>
      <c r="ALO6" s="150">
        <v>44072</v>
      </c>
      <c r="ALP6" s="150">
        <v>44073</v>
      </c>
      <c r="ALQ6" s="150">
        <v>44074</v>
      </c>
      <c r="ALR6" s="150">
        <v>44075</v>
      </c>
      <c r="ALS6" s="150">
        <v>44076</v>
      </c>
      <c r="ALT6" s="150">
        <v>44077</v>
      </c>
      <c r="ALU6" s="150">
        <v>44078</v>
      </c>
      <c r="ALV6" s="150">
        <v>44079</v>
      </c>
      <c r="ALW6" s="150">
        <v>44080</v>
      </c>
      <c r="ALX6" s="150">
        <v>44081</v>
      </c>
      <c r="ALY6" s="150">
        <v>44082</v>
      </c>
      <c r="ALZ6" s="150">
        <v>44083</v>
      </c>
      <c r="AMA6" s="150">
        <v>44084</v>
      </c>
      <c r="AMB6" s="150">
        <v>44085</v>
      </c>
      <c r="AMC6" s="150">
        <v>44086</v>
      </c>
      <c r="AMD6" s="150">
        <v>44087</v>
      </c>
      <c r="AME6" s="150">
        <v>44088</v>
      </c>
      <c r="AMF6" s="150">
        <v>44089</v>
      </c>
      <c r="AMG6" s="150">
        <v>44090</v>
      </c>
      <c r="AMH6" s="150">
        <v>44091</v>
      </c>
      <c r="AMI6" s="150">
        <v>44092</v>
      </c>
      <c r="AMJ6" s="150">
        <v>44093</v>
      </c>
      <c r="AMK6" s="150">
        <v>44094</v>
      </c>
      <c r="AML6" s="150">
        <v>44095</v>
      </c>
      <c r="AMM6" s="150">
        <v>44096</v>
      </c>
      <c r="AMN6" s="150">
        <v>44097</v>
      </c>
      <c r="AMO6" s="150">
        <v>44098</v>
      </c>
      <c r="AMP6" s="150">
        <v>44099</v>
      </c>
      <c r="AMQ6" s="150">
        <v>44100</v>
      </c>
      <c r="AMR6" s="150">
        <v>44101</v>
      </c>
      <c r="AMS6" s="150">
        <v>44102</v>
      </c>
      <c r="AMT6" s="150">
        <v>44103</v>
      </c>
      <c r="AMU6" s="150">
        <v>44104</v>
      </c>
      <c r="AMV6" s="150">
        <v>44105</v>
      </c>
      <c r="AMW6" s="150">
        <v>44106</v>
      </c>
      <c r="AMX6" s="150">
        <v>44107</v>
      </c>
      <c r="AMY6" s="150">
        <v>44108</v>
      </c>
      <c r="AMZ6" s="150">
        <v>44109</v>
      </c>
      <c r="ANA6" s="150">
        <v>44110</v>
      </c>
      <c r="ANB6" s="150">
        <v>44111</v>
      </c>
      <c r="ANC6" s="150">
        <v>44112</v>
      </c>
      <c r="AND6" s="150">
        <v>44113</v>
      </c>
      <c r="ANE6" s="150">
        <v>44114</v>
      </c>
      <c r="ANF6" s="150">
        <v>44115</v>
      </c>
      <c r="ANG6" s="150">
        <v>44116</v>
      </c>
      <c r="ANH6" s="150">
        <v>44117</v>
      </c>
      <c r="ANI6" s="150">
        <v>44118</v>
      </c>
      <c r="ANJ6" s="150">
        <v>44119</v>
      </c>
      <c r="ANK6" s="150">
        <v>44120</v>
      </c>
      <c r="ANL6" s="150">
        <v>44121</v>
      </c>
      <c r="ANM6" s="150">
        <v>44122</v>
      </c>
      <c r="ANN6" s="150">
        <v>44123</v>
      </c>
      <c r="ANO6" s="150">
        <v>44124</v>
      </c>
      <c r="ANP6" s="150">
        <v>44125</v>
      </c>
      <c r="ANQ6" s="150">
        <v>44126</v>
      </c>
      <c r="ANR6" s="150">
        <v>44127</v>
      </c>
      <c r="ANS6" s="150">
        <v>44128</v>
      </c>
      <c r="ANT6" s="150">
        <v>44129</v>
      </c>
      <c r="ANU6" s="150">
        <v>44130</v>
      </c>
      <c r="ANV6" s="150">
        <v>44131</v>
      </c>
      <c r="ANW6" s="150">
        <v>44132</v>
      </c>
      <c r="ANX6" s="150">
        <v>44133</v>
      </c>
      <c r="ANY6" s="150">
        <v>44134</v>
      </c>
      <c r="ANZ6" s="150">
        <v>44135</v>
      </c>
      <c r="AOA6" s="150">
        <v>44136</v>
      </c>
      <c r="AOB6" s="150">
        <v>44137</v>
      </c>
      <c r="AOC6" s="150">
        <v>44138</v>
      </c>
      <c r="AOD6" s="150">
        <v>44139</v>
      </c>
      <c r="AOE6" s="150">
        <v>44140</v>
      </c>
      <c r="AOF6" s="150">
        <v>44141</v>
      </c>
      <c r="AOG6" s="150">
        <v>44142</v>
      </c>
      <c r="AOH6" s="150">
        <v>44143</v>
      </c>
      <c r="AOI6" s="150">
        <v>44144</v>
      </c>
      <c r="AOJ6" s="150">
        <v>44145</v>
      </c>
      <c r="AOK6" s="150">
        <v>44146</v>
      </c>
      <c r="AOL6" s="150">
        <v>44147</v>
      </c>
      <c r="AOM6" s="150">
        <v>44148</v>
      </c>
      <c r="AON6" s="150">
        <v>44149</v>
      </c>
      <c r="AOO6" s="150">
        <v>44150</v>
      </c>
      <c r="AOP6" s="150">
        <v>44151</v>
      </c>
      <c r="AOQ6" s="150">
        <v>44152</v>
      </c>
      <c r="AOR6" s="150">
        <v>44153</v>
      </c>
      <c r="AOS6" s="150">
        <v>44154</v>
      </c>
      <c r="AOT6" s="150">
        <v>44155</v>
      </c>
      <c r="AOU6" s="150">
        <v>44156</v>
      </c>
      <c r="AOV6" s="150">
        <v>44157</v>
      </c>
      <c r="AOW6" s="150">
        <v>44158</v>
      </c>
      <c r="AOX6" s="150">
        <v>44159</v>
      </c>
      <c r="AOY6" s="150">
        <v>44160</v>
      </c>
      <c r="AOZ6" s="150">
        <v>44161</v>
      </c>
      <c r="APA6" s="150">
        <v>44162</v>
      </c>
      <c r="APB6" s="150">
        <v>44163</v>
      </c>
      <c r="APC6" s="150">
        <v>44164</v>
      </c>
      <c r="APD6" s="150">
        <v>44165</v>
      </c>
      <c r="APE6" s="150">
        <v>44166</v>
      </c>
      <c r="APF6" s="150">
        <v>44167</v>
      </c>
      <c r="APG6" s="150">
        <v>44168</v>
      </c>
      <c r="APH6" s="150">
        <v>44169</v>
      </c>
      <c r="API6" s="150">
        <v>44170</v>
      </c>
      <c r="APJ6" s="150">
        <v>44171</v>
      </c>
      <c r="APK6" s="150">
        <v>44172</v>
      </c>
      <c r="APL6" s="150">
        <v>44173</v>
      </c>
      <c r="APM6" s="150">
        <v>44174</v>
      </c>
      <c r="APN6" s="150">
        <v>44175</v>
      </c>
      <c r="APO6" s="150">
        <v>44176</v>
      </c>
      <c r="APP6" s="150">
        <v>44177</v>
      </c>
      <c r="APQ6" s="150">
        <v>44178</v>
      </c>
      <c r="APR6" s="150">
        <v>44179</v>
      </c>
      <c r="APS6" s="150">
        <v>44180</v>
      </c>
      <c r="APT6" s="150">
        <v>44181</v>
      </c>
      <c r="APU6" s="150">
        <v>44182</v>
      </c>
      <c r="APV6" s="150">
        <v>44183</v>
      </c>
      <c r="APW6" s="150">
        <v>44184</v>
      </c>
      <c r="APX6" s="150">
        <v>44185</v>
      </c>
      <c r="APY6" s="150">
        <v>44186</v>
      </c>
      <c r="APZ6" s="150">
        <v>44187</v>
      </c>
      <c r="AQA6" s="150">
        <v>44188</v>
      </c>
      <c r="AQB6" s="150">
        <v>44189</v>
      </c>
      <c r="AQC6" s="150">
        <v>44190</v>
      </c>
      <c r="AQD6" s="150">
        <v>44191</v>
      </c>
      <c r="AQE6" s="150">
        <v>44192</v>
      </c>
      <c r="AQF6" s="150">
        <v>44193</v>
      </c>
      <c r="AQG6" s="150">
        <v>44194</v>
      </c>
      <c r="AQH6" s="150">
        <v>44195</v>
      </c>
      <c r="AQI6" s="150">
        <v>44196</v>
      </c>
      <c r="AQJ6" s="150">
        <v>44197</v>
      </c>
      <c r="AQK6" s="150">
        <v>44198</v>
      </c>
      <c r="AQL6" s="150">
        <v>44199</v>
      </c>
      <c r="AQM6" s="150">
        <v>44200</v>
      </c>
      <c r="AQN6" s="150">
        <v>44201</v>
      </c>
      <c r="AQO6" s="150">
        <v>44202</v>
      </c>
      <c r="AQP6" s="150">
        <v>44203</v>
      </c>
      <c r="AQQ6" s="150">
        <v>44204</v>
      </c>
      <c r="AQR6" s="150">
        <v>44205</v>
      </c>
      <c r="AQS6" s="150">
        <v>44206</v>
      </c>
      <c r="AQT6" s="150">
        <v>44207</v>
      </c>
      <c r="AQU6" s="150">
        <v>44208</v>
      </c>
      <c r="AQV6" s="150">
        <v>44209</v>
      </c>
      <c r="AQW6" s="150">
        <v>44210</v>
      </c>
      <c r="AQX6" s="150">
        <v>44211</v>
      </c>
      <c r="AQY6" s="150">
        <v>44212</v>
      </c>
      <c r="AQZ6" s="150">
        <v>44213</v>
      </c>
      <c r="ARA6" s="150">
        <v>44214</v>
      </c>
      <c r="ARB6" s="150">
        <v>44215</v>
      </c>
      <c r="ARC6" s="150">
        <v>44216</v>
      </c>
      <c r="ARD6" s="150">
        <v>44217</v>
      </c>
      <c r="ARE6" s="150">
        <v>44218</v>
      </c>
      <c r="ARF6" s="150">
        <v>44219</v>
      </c>
      <c r="ARG6" s="150">
        <v>44220</v>
      </c>
      <c r="ARH6" s="150">
        <v>44221</v>
      </c>
      <c r="ARI6" s="150">
        <v>44222</v>
      </c>
      <c r="ARJ6" s="150">
        <v>44223</v>
      </c>
      <c r="ARK6" s="150">
        <v>44224</v>
      </c>
      <c r="ARL6" s="150">
        <v>44225</v>
      </c>
      <c r="ARM6" s="150">
        <v>44226</v>
      </c>
      <c r="ARN6" s="150">
        <v>44227</v>
      </c>
      <c r="ARO6" s="150">
        <v>44228</v>
      </c>
      <c r="ARP6" s="150">
        <v>44229</v>
      </c>
      <c r="ARQ6" s="150">
        <v>44230</v>
      </c>
      <c r="ARR6" s="150">
        <v>44231</v>
      </c>
      <c r="ARS6" s="150">
        <v>44232</v>
      </c>
      <c r="ART6" s="150">
        <v>44233</v>
      </c>
      <c r="ARU6" s="150">
        <v>44234</v>
      </c>
      <c r="ARV6" s="150">
        <v>44235</v>
      </c>
      <c r="ARW6" s="150">
        <v>44236</v>
      </c>
      <c r="ARX6" s="150">
        <v>44237</v>
      </c>
      <c r="ARY6" s="150">
        <v>44238</v>
      </c>
      <c r="ARZ6" s="150">
        <v>44239</v>
      </c>
      <c r="ASA6" s="150">
        <v>44240</v>
      </c>
      <c r="ASB6" s="150">
        <v>44241</v>
      </c>
      <c r="ASC6" s="150">
        <v>44242</v>
      </c>
      <c r="ASD6" s="150">
        <v>44243</v>
      </c>
      <c r="ASE6" s="150">
        <v>44244</v>
      </c>
      <c r="ASF6" s="150">
        <v>44245</v>
      </c>
      <c r="ASG6" s="150">
        <v>44246</v>
      </c>
      <c r="ASH6" s="150">
        <v>44247</v>
      </c>
      <c r="ASI6" s="150">
        <v>44248</v>
      </c>
      <c r="ASJ6" s="150">
        <v>44249</v>
      </c>
      <c r="ASK6" s="150">
        <v>44250</v>
      </c>
      <c r="ASL6" s="150">
        <v>44251</v>
      </c>
      <c r="ASM6" s="150">
        <v>44252</v>
      </c>
      <c r="ASN6" s="150">
        <v>44253</v>
      </c>
      <c r="ASO6" s="150">
        <v>44254</v>
      </c>
      <c r="ASP6" s="150">
        <v>44255</v>
      </c>
      <c r="ASQ6" s="150">
        <v>44256</v>
      </c>
      <c r="ASR6" s="150">
        <v>44257</v>
      </c>
      <c r="ASS6" s="150">
        <v>44258</v>
      </c>
      <c r="AST6" s="150">
        <v>44259</v>
      </c>
      <c r="ASU6" s="150">
        <v>44260</v>
      </c>
      <c r="ASV6" s="150">
        <v>44261</v>
      </c>
      <c r="ASW6" s="150">
        <v>44262</v>
      </c>
      <c r="ASX6" s="150">
        <v>44263</v>
      </c>
      <c r="ASY6" s="150">
        <v>44264</v>
      </c>
      <c r="ASZ6" s="150">
        <v>44265</v>
      </c>
      <c r="ATA6" s="150">
        <v>44266</v>
      </c>
      <c r="ATB6" s="150">
        <v>44267</v>
      </c>
      <c r="ATC6" s="150">
        <v>44268</v>
      </c>
      <c r="ATD6" s="150">
        <v>44269</v>
      </c>
      <c r="ATE6" s="150">
        <v>44270</v>
      </c>
      <c r="ATF6" s="150">
        <v>44271</v>
      </c>
      <c r="ATG6" s="150">
        <v>44272</v>
      </c>
      <c r="ATH6" s="150">
        <v>44273</v>
      </c>
      <c r="ATI6" s="150">
        <v>44274</v>
      </c>
      <c r="ATJ6" s="150">
        <v>44275</v>
      </c>
      <c r="ATK6" s="150">
        <v>44276</v>
      </c>
      <c r="ATL6" s="150">
        <v>44277</v>
      </c>
      <c r="ATM6" s="150">
        <v>44278</v>
      </c>
      <c r="ATN6" s="150">
        <v>44279</v>
      </c>
      <c r="ATO6" s="150">
        <v>44280</v>
      </c>
      <c r="ATP6" s="150">
        <v>44281</v>
      </c>
      <c r="ATQ6" s="150">
        <v>44282</v>
      </c>
      <c r="ATR6" s="150">
        <v>44283</v>
      </c>
      <c r="ATS6" s="150">
        <v>44284</v>
      </c>
      <c r="ATT6" s="150">
        <v>44285</v>
      </c>
      <c r="ATU6" s="150">
        <v>44286</v>
      </c>
      <c r="ATV6" s="150">
        <v>44287</v>
      </c>
      <c r="ATW6" s="150">
        <v>44288</v>
      </c>
      <c r="ATX6" s="150">
        <v>44289</v>
      </c>
      <c r="ATY6" s="150">
        <v>44290</v>
      </c>
      <c r="ATZ6" s="150">
        <v>44291</v>
      </c>
      <c r="AUA6" s="150">
        <v>44292</v>
      </c>
      <c r="AUB6" s="150">
        <v>44293</v>
      </c>
      <c r="AUC6" s="150">
        <v>44294</v>
      </c>
      <c r="AUD6" s="150">
        <v>44295</v>
      </c>
      <c r="AUE6" s="150">
        <v>44296</v>
      </c>
      <c r="AUF6" s="150">
        <v>44297</v>
      </c>
      <c r="AUG6" s="150">
        <v>44298</v>
      </c>
      <c r="AUH6" s="150">
        <v>44299</v>
      </c>
      <c r="AUI6" s="150">
        <v>44300</v>
      </c>
      <c r="AUJ6" s="150">
        <v>44301</v>
      </c>
      <c r="AUK6" s="150">
        <v>44302</v>
      </c>
      <c r="AUL6" s="150">
        <v>44303</v>
      </c>
      <c r="AUM6" s="150">
        <v>44304</v>
      </c>
      <c r="AUN6" s="150">
        <v>44305</v>
      </c>
      <c r="AUO6" s="150">
        <v>44306</v>
      </c>
      <c r="AUP6" s="150">
        <v>44307</v>
      </c>
      <c r="AUQ6" s="150">
        <v>44308</v>
      </c>
      <c r="AUR6" s="150">
        <v>44309</v>
      </c>
      <c r="AUS6" s="150">
        <v>44310</v>
      </c>
      <c r="AUT6" s="150">
        <v>44311</v>
      </c>
      <c r="AUU6" s="150">
        <v>44312</v>
      </c>
      <c r="AUV6" s="150">
        <v>44313</v>
      </c>
      <c r="AUW6" s="150">
        <v>44314</v>
      </c>
      <c r="AUX6" s="150">
        <v>44315</v>
      </c>
      <c r="AUY6" s="150">
        <v>44316</v>
      </c>
      <c r="AUZ6" s="150">
        <v>44317</v>
      </c>
      <c r="AVA6" s="150">
        <v>44318</v>
      </c>
      <c r="AVB6" s="150">
        <v>44319</v>
      </c>
      <c r="AVC6" s="150">
        <v>44320</v>
      </c>
      <c r="AVD6" s="150">
        <v>44321</v>
      </c>
      <c r="AVE6" s="150">
        <v>44322</v>
      </c>
      <c r="AVF6" s="150">
        <v>44323</v>
      </c>
      <c r="AVG6" s="150">
        <v>44324</v>
      </c>
      <c r="AVH6" s="150">
        <v>44325</v>
      </c>
      <c r="AVI6" s="150">
        <v>44326</v>
      </c>
      <c r="AVJ6" s="150">
        <v>44327</v>
      </c>
      <c r="AVK6" s="150">
        <v>44328</v>
      </c>
      <c r="AVL6" s="150">
        <v>44329</v>
      </c>
      <c r="AVM6" s="150">
        <v>44330</v>
      </c>
      <c r="AVN6" s="150">
        <v>44331</v>
      </c>
      <c r="AVO6" s="150">
        <v>44332</v>
      </c>
      <c r="AVP6" s="150">
        <v>44333</v>
      </c>
      <c r="AVQ6" s="150">
        <v>44334</v>
      </c>
      <c r="AVR6" s="150">
        <v>44335</v>
      </c>
      <c r="AVS6" s="150">
        <v>44336</v>
      </c>
      <c r="AVT6" s="150">
        <v>44337</v>
      </c>
      <c r="AVU6" s="150">
        <v>44338</v>
      </c>
      <c r="AVV6" s="150">
        <v>44339</v>
      </c>
      <c r="AVW6" s="150">
        <v>44340</v>
      </c>
      <c r="AVX6" s="150">
        <v>44341</v>
      </c>
      <c r="AVY6" s="150">
        <v>44342</v>
      </c>
      <c r="AVZ6" s="150">
        <v>44343</v>
      </c>
      <c r="AWA6" s="150">
        <v>44344</v>
      </c>
      <c r="AWB6" s="150">
        <v>44345</v>
      </c>
      <c r="AWC6" s="150">
        <v>44346</v>
      </c>
      <c r="AWD6" s="150">
        <v>44347</v>
      </c>
      <c r="AWE6" s="150">
        <v>44348</v>
      </c>
      <c r="AWF6" s="150">
        <v>44349</v>
      </c>
      <c r="AWG6" s="150">
        <v>44350</v>
      </c>
      <c r="AWH6" s="150">
        <v>44351</v>
      </c>
      <c r="AWI6" s="150">
        <v>44352</v>
      </c>
      <c r="AWJ6" s="150">
        <v>44353</v>
      </c>
      <c r="AWK6" s="150">
        <v>44354</v>
      </c>
      <c r="AWL6" s="150">
        <v>44355</v>
      </c>
      <c r="AWM6" s="150">
        <v>44356</v>
      </c>
      <c r="AWN6" s="150">
        <v>44357</v>
      </c>
      <c r="AWO6" s="150">
        <v>44358</v>
      </c>
      <c r="AWP6" s="150">
        <v>44359</v>
      </c>
      <c r="AWQ6" s="150">
        <v>44360</v>
      </c>
      <c r="AWR6" s="150">
        <v>44361</v>
      </c>
      <c r="AWS6" s="150">
        <v>44362</v>
      </c>
      <c r="AWT6" s="150">
        <v>44363</v>
      </c>
      <c r="AWU6" s="150">
        <v>44364</v>
      </c>
      <c r="AWV6" s="150">
        <v>44365</v>
      </c>
      <c r="AWW6" s="150">
        <v>44366</v>
      </c>
      <c r="AWX6" s="150">
        <v>44367</v>
      </c>
      <c r="AWY6" s="150">
        <v>44368</v>
      </c>
      <c r="AWZ6" s="150">
        <v>44369</v>
      </c>
      <c r="AXA6" s="150">
        <v>44370</v>
      </c>
      <c r="AXB6" s="150">
        <v>44371</v>
      </c>
      <c r="AXC6" s="150">
        <v>44372</v>
      </c>
      <c r="AXD6" s="150">
        <v>44373</v>
      </c>
      <c r="AXE6" s="150">
        <v>44374</v>
      </c>
      <c r="AXF6" s="150">
        <v>44375</v>
      </c>
      <c r="AXG6" s="150">
        <v>44376</v>
      </c>
      <c r="AXH6" s="150">
        <v>44377</v>
      </c>
      <c r="AXI6" s="150">
        <v>44378</v>
      </c>
      <c r="AXJ6" s="150">
        <v>44379</v>
      </c>
      <c r="AXK6" s="150">
        <v>44380</v>
      </c>
      <c r="AXL6" s="150">
        <v>44381</v>
      </c>
      <c r="AXM6" s="150">
        <v>44382</v>
      </c>
      <c r="AXN6" s="150">
        <v>44383</v>
      </c>
      <c r="AXO6" s="150">
        <v>44384</v>
      </c>
      <c r="AXP6" s="150">
        <v>44385</v>
      </c>
      <c r="AXQ6" s="150">
        <v>44386</v>
      </c>
      <c r="AXR6" s="150">
        <v>44387</v>
      </c>
      <c r="AXS6" s="150">
        <v>44388</v>
      </c>
      <c r="AXT6" s="150">
        <v>44389</v>
      </c>
      <c r="AXU6" s="150">
        <v>44390</v>
      </c>
      <c r="AXV6" s="150">
        <v>44391</v>
      </c>
      <c r="AXW6" s="150">
        <v>44392</v>
      </c>
      <c r="AXX6" s="150">
        <v>44393</v>
      </c>
      <c r="AXY6" s="150">
        <v>44394</v>
      </c>
      <c r="AXZ6" s="150">
        <v>44395</v>
      </c>
      <c r="AYA6" s="150">
        <v>44396</v>
      </c>
      <c r="AYB6" s="150">
        <v>44397</v>
      </c>
      <c r="AYC6" s="150">
        <v>44398</v>
      </c>
      <c r="AYD6" s="150">
        <v>44399</v>
      </c>
      <c r="AYE6" s="150">
        <v>44400</v>
      </c>
      <c r="AYF6" s="150">
        <v>44401</v>
      </c>
      <c r="AYG6" s="150">
        <v>44402</v>
      </c>
      <c r="AYH6" s="150">
        <v>44403</v>
      </c>
      <c r="AYI6" s="150">
        <v>44404</v>
      </c>
      <c r="AYJ6" s="150">
        <v>44405</v>
      </c>
      <c r="AYK6" s="150">
        <v>44406</v>
      </c>
      <c r="AYL6" s="150">
        <v>44407</v>
      </c>
      <c r="AYM6" s="150">
        <v>44408</v>
      </c>
      <c r="AYN6" s="150">
        <v>44409</v>
      </c>
      <c r="AYO6" s="150">
        <v>44410</v>
      </c>
      <c r="AYP6" s="150">
        <v>44411</v>
      </c>
      <c r="AYQ6" s="150">
        <v>44412</v>
      </c>
      <c r="AYR6" s="150">
        <v>44413</v>
      </c>
      <c r="AYS6" s="150">
        <v>44414</v>
      </c>
      <c r="AYT6" s="150">
        <v>44415</v>
      </c>
      <c r="AYU6" s="150">
        <v>44416</v>
      </c>
      <c r="AYV6" s="150">
        <v>44417</v>
      </c>
      <c r="AYW6" s="150">
        <v>44418</v>
      </c>
      <c r="AYX6" s="150">
        <v>44419</v>
      </c>
      <c r="AYY6" s="150">
        <v>44420</v>
      </c>
      <c r="AYZ6" s="150">
        <v>44421</v>
      </c>
      <c r="AZA6" s="150">
        <v>44422</v>
      </c>
      <c r="AZB6" s="150">
        <v>44423</v>
      </c>
      <c r="AZC6" s="150">
        <v>44424</v>
      </c>
      <c r="AZD6" s="150">
        <v>44425</v>
      </c>
      <c r="AZE6" s="150">
        <v>44426</v>
      </c>
      <c r="AZF6" s="150">
        <v>44427</v>
      </c>
      <c r="AZG6" s="150">
        <v>44428</v>
      </c>
      <c r="AZH6" s="150">
        <v>44429</v>
      </c>
      <c r="AZI6" s="150">
        <v>44430</v>
      </c>
      <c r="AZJ6" s="150">
        <v>44431</v>
      </c>
      <c r="AZK6" s="150">
        <v>44432</v>
      </c>
      <c r="AZL6" s="150">
        <v>44433</v>
      </c>
      <c r="AZM6" s="150">
        <v>44434</v>
      </c>
      <c r="AZN6" s="150">
        <v>44435</v>
      </c>
      <c r="AZO6" s="150">
        <v>44436</v>
      </c>
      <c r="AZP6" s="150">
        <v>44437</v>
      </c>
      <c r="AZQ6" s="150">
        <v>44438</v>
      </c>
      <c r="AZR6" s="150">
        <v>44439</v>
      </c>
      <c r="AZS6" s="150">
        <v>44440</v>
      </c>
      <c r="AZT6" s="150">
        <v>44441</v>
      </c>
      <c r="AZU6" s="150">
        <v>44442</v>
      </c>
      <c r="AZV6" s="150">
        <v>44443</v>
      </c>
      <c r="AZW6" s="150">
        <v>44444</v>
      </c>
      <c r="AZX6" s="150">
        <v>44445</v>
      </c>
      <c r="AZY6" s="150">
        <v>44446</v>
      </c>
      <c r="AZZ6" s="150">
        <v>44447</v>
      </c>
      <c r="BAA6" s="150">
        <v>44448</v>
      </c>
      <c r="BAB6" s="150">
        <v>44449</v>
      </c>
      <c r="BAC6" s="150">
        <v>44450</v>
      </c>
      <c r="BAD6" s="150">
        <v>44451</v>
      </c>
      <c r="BAE6" s="150">
        <v>44452</v>
      </c>
      <c r="BAF6" s="150">
        <v>44453</v>
      </c>
      <c r="BAG6" s="150">
        <v>44454</v>
      </c>
      <c r="BAH6" s="150">
        <v>44455</v>
      </c>
      <c r="BAI6" s="150">
        <v>44456</v>
      </c>
      <c r="BAJ6" s="150">
        <v>44457</v>
      </c>
      <c r="BAK6" s="150">
        <v>44458</v>
      </c>
      <c r="BAL6" s="150">
        <v>44459</v>
      </c>
      <c r="BAM6" s="150">
        <v>44460</v>
      </c>
      <c r="BAN6" s="150">
        <v>44461</v>
      </c>
      <c r="BAO6" s="150">
        <v>44462</v>
      </c>
      <c r="BAP6" s="150">
        <v>44463</v>
      </c>
      <c r="BAQ6" s="150">
        <v>44464</v>
      </c>
      <c r="BAR6" s="150">
        <v>44465</v>
      </c>
      <c r="BAS6" s="150">
        <v>44466</v>
      </c>
      <c r="BAT6" s="150">
        <v>44467</v>
      </c>
      <c r="BAU6" s="150">
        <v>44468</v>
      </c>
      <c r="BAV6" s="150">
        <v>44469</v>
      </c>
      <c r="BAW6" s="150">
        <v>44470</v>
      </c>
      <c r="BAX6" s="150">
        <v>44471</v>
      </c>
      <c r="BAY6" s="150">
        <v>44472</v>
      </c>
      <c r="BAZ6" s="150">
        <v>44473</v>
      </c>
      <c r="BBA6" s="150">
        <v>44474</v>
      </c>
      <c r="BBB6" s="150">
        <v>44475</v>
      </c>
      <c r="BBC6" s="150">
        <v>44476</v>
      </c>
      <c r="BBD6" s="150">
        <v>44477</v>
      </c>
      <c r="BBE6" s="150">
        <v>44478</v>
      </c>
      <c r="BBF6" s="150">
        <v>44479</v>
      </c>
      <c r="BBG6" s="150">
        <v>44480</v>
      </c>
      <c r="BBH6" s="150">
        <v>44481</v>
      </c>
      <c r="BBI6" s="150">
        <v>44482</v>
      </c>
      <c r="BBJ6" s="150">
        <v>44483</v>
      </c>
      <c r="BBK6" s="150">
        <v>44484</v>
      </c>
      <c r="BBL6" s="150">
        <v>44485</v>
      </c>
      <c r="BBM6" s="150">
        <v>44486</v>
      </c>
      <c r="BBN6" s="150">
        <v>44487</v>
      </c>
      <c r="BBO6" s="150">
        <v>44488</v>
      </c>
      <c r="BBP6" s="150">
        <v>44489</v>
      </c>
      <c r="BBQ6" s="150">
        <v>44490</v>
      </c>
      <c r="BBR6" s="150">
        <v>44491</v>
      </c>
      <c r="BBS6" s="150">
        <v>44492</v>
      </c>
      <c r="BBT6" s="150">
        <v>44493</v>
      </c>
      <c r="BBU6" s="150">
        <v>44494</v>
      </c>
      <c r="BBV6" s="150">
        <v>44495</v>
      </c>
      <c r="BBW6" s="150">
        <v>44496</v>
      </c>
      <c r="BBX6" s="150">
        <v>44497</v>
      </c>
      <c r="BBY6" s="150">
        <v>44498</v>
      </c>
      <c r="BBZ6" s="150">
        <v>44499</v>
      </c>
      <c r="BCA6" s="150">
        <v>44500</v>
      </c>
      <c r="BCB6" s="150">
        <v>44501</v>
      </c>
      <c r="BCC6" s="150">
        <v>44502</v>
      </c>
      <c r="BCD6" s="150">
        <v>44503</v>
      </c>
      <c r="BCE6" s="150">
        <v>44504</v>
      </c>
      <c r="BCF6" s="150">
        <v>44505</v>
      </c>
      <c r="BCG6" s="150">
        <v>44506</v>
      </c>
      <c r="BCH6" s="150">
        <v>44507</v>
      </c>
      <c r="BCI6" s="150">
        <v>44508</v>
      </c>
      <c r="BCJ6" s="150">
        <v>44509</v>
      </c>
      <c r="BCK6" s="150">
        <v>44510</v>
      </c>
      <c r="BCL6" s="150">
        <v>44511</v>
      </c>
      <c r="BCM6" s="150">
        <v>44512</v>
      </c>
      <c r="BCN6" s="150">
        <v>44513</v>
      </c>
      <c r="BCO6" s="150">
        <v>44514</v>
      </c>
      <c r="BCP6" s="150">
        <v>44515</v>
      </c>
      <c r="BCQ6" s="150">
        <v>44516</v>
      </c>
      <c r="BCR6" s="150">
        <v>44517</v>
      </c>
      <c r="BCS6" s="150">
        <v>44518</v>
      </c>
      <c r="BCT6" s="150">
        <v>44519</v>
      </c>
      <c r="BCU6" s="150">
        <v>44520</v>
      </c>
      <c r="BCV6" s="150">
        <v>44521</v>
      </c>
      <c r="BCW6" s="150">
        <v>44522</v>
      </c>
      <c r="BCX6" s="150">
        <v>44523</v>
      </c>
      <c r="BCY6" s="150">
        <v>44524</v>
      </c>
      <c r="BCZ6" s="150">
        <v>44525</v>
      </c>
      <c r="BDA6" s="150">
        <v>44526</v>
      </c>
      <c r="BDB6" s="150">
        <v>44527</v>
      </c>
      <c r="BDC6" s="150">
        <v>44528</v>
      </c>
      <c r="BDD6" s="150">
        <v>44529</v>
      </c>
      <c r="BDE6" s="150">
        <v>44530</v>
      </c>
      <c r="BDF6" s="150">
        <v>44531</v>
      </c>
      <c r="BDG6" s="150">
        <v>44532</v>
      </c>
      <c r="BDH6" s="150">
        <v>44533</v>
      </c>
      <c r="BDI6" s="150">
        <v>44534</v>
      </c>
      <c r="BDJ6" s="150">
        <v>44535</v>
      </c>
      <c r="BDK6" s="150">
        <v>44536</v>
      </c>
      <c r="BDL6" s="150">
        <v>44537</v>
      </c>
      <c r="BDM6" s="150">
        <v>44538</v>
      </c>
      <c r="BDN6" s="150">
        <v>44539</v>
      </c>
      <c r="BDO6" s="150">
        <v>44540</v>
      </c>
      <c r="BDP6" s="150">
        <v>44541</v>
      </c>
      <c r="BDQ6" s="150">
        <v>44542</v>
      </c>
      <c r="BDR6" s="150">
        <v>44543</v>
      </c>
      <c r="BDS6" s="150">
        <v>44544</v>
      </c>
      <c r="BDT6" s="150">
        <v>44545</v>
      </c>
      <c r="BDU6" s="150">
        <v>44546</v>
      </c>
      <c r="BDV6" s="150">
        <v>44547</v>
      </c>
      <c r="BDW6" s="150">
        <v>44548</v>
      </c>
      <c r="BDX6" s="150">
        <v>44549</v>
      </c>
      <c r="BDY6" s="150">
        <v>44550</v>
      </c>
      <c r="BDZ6" s="150">
        <v>44551</v>
      </c>
      <c r="BEA6" s="150">
        <v>44552</v>
      </c>
      <c r="BEB6" s="150">
        <v>44553</v>
      </c>
      <c r="BEC6" s="150">
        <v>44554</v>
      </c>
      <c r="BED6" s="150">
        <v>44555</v>
      </c>
      <c r="BEE6" s="150">
        <v>44556</v>
      </c>
      <c r="BEF6" s="150">
        <v>44557</v>
      </c>
      <c r="BEG6" s="150">
        <v>44558</v>
      </c>
      <c r="BEH6" s="150">
        <v>44559</v>
      </c>
      <c r="BEI6" s="150">
        <v>44560</v>
      </c>
      <c r="BEJ6" s="150">
        <v>44561</v>
      </c>
      <c r="BEK6" s="150">
        <v>44562</v>
      </c>
      <c r="BEL6" s="150">
        <v>44563</v>
      </c>
      <c r="BEM6" s="150">
        <v>44564</v>
      </c>
      <c r="BEN6" s="150">
        <v>44565</v>
      </c>
      <c r="BEO6" s="150">
        <v>44566</v>
      </c>
      <c r="BEP6" s="150">
        <v>44567</v>
      </c>
      <c r="BEQ6" s="150">
        <v>44568</v>
      </c>
      <c r="BER6" s="150">
        <v>44569</v>
      </c>
      <c r="BES6" s="150">
        <v>44570</v>
      </c>
      <c r="BET6" s="150">
        <v>44571</v>
      </c>
      <c r="BEU6" s="150">
        <v>44572</v>
      </c>
      <c r="BEV6" s="150">
        <v>44573</v>
      </c>
      <c r="BEW6" s="150">
        <v>44574</v>
      </c>
      <c r="BEX6" s="150">
        <v>44575</v>
      </c>
      <c r="BEY6" s="150">
        <v>44576</v>
      </c>
      <c r="BEZ6" s="150">
        <v>44577</v>
      </c>
      <c r="BFA6" s="150">
        <v>44578</v>
      </c>
      <c r="BFB6" s="150">
        <v>44579</v>
      </c>
      <c r="BFC6" s="150">
        <v>44580</v>
      </c>
      <c r="BFD6" s="150">
        <v>44581</v>
      </c>
      <c r="BFE6" s="150">
        <v>44582</v>
      </c>
      <c r="BFF6" s="150">
        <v>44583</v>
      </c>
      <c r="BFG6" s="150">
        <v>44584</v>
      </c>
      <c r="BFH6" s="150">
        <v>44585</v>
      </c>
      <c r="BFI6" s="150">
        <v>44586</v>
      </c>
      <c r="BFJ6" s="150">
        <v>44587</v>
      </c>
      <c r="BFK6" s="150">
        <v>44588</v>
      </c>
      <c r="BFL6" s="150">
        <v>44589</v>
      </c>
      <c r="BFM6" s="150">
        <v>44590</v>
      </c>
      <c r="BFN6" s="150">
        <v>44591</v>
      </c>
      <c r="BFO6" s="150">
        <v>44592</v>
      </c>
      <c r="BFP6" s="150">
        <v>44593</v>
      </c>
      <c r="BFQ6" s="150">
        <v>44594</v>
      </c>
      <c r="BFR6" s="150">
        <v>44595</v>
      </c>
      <c r="BFS6" s="150">
        <v>44596</v>
      </c>
      <c r="BFT6" s="150">
        <v>44597</v>
      </c>
      <c r="BFU6" s="150">
        <v>44598</v>
      </c>
      <c r="BFV6" s="150">
        <v>44599</v>
      </c>
      <c r="BFW6" s="150">
        <v>44600</v>
      </c>
      <c r="BFX6" s="150">
        <v>44601</v>
      </c>
      <c r="BFY6" s="150">
        <v>44602</v>
      </c>
      <c r="BFZ6" s="150">
        <v>44603</v>
      </c>
      <c r="BGA6" s="150">
        <v>44604</v>
      </c>
      <c r="BGB6" s="150">
        <v>44605</v>
      </c>
      <c r="BGC6" s="150">
        <v>44606</v>
      </c>
      <c r="BGD6" s="150">
        <v>44607</v>
      </c>
      <c r="BGE6" s="150">
        <v>44608</v>
      </c>
      <c r="BGF6" s="150">
        <v>44609</v>
      </c>
      <c r="BGG6" s="150">
        <v>44610</v>
      </c>
      <c r="BGH6" s="150">
        <v>44611</v>
      </c>
      <c r="BGI6" s="150">
        <v>44612</v>
      </c>
      <c r="BGJ6" s="150">
        <v>44613</v>
      </c>
      <c r="BGK6" s="150">
        <v>44614</v>
      </c>
      <c r="BGL6" s="150">
        <v>44615</v>
      </c>
      <c r="BGM6" s="150">
        <v>44616</v>
      </c>
      <c r="BGN6" s="150">
        <v>44617</v>
      </c>
      <c r="BGO6" s="150">
        <v>44618</v>
      </c>
      <c r="BGP6" s="150">
        <v>44619</v>
      </c>
      <c r="BGQ6" s="150">
        <v>44620</v>
      </c>
      <c r="BGR6" s="150">
        <v>44621</v>
      </c>
      <c r="BGS6" s="150">
        <v>44622</v>
      </c>
      <c r="BGT6" s="150">
        <v>44623</v>
      </c>
      <c r="BGU6" s="150">
        <v>44624</v>
      </c>
      <c r="BGV6" s="150">
        <v>44625</v>
      </c>
      <c r="BGW6" s="150">
        <v>44626</v>
      </c>
      <c r="BGX6" s="150">
        <v>44627</v>
      </c>
      <c r="BGY6" s="150">
        <v>44628</v>
      </c>
      <c r="BGZ6" s="150">
        <v>44629</v>
      </c>
      <c r="BHA6" s="150">
        <v>44630</v>
      </c>
      <c r="BHB6" s="150">
        <v>44631</v>
      </c>
      <c r="BHC6" s="150">
        <v>44632</v>
      </c>
      <c r="BHD6" s="150">
        <v>44633</v>
      </c>
      <c r="BHE6" s="150">
        <v>44634</v>
      </c>
      <c r="BHF6" s="150">
        <v>44635</v>
      </c>
      <c r="BHG6" s="150">
        <v>44636</v>
      </c>
      <c r="BHH6" s="150">
        <v>44637</v>
      </c>
      <c r="BHI6" s="150">
        <v>44638</v>
      </c>
      <c r="BHJ6" s="150">
        <v>44639</v>
      </c>
      <c r="BHK6" s="150">
        <v>44640</v>
      </c>
      <c r="BHL6" s="150">
        <v>44641</v>
      </c>
      <c r="BHM6" s="150">
        <v>44642</v>
      </c>
      <c r="BHN6" s="150">
        <v>44643</v>
      </c>
      <c r="BHO6" s="150">
        <v>44644</v>
      </c>
      <c r="BHP6" s="150">
        <v>44645</v>
      </c>
      <c r="BHQ6" s="150">
        <v>44646</v>
      </c>
      <c r="BHR6" s="150">
        <v>44647</v>
      </c>
      <c r="BHS6" s="150">
        <v>44648</v>
      </c>
      <c r="BHT6" s="150">
        <v>44649</v>
      </c>
      <c r="BHU6" s="150">
        <v>44650</v>
      </c>
      <c r="BHV6" s="150">
        <v>44651</v>
      </c>
      <c r="BHW6" s="150">
        <v>44652</v>
      </c>
      <c r="BHX6" s="150">
        <v>44653</v>
      </c>
      <c r="BHY6" s="150">
        <v>44654</v>
      </c>
      <c r="BHZ6" s="150">
        <v>44655</v>
      </c>
      <c r="BIA6" s="150">
        <v>44656</v>
      </c>
      <c r="BIB6" s="150">
        <v>44657</v>
      </c>
      <c r="BIC6" s="150">
        <v>44658</v>
      </c>
      <c r="BID6" s="150">
        <v>44659</v>
      </c>
      <c r="BIE6" s="150">
        <v>44660</v>
      </c>
      <c r="BIF6" s="150">
        <v>44661</v>
      </c>
      <c r="BIG6" s="150">
        <v>44662</v>
      </c>
      <c r="BIH6" s="150">
        <v>44663</v>
      </c>
      <c r="BII6" s="150">
        <v>44664</v>
      </c>
      <c r="BIJ6" s="150">
        <v>44665</v>
      </c>
      <c r="BIK6" s="150">
        <v>44666</v>
      </c>
      <c r="BIL6" s="150">
        <v>44667</v>
      </c>
      <c r="BIM6" s="150">
        <v>44668</v>
      </c>
      <c r="BIN6" s="150">
        <v>44669</v>
      </c>
      <c r="BIO6" s="150">
        <v>44670</v>
      </c>
      <c r="BIP6" s="150">
        <v>44671</v>
      </c>
      <c r="BIQ6" s="150">
        <v>44672</v>
      </c>
      <c r="BIR6" s="150">
        <v>44673</v>
      </c>
      <c r="BIS6" s="150">
        <v>44674</v>
      </c>
      <c r="BIT6" s="150">
        <v>44675</v>
      </c>
      <c r="BIU6" s="150">
        <v>44676</v>
      </c>
      <c r="BIV6" s="150">
        <v>44677</v>
      </c>
      <c r="BIW6" s="150">
        <v>44678</v>
      </c>
      <c r="BIX6" s="150">
        <v>44679</v>
      </c>
      <c r="BIY6" s="150">
        <v>44680</v>
      </c>
      <c r="BIZ6" s="150">
        <v>44681</v>
      </c>
      <c r="BJA6" s="150">
        <v>44682</v>
      </c>
      <c r="BJB6" s="150">
        <v>44683</v>
      </c>
      <c r="BJC6" s="150">
        <v>44684</v>
      </c>
      <c r="BJD6" s="150">
        <v>44685</v>
      </c>
      <c r="BJE6" s="150">
        <v>44686</v>
      </c>
      <c r="BJF6" s="150">
        <v>44687</v>
      </c>
      <c r="BJG6" s="150">
        <v>44688</v>
      </c>
      <c r="BJH6" s="150">
        <v>44689</v>
      </c>
    </row>
    <row r="7" spans="2:1620" ht="15.6" x14ac:dyDescent="0.3">
      <c r="B7" s="148">
        <v>43220</v>
      </c>
      <c r="C7" s="143">
        <v>43251</v>
      </c>
      <c r="D7" s="143">
        <v>43281</v>
      </c>
      <c r="E7" s="143">
        <v>43312</v>
      </c>
      <c r="F7" s="143">
        <v>43343</v>
      </c>
      <c r="G7" s="143">
        <v>43373</v>
      </c>
      <c r="H7" s="143">
        <v>43404</v>
      </c>
      <c r="I7" s="143">
        <v>43434</v>
      </c>
      <c r="J7" s="143">
        <v>43465</v>
      </c>
      <c r="K7" s="143">
        <v>43496</v>
      </c>
      <c r="L7" s="143">
        <v>43524</v>
      </c>
      <c r="M7" s="143">
        <v>43555</v>
      </c>
      <c r="N7" s="143">
        <v>43585</v>
      </c>
      <c r="O7" s="143">
        <v>43616</v>
      </c>
      <c r="P7" s="143">
        <v>43646</v>
      </c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55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147"/>
      <c r="CB7" s="147"/>
      <c r="CC7" s="147"/>
      <c r="CD7" s="147"/>
      <c r="CE7" s="147"/>
      <c r="CF7" s="30"/>
      <c r="CG7" s="30"/>
      <c r="CH7" s="30"/>
      <c r="CI7" s="30"/>
      <c r="CJ7" s="30"/>
      <c r="CK7" s="30"/>
      <c r="CL7" s="30"/>
      <c r="CM7" s="55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147"/>
      <c r="DL7" s="147"/>
      <c r="DM7" s="30"/>
      <c r="DN7" s="30"/>
      <c r="DO7" s="30"/>
      <c r="DP7" s="30"/>
      <c r="DQ7" s="30"/>
      <c r="DR7" s="30"/>
      <c r="DS7" s="30"/>
      <c r="DT7" s="30"/>
      <c r="DU7" s="30"/>
      <c r="DV7" s="55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147"/>
      <c r="ER7" s="147"/>
      <c r="ES7" s="147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55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147"/>
      <c r="FZ7" s="147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55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55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55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55"/>
      <c r="KK7" s="30"/>
      <c r="KL7" s="30"/>
      <c r="KM7" s="30"/>
      <c r="KN7" s="30"/>
      <c r="KO7" s="30"/>
      <c r="KP7" s="30"/>
      <c r="KQ7" s="30"/>
      <c r="KR7" s="30"/>
      <c r="KS7" s="30"/>
      <c r="KT7" s="30"/>
      <c r="KU7" s="30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55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30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55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30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55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30"/>
      <c r="OQ7" s="30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55"/>
      <c r="PM7" s="56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30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55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55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55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55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30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55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30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55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30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55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30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55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30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55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55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55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55"/>
      <c r="AET7" s="56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30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55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30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55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30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55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55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55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55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55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55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55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30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55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30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55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30"/>
      <c r="ATE7" s="30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55"/>
      <c r="AUA7" s="56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30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55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30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55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30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55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30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55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30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55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30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55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30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55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30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55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30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55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30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55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30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55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30"/>
      <c r="BIL7" s="30"/>
      <c r="BIM7" s="30"/>
      <c r="BIN7" s="30"/>
      <c r="BIO7" s="30"/>
      <c r="BIP7" s="30"/>
      <c r="BIQ7" s="30"/>
      <c r="BIR7" s="30"/>
      <c r="BIS7" s="30"/>
      <c r="BIT7" s="30"/>
      <c r="BIU7" s="30"/>
      <c r="BIV7" s="30"/>
      <c r="BIW7" s="30"/>
      <c r="BIX7" s="30"/>
      <c r="BIY7" s="30"/>
      <c r="BIZ7" s="30"/>
      <c r="BJA7" s="30"/>
      <c r="BJB7" s="30"/>
      <c r="BJC7" s="30"/>
      <c r="BJD7" s="30"/>
      <c r="BJE7" s="30"/>
      <c r="BJF7" s="30"/>
      <c r="BJG7" s="55"/>
      <c r="BJH7" s="56"/>
    </row>
    <row r="8" spans="2:1620" ht="15.6" x14ac:dyDescent="0.3">
      <c r="B8" s="149">
        <v>28043.901895412764</v>
      </c>
      <c r="C8" s="11">
        <v>29338.77723035829</v>
      </c>
      <c r="D8" s="11">
        <v>30481.030534500205</v>
      </c>
      <c r="E8" s="11">
        <v>31448.602307749428</v>
      </c>
      <c r="F8" s="11">
        <v>32222.343066904101</v>
      </c>
      <c r="G8" s="11">
        <v>32786.643008494997</v>
      </c>
      <c r="H8" s="11">
        <v>33129.9555215285</v>
      </c>
      <c r="I8" s="11">
        <v>33245.190033452724</v>
      </c>
      <c r="J8" s="11">
        <v>33129.9555215285</v>
      </c>
      <c r="K8" s="11">
        <v>32786.643008494997</v>
      </c>
      <c r="L8" s="11">
        <v>32222.343066904101</v>
      </c>
      <c r="M8" s="11">
        <v>31448.602307749428</v>
      </c>
      <c r="N8" s="11">
        <v>30481.030534500205</v>
      </c>
      <c r="O8" s="11">
        <v>29338.77723035829</v>
      </c>
      <c r="P8" s="11">
        <v>28043.901895412764</v>
      </c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55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147"/>
      <c r="CB8" s="147"/>
      <c r="CC8" s="147"/>
      <c r="CD8" s="147"/>
      <c r="CE8" s="147"/>
      <c r="CF8" s="30"/>
      <c r="CG8" s="30"/>
      <c r="CH8" s="30"/>
      <c r="CI8" s="30"/>
      <c r="CJ8" s="30"/>
      <c r="CK8" s="30"/>
      <c r="CL8" s="30"/>
      <c r="CM8" s="55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147"/>
      <c r="DL8" s="147"/>
      <c r="DM8" s="30"/>
      <c r="DN8" s="30"/>
      <c r="DO8" s="30"/>
      <c r="DP8" s="30"/>
      <c r="DQ8" s="30"/>
      <c r="DR8" s="30"/>
      <c r="DS8" s="30"/>
      <c r="DT8" s="30"/>
      <c r="DU8" s="30"/>
      <c r="DV8" s="55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147"/>
      <c r="ER8" s="147"/>
      <c r="ES8" s="147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55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147"/>
      <c r="FZ8" s="147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55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55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55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JX8" s="30"/>
      <c r="JY8" s="30"/>
      <c r="JZ8" s="30"/>
      <c r="KA8" s="30"/>
      <c r="KB8" s="30"/>
      <c r="KC8" s="30"/>
      <c r="KD8" s="30"/>
      <c r="KE8" s="30"/>
      <c r="KF8" s="30"/>
      <c r="KG8" s="30"/>
      <c r="KH8" s="30"/>
      <c r="KI8" s="30"/>
      <c r="KJ8" s="55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0"/>
      <c r="KZ8" s="30"/>
      <c r="LA8" s="30"/>
      <c r="LB8" s="30"/>
      <c r="LC8" s="30"/>
      <c r="LD8" s="30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55"/>
      <c r="LR8" s="30"/>
      <c r="LS8" s="30"/>
      <c r="LT8" s="30"/>
      <c r="LU8" s="30"/>
      <c r="LV8" s="30"/>
      <c r="LW8" s="30"/>
      <c r="LX8" s="30"/>
      <c r="LY8" s="30"/>
      <c r="LZ8" s="30"/>
      <c r="MA8" s="30"/>
      <c r="MB8" s="30"/>
      <c r="MC8" s="30"/>
      <c r="MD8" s="30"/>
      <c r="ME8" s="30"/>
      <c r="MF8" s="30"/>
      <c r="MG8" s="30"/>
      <c r="MH8" s="30"/>
      <c r="MI8" s="30"/>
      <c r="MJ8" s="30"/>
      <c r="MK8" s="30"/>
      <c r="ML8" s="30"/>
      <c r="MM8" s="30"/>
      <c r="MN8" s="30"/>
      <c r="MO8" s="30"/>
      <c r="MP8" s="30"/>
      <c r="MQ8" s="30"/>
      <c r="MR8" s="30"/>
      <c r="MS8" s="30"/>
      <c r="MT8" s="30"/>
      <c r="MU8" s="30"/>
      <c r="MV8" s="30"/>
      <c r="MW8" s="30"/>
      <c r="MX8" s="55"/>
      <c r="MY8" s="30"/>
      <c r="MZ8" s="30"/>
      <c r="NA8" s="30"/>
      <c r="NB8" s="30"/>
      <c r="NC8" s="30"/>
      <c r="ND8" s="30"/>
      <c r="NE8" s="30"/>
      <c r="NF8" s="30"/>
      <c r="NG8" s="30"/>
      <c r="NH8" s="30"/>
      <c r="NI8" s="30"/>
      <c r="NJ8" s="30"/>
      <c r="NK8" s="30"/>
      <c r="NL8" s="30"/>
      <c r="NM8" s="30"/>
      <c r="NN8" s="30"/>
      <c r="NO8" s="30"/>
      <c r="NP8" s="30"/>
      <c r="NQ8" s="30"/>
      <c r="NR8" s="30"/>
      <c r="NS8" s="30"/>
      <c r="NT8" s="30"/>
      <c r="NU8" s="30"/>
      <c r="NV8" s="30"/>
      <c r="NW8" s="30"/>
      <c r="NX8" s="30"/>
      <c r="NY8" s="30"/>
      <c r="NZ8" s="30"/>
      <c r="OA8" s="30"/>
      <c r="OB8" s="30"/>
      <c r="OC8" s="30"/>
      <c r="OD8" s="30"/>
      <c r="OE8" s="55"/>
      <c r="OF8" s="30"/>
      <c r="OG8" s="30"/>
      <c r="OH8" s="30"/>
      <c r="OI8" s="30"/>
      <c r="OJ8" s="30"/>
      <c r="OK8" s="30"/>
      <c r="OL8" s="30"/>
      <c r="OM8" s="30"/>
      <c r="ON8" s="30"/>
      <c r="OO8" s="30"/>
      <c r="OP8" s="30"/>
      <c r="OQ8" s="30"/>
      <c r="OR8" s="30"/>
      <c r="OS8" s="30"/>
      <c r="OT8" s="30"/>
      <c r="OU8" s="30"/>
      <c r="OV8" s="30"/>
      <c r="OW8" s="30"/>
      <c r="OX8" s="30"/>
      <c r="OY8" s="30"/>
      <c r="OZ8" s="30"/>
      <c r="PA8" s="30"/>
      <c r="PB8" s="30"/>
      <c r="PC8" s="30"/>
      <c r="PD8" s="30"/>
      <c r="PE8" s="30"/>
      <c r="PF8" s="30"/>
      <c r="PG8" s="30"/>
      <c r="PH8" s="30"/>
      <c r="PI8" s="30"/>
      <c r="PJ8" s="30"/>
      <c r="PK8" s="30"/>
      <c r="PL8" s="55"/>
      <c r="PM8" s="56"/>
      <c r="PN8" s="30"/>
      <c r="PO8" s="30"/>
      <c r="PP8" s="30"/>
      <c r="PQ8" s="30"/>
      <c r="PR8" s="30"/>
      <c r="PS8" s="30"/>
      <c r="PT8" s="30"/>
      <c r="PU8" s="30"/>
      <c r="PV8" s="30"/>
      <c r="PW8" s="30"/>
      <c r="PX8" s="30"/>
      <c r="PY8" s="30"/>
      <c r="PZ8" s="30"/>
      <c r="QA8" s="30"/>
      <c r="QB8" s="30"/>
      <c r="QC8" s="30"/>
      <c r="QD8" s="30"/>
      <c r="QE8" s="30"/>
      <c r="QF8" s="30"/>
      <c r="QG8" s="30"/>
      <c r="QH8" s="30"/>
      <c r="QI8" s="30"/>
      <c r="QJ8" s="30"/>
      <c r="QK8" s="30"/>
      <c r="QL8" s="30"/>
      <c r="QM8" s="30"/>
      <c r="QN8" s="30"/>
      <c r="QO8" s="30"/>
      <c r="QP8" s="30"/>
      <c r="QQ8" s="30"/>
      <c r="QR8" s="30"/>
      <c r="QS8" s="30"/>
      <c r="QT8" s="55"/>
      <c r="QU8" s="30"/>
      <c r="QV8" s="30"/>
      <c r="QW8" s="30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55"/>
      <c r="SB8" s="30"/>
      <c r="SC8" s="30"/>
      <c r="SD8" s="30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55"/>
      <c r="TI8" s="30"/>
      <c r="TJ8" s="30"/>
      <c r="TK8" s="30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30"/>
      <c r="UF8" s="30"/>
      <c r="UG8" s="30"/>
      <c r="UH8" s="30"/>
      <c r="UI8" s="30"/>
      <c r="UJ8" s="30"/>
      <c r="UK8" s="30"/>
      <c r="UL8" s="30"/>
      <c r="UM8" s="30"/>
      <c r="UN8" s="30"/>
      <c r="UO8" s="55"/>
      <c r="UP8" s="30"/>
      <c r="UQ8" s="30"/>
      <c r="UR8" s="30"/>
      <c r="US8" s="30"/>
      <c r="UT8" s="30"/>
      <c r="UU8" s="30"/>
      <c r="UV8" s="30"/>
      <c r="UW8" s="30"/>
      <c r="UX8" s="30"/>
      <c r="UY8" s="30"/>
      <c r="UZ8" s="30"/>
      <c r="VA8" s="30"/>
      <c r="VB8" s="30"/>
      <c r="VC8" s="30"/>
      <c r="VD8" s="30"/>
      <c r="VE8" s="30"/>
      <c r="VF8" s="30"/>
      <c r="VG8" s="30"/>
      <c r="VH8" s="30"/>
      <c r="VI8" s="30"/>
      <c r="VJ8" s="30"/>
      <c r="VK8" s="30"/>
      <c r="VL8" s="30"/>
      <c r="VM8" s="30"/>
      <c r="VN8" s="30"/>
      <c r="VO8" s="30"/>
      <c r="VP8" s="30"/>
      <c r="VQ8" s="30"/>
      <c r="VR8" s="30"/>
      <c r="VS8" s="30"/>
      <c r="VT8" s="30"/>
      <c r="VU8" s="30"/>
      <c r="VV8" s="55"/>
      <c r="VW8" s="30"/>
      <c r="VX8" s="30"/>
      <c r="VY8" s="30"/>
      <c r="VZ8" s="30"/>
      <c r="WA8" s="30"/>
      <c r="WB8" s="30"/>
      <c r="WC8" s="30"/>
      <c r="WD8" s="30"/>
      <c r="WE8" s="30"/>
      <c r="WF8" s="30"/>
      <c r="WG8" s="30"/>
      <c r="WH8" s="30"/>
      <c r="WI8" s="30"/>
      <c r="WJ8" s="30"/>
      <c r="WK8" s="30"/>
      <c r="WL8" s="30"/>
      <c r="WM8" s="30"/>
      <c r="WN8" s="30"/>
      <c r="WO8" s="30"/>
      <c r="WP8" s="30"/>
      <c r="WQ8" s="30"/>
      <c r="WR8" s="30"/>
      <c r="WS8" s="30"/>
      <c r="WT8" s="30"/>
      <c r="WU8" s="30"/>
      <c r="WV8" s="30"/>
      <c r="WW8" s="30"/>
      <c r="WX8" s="30"/>
      <c r="WY8" s="30"/>
      <c r="WZ8" s="30"/>
      <c r="XA8" s="30"/>
      <c r="XB8" s="30"/>
      <c r="XC8" s="55"/>
      <c r="XD8" s="30"/>
      <c r="XE8" s="30"/>
      <c r="XF8" s="30"/>
      <c r="XG8" s="30"/>
      <c r="XH8" s="30"/>
      <c r="XI8" s="30"/>
      <c r="XJ8" s="30"/>
      <c r="XK8" s="30"/>
      <c r="XL8" s="30"/>
      <c r="XM8" s="30"/>
      <c r="XN8" s="30"/>
      <c r="XO8" s="30"/>
      <c r="XP8" s="30"/>
      <c r="XQ8" s="30"/>
      <c r="XR8" s="30"/>
      <c r="XS8" s="30"/>
      <c r="XT8" s="30"/>
      <c r="XU8" s="30"/>
      <c r="XV8" s="30"/>
      <c r="XW8" s="30"/>
      <c r="XX8" s="30"/>
      <c r="XY8" s="30"/>
      <c r="XZ8" s="30"/>
      <c r="YA8" s="30"/>
      <c r="YB8" s="30"/>
      <c r="YC8" s="30"/>
      <c r="YD8" s="30"/>
      <c r="YE8" s="30"/>
      <c r="YF8" s="30"/>
      <c r="YG8" s="30"/>
      <c r="YH8" s="30"/>
      <c r="YI8" s="30"/>
      <c r="YJ8" s="55"/>
      <c r="YK8" s="30"/>
      <c r="YL8" s="30"/>
      <c r="YM8" s="30"/>
      <c r="YN8" s="30"/>
      <c r="YO8" s="30"/>
      <c r="YP8" s="30"/>
      <c r="YQ8" s="30"/>
      <c r="YR8" s="30"/>
      <c r="YS8" s="30"/>
      <c r="YT8" s="30"/>
      <c r="YU8" s="30"/>
      <c r="YV8" s="30"/>
      <c r="YW8" s="30"/>
      <c r="YX8" s="30"/>
      <c r="YY8" s="30"/>
      <c r="YZ8" s="30"/>
      <c r="ZA8" s="30"/>
      <c r="ZB8" s="30"/>
      <c r="ZC8" s="30"/>
      <c r="ZD8" s="30"/>
      <c r="ZE8" s="30"/>
      <c r="ZF8" s="30"/>
      <c r="ZG8" s="30"/>
      <c r="ZH8" s="30"/>
      <c r="ZI8" s="30"/>
      <c r="ZJ8" s="30"/>
      <c r="ZK8" s="30"/>
      <c r="ZL8" s="30"/>
      <c r="ZM8" s="30"/>
      <c r="ZN8" s="30"/>
      <c r="ZO8" s="30"/>
      <c r="ZP8" s="30"/>
      <c r="ZQ8" s="55"/>
      <c r="ZR8" s="30"/>
      <c r="ZS8" s="30"/>
      <c r="ZT8" s="30"/>
      <c r="ZU8" s="30"/>
      <c r="ZV8" s="30"/>
      <c r="ZW8" s="30"/>
      <c r="ZX8" s="30"/>
      <c r="ZY8" s="30"/>
      <c r="ZZ8" s="30"/>
      <c r="AAA8" s="30"/>
      <c r="AAB8" s="30"/>
      <c r="AAC8" s="30"/>
      <c r="AAD8" s="30"/>
      <c r="AAE8" s="30"/>
      <c r="AAF8" s="30"/>
      <c r="AAG8" s="30"/>
      <c r="AAH8" s="30"/>
      <c r="AAI8" s="30"/>
      <c r="AAJ8" s="30"/>
      <c r="AAK8" s="30"/>
      <c r="AAL8" s="30"/>
      <c r="AAM8" s="30"/>
      <c r="AAN8" s="30"/>
      <c r="AAO8" s="30"/>
      <c r="AAP8" s="30"/>
      <c r="AAQ8" s="30"/>
      <c r="AAR8" s="30"/>
      <c r="AAS8" s="30"/>
      <c r="AAT8" s="30"/>
      <c r="AAU8" s="30"/>
      <c r="AAV8" s="30"/>
      <c r="AAW8" s="30"/>
      <c r="AAX8" s="55"/>
      <c r="AAY8" s="30"/>
      <c r="AAZ8" s="30"/>
      <c r="ABA8" s="30"/>
      <c r="ABB8" s="30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55"/>
      <c r="ACF8" s="30"/>
      <c r="ACG8" s="30"/>
      <c r="ACH8" s="30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55"/>
      <c r="ADM8" s="30"/>
      <c r="ADN8" s="30"/>
      <c r="ADO8" s="30"/>
      <c r="ADP8" s="30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30"/>
      <c r="AEP8" s="30"/>
      <c r="AEQ8" s="30"/>
      <c r="AER8" s="30"/>
      <c r="AES8" s="55"/>
      <c r="AET8" s="56"/>
      <c r="AEU8" s="30"/>
      <c r="AEV8" s="30"/>
      <c r="AEW8" s="30"/>
      <c r="AEX8" s="30"/>
      <c r="AEY8" s="30"/>
      <c r="AEZ8" s="30"/>
      <c r="AFA8" s="30"/>
      <c r="AFB8" s="30"/>
      <c r="AFC8" s="30"/>
      <c r="AFD8" s="30"/>
      <c r="AFE8" s="30"/>
      <c r="AFF8" s="30"/>
      <c r="AFG8" s="30"/>
      <c r="AFH8" s="30"/>
      <c r="AFI8" s="30"/>
      <c r="AFJ8" s="30"/>
      <c r="AFK8" s="30"/>
      <c r="AFL8" s="30"/>
      <c r="AFM8" s="30"/>
      <c r="AFN8" s="30"/>
      <c r="AFO8" s="30"/>
      <c r="AFP8" s="30"/>
      <c r="AFQ8" s="30"/>
      <c r="AFR8" s="30"/>
      <c r="AFS8" s="30"/>
      <c r="AFT8" s="30"/>
      <c r="AFU8" s="30"/>
      <c r="AFV8" s="30"/>
      <c r="AFW8" s="30"/>
      <c r="AFX8" s="30"/>
      <c r="AFY8" s="30"/>
      <c r="AFZ8" s="30"/>
      <c r="AGA8" s="55"/>
      <c r="AGB8" s="30"/>
      <c r="AGC8" s="30"/>
      <c r="AGD8" s="30"/>
      <c r="AGE8" s="30"/>
      <c r="AGF8" s="30"/>
      <c r="AGG8" s="30"/>
      <c r="AGH8" s="30"/>
      <c r="AGI8" s="30"/>
      <c r="AGJ8" s="30"/>
      <c r="AGK8" s="30"/>
      <c r="AGL8" s="30"/>
      <c r="AGM8" s="30"/>
      <c r="AGN8" s="30"/>
      <c r="AGO8" s="30"/>
      <c r="AGP8" s="30"/>
      <c r="AGQ8" s="30"/>
      <c r="AGR8" s="30"/>
      <c r="AGS8" s="30"/>
      <c r="AGT8" s="30"/>
      <c r="AGU8" s="30"/>
      <c r="AGV8" s="30"/>
      <c r="AGW8" s="30"/>
      <c r="AGX8" s="30"/>
      <c r="AGY8" s="30"/>
      <c r="AGZ8" s="30"/>
      <c r="AHA8" s="30"/>
      <c r="AHB8" s="30"/>
      <c r="AHC8" s="30"/>
      <c r="AHD8" s="30"/>
      <c r="AHE8" s="30"/>
      <c r="AHF8" s="30"/>
      <c r="AHG8" s="30"/>
      <c r="AHH8" s="55"/>
      <c r="AHI8" s="30"/>
      <c r="AHJ8" s="30"/>
      <c r="AHK8" s="30"/>
      <c r="AHL8" s="30"/>
      <c r="AHM8" s="30"/>
      <c r="AHN8" s="30"/>
      <c r="AHO8" s="30"/>
      <c r="AHP8" s="30"/>
      <c r="AHQ8" s="30"/>
      <c r="AHR8" s="30"/>
      <c r="AHS8" s="30"/>
      <c r="AHT8" s="30"/>
      <c r="AHU8" s="30"/>
      <c r="AHV8" s="30"/>
      <c r="AHW8" s="30"/>
      <c r="AHX8" s="30"/>
      <c r="AHY8" s="30"/>
      <c r="AHZ8" s="30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55"/>
      <c r="AIP8" s="30"/>
      <c r="AIQ8" s="30"/>
      <c r="AIR8" s="30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55"/>
      <c r="AJW8" s="30"/>
      <c r="AJX8" s="30"/>
      <c r="AJY8" s="30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55"/>
      <c r="ALD8" s="30"/>
      <c r="ALE8" s="30"/>
      <c r="ALF8" s="30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55"/>
      <c r="AMK8" s="30"/>
      <c r="AML8" s="30"/>
      <c r="AMM8" s="30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55"/>
      <c r="ANR8" s="30"/>
      <c r="ANS8" s="30"/>
      <c r="ANT8" s="30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55"/>
      <c r="AOY8" s="30"/>
      <c r="AOZ8" s="30"/>
      <c r="APA8" s="30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30"/>
      <c r="AQE8" s="55"/>
      <c r="AQF8" s="30"/>
      <c r="AQG8" s="30"/>
      <c r="AQH8" s="30"/>
      <c r="AQI8" s="30"/>
      <c r="AQJ8" s="30"/>
      <c r="AQK8" s="30"/>
      <c r="AQL8" s="30"/>
      <c r="AQM8" s="30"/>
      <c r="AQN8" s="30"/>
      <c r="AQO8" s="30"/>
      <c r="AQP8" s="30"/>
      <c r="AQQ8" s="30"/>
      <c r="AQR8" s="30"/>
      <c r="AQS8" s="30"/>
      <c r="AQT8" s="30"/>
      <c r="AQU8" s="30"/>
      <c r="AQV8" s="30"/>
      <c r="AQW8" s="30"/>
      <c r="AQX8" s="30"/>
      <c r="AQY8" s="30"/>
      <c r="AQZ8" s="30"/>
      <c r="ARA8" s="30"/>
      <c r="ARB8" s="30"/>
      <c r="ARC8" s="30"/>
      <c r="ARD8" s="30"/>
      <c r="ARE8" s="30"/>
      <c r="ARF8" s="30"/>
      <c r="ARG8" s="30"/>
      <c r="ARH8" s="30"/>
      <c r="ARI8" s="30"/>
      <c r="ARJ8" s="30"/>
      <c r="ARK8" s="30"/>
      <c r="ARL8" s="55"/>
      <c r="ARM8" s="30"/>
      <c r="ARN8" s="30"/>
      <c r="ARO8" s="30"/>
      <c r="ARP8" s="30"/>
      <c r="ARQ8" s="30"/>
      <c r="ARR8" s="30"/>
      <c r="ARS8" s="30"/>
      <c r="ART8" s="30"/>
      <c r="ARU8" s="30"/>
      <c r="ARV8" s="30"/>
      <c r="ARW8" s="30"/>
      <c r="ARX8" s="30"/>
      <c r="ARY8" s="30"/>
      <c r="ARZ8" s="30"/>
      <c r="ASA8" s="30"/>
      <c r="ASB8" s="30"/>
      <c r="ASC8" s="30"/>
      <c r="ASD8" s="30"/>
      <c r="ASE8" s="30"/>
      <c r="ASF8" s="30"/>
      <c r="ASG8" s="30"/>
      <c r="ASH8" s="30"/>
      <c r="ASI8" s="30"/>
      <c r="ASJ8" s="30"/>
      <c r="ASK8" s="30"/>
      <c r="ASL8" s="30"/>
      <c r="ASM8" s="30"/>
      <c r="ASN8" s="30"/>
      <c r="ASO8" s="30"/>
      <c r="ASP8" s="30"/>
      <c r="ASQ8" s="30"/>
      <c r="ASR8" s="30"/>
      <c r="ASS8" s="55"/>
      <c r="AST8" s="30"/>
      <c r="ASU8" s="30"/>
      <c r="ASV8" s="30"/>
      <c r="ASW8" s="30"/>
      <c r="ASX8" s="30"/>
      <c r="ASY8" s="30"/>
      <c r="ASZ8" s="30"/>
      <c r="ATA8" s="30"/>
      <c r="ATB8" s="30"/>
      <c r="ATC8" s="30"/>
      <c r="ATD8" s="30"/>
      <c r="ATE8" s="30"/>
      <c r="ATF8" s="30"/>
      <c r="ATG8" s="30"/>
      <c r="ATH8" s="30"/>
      <c r="ATI8" s="30"/>
      <c r="ATJ8" s="30"/>
      <c r="ATK8" s="30"/>
      <c r="ATL8" s="30"/>
      <c r="ATM8" s="30"/>
      <c r="ATN8" s="30"/>
      <c r="ATO8" s="30"/>
      <c r="ATP8" s="30"/>
      <c r="ATQ8" s="30"/>
      <c r="ATR8" s="30"/>
      <c r="ATS8" s="30"/>
      <c r="ATT8" s="30"/>
      <c r="ATU8" s="30"/>
      <c r="ATV8" s="30"/>
      <c r="ATW8" s="30"/>
      <c r="ATX8" s="30"/>
      <c r="ATY8" s="30"/>
      <c r="ATZ8" s="55"/>
      <c r="AUA8" s="56"/>
      <c r="AUB8" s="30"/>
      <c r="AUC8" s="30"/>
      <c r="AUD8" s="30"/>
      <c r="AUE8" s="30"/>
      <c r="AUF8" s="30"/>
      <c r="AUG8" s="30"/>
      <c r="AUH8" s="30"/>
      <c r="AUI8" s="30"/>
      <c r="AUJ8" s="30"/>
      <c r="AUK8" s="30"/>
      <c r="AUL8" s="30"/>
      <c r="AUM8" s="30"/>
      <c r="AUN8" s="30"/>
      <c r="AUO8" s="30"/>
      <c r="AUP8" s="30"/>
      <c r="AUQ8" s="30"/>
      <c r="AUR8" s="30"/>
      <c r="AUS8" s="30"/>
      <c r="AUT8" s="30"/>
      <c r="AUU8" s="30"/>
      <c r="AUV8" s="30"/>
      <c r="AUW8" s="30"/>
      <c r="AUX8" s="30"/>
      <c r="AUY8" s="30"/>
      <c r="AUZ8" s="30"/>
      <c r="AVA8" s="30"/>
      <c r="AVB8" s="30"/>
      <c r="AVC8" s="30"/>
      <c r="AVD8" s="30"/>
      <c r="AVE8" s="30"/>
      <c r="AVF8" s="30"/>
      <c r="AVG8" s="30"/>
      <c r="AVH8" s="55"/>
      <c r="AVI8" s="30"/>
      <c r="AVJ8" s="30"/>
      <c r="AVK8" s="30"/>
      <c r="AVL8" s="30"/>
      <c r="AVM8" s="30"/>
      <c r="AVN8" s="30"/>
      <c r="AVO8" s="30"/>
      <c r="AVP8" s="30"/>
      <c r="AVQ8" s="30"/>
      <c r="AVR8" s="30"/>
      <c r="AVS8" s="30"/>
      <c r="AVT8" s="30"/>
      <c r="AVU8" s="30"/>
      <c r="AVV8" s="30"/>
      <c r="AVW8" s="30"/>
      <c r="AVX8" s="30"/>
      <c r="AVY8" s="30"/>
      <c r="AVZ8" s="30"/>
      <c r="AWA8" s="30"/>
      <c r="AWB8" s="30"/>
      <c r="AWC8" s="30"/>
      <c r="AWD8" s="30"/>
      <c r="AWE8" s="30"/>
      <c r="AWF8" s="30"/>
      <c r="AWG8" s="30"/>
      <c r="AWH8" s="30"/>
      <c r="AWI8" s="30"/>
      <c r="AWJ8" s="30"/>
      <c r="AWK8" s="30"/>
      <c r="AWL8" s="30"/>
      <c r="AWM8" s="30"/>
      <c r="AWN8" s="30"/>
      <c r="AWO8" s="55"/>
      <c r="AWP8" s="30"/>
      <c r="AWQ8" s="30"/>
      <c r="AWR8" s="30"/>
      <c r="AWS8" s="30"/>
      <c r="AWT8" s="30"/>
      <c r="AWU8" s="30"/>
      <c r="AWV8" s="30"/>
      <c r="AWW8" s="30"/>
      <c r="AWX8" s="30"/>
      <c r="AWY8" s="30"/>
      <c r="AWZ8" s="30"/>
      <c r="AXA8" s="30"/>
      <c r="AXB8" s="30"/>
      <c r="AXC8" s="30"/>
      <c r="AXD8" s="30"/>
      <c r="AXE8" s="30"/>
      <c r="AXF8" s="30"/>
      <c r="AXG8" s="30"/>
      <c r="AXH8" s="30"/>
      <c r="AXI8" s="30"/>
      <c r="AXJ8" s="30"/>
      <c r="AXK8" s="30"/>
      <c r="AXL8" s="30"/>
      <c r="AXM8" s="30"/>
      <c r="AXN8" s="30"/>
      <c r="AXO8" s="30"/>
      <c r="AXP8" s="30"/>
      <c r="AXQ8" s="30"/>
      <c r="AXR8" s="30"/>
      <c r="AXS8" s="30"/>
      <c r="AXT8" s="30"/>
      <c r="AXU8" s="30"/>
      <c r="AXV8" s="55"/>
      <c r="AXW8" s="30"/>
      <c r="AXX8" s="30"/>
      <c r="AXY8" s="30"/>
      <c r="AXZ8" s="30"/>
      <c r="AYA8" s="30"/>
      <c r="AYB8" s="30"/>
      <c r="AYC8" s="30"/>
      <c r="AYD8" s="30"/>
      <c r="AYE8" s="30"/>
      <c r="AYF8" s="30"/>
      <c r="AYG8" s="30"/>
      <c r="AYH8" s="30"/>
      <c r="AYI8" s="30"/>
      <c r="AYJ8" s="30"/>
      <c r="AYK8" s="30"/>
      <c r="AYL8" s="30"/>
      <c r="AYM8" s="30"/>
      <c r="AYN8" s="30"/>
      <c r="AYO8" s="30"/>
      <c r="AYP8" s="30"/>
      <c r="AYQ8" s="30"/>
      <c r="AYR8" s="30"/>
      <c r="AYS8" s="30"/>
      <c r="AYT8" s="30"/>
      <c r="AYU8" s="30"/>
      <c r="AYV8" s="30"/>
      <c r="AYW8" s="30"/>
      <c r="AYX8" s="30"/>
      <c r="AYY8" s="30"/>
      <c r="AYZ8" s="30"/>
      <c r="AZA8" s="30"/>
      <c r="AZB8" s="30"/>
      <c r="AZC8" s="55"/>
      <c r="AZD8" s="30"/>
      <c r="AZE8" s="30"/>
      <c r="AZF8" s="30"/>
      <c r="AZG8" s="30"/>
      <c r="AZH8" s="30"/>
      <c r="AZI8" s="30"/>
      <c r="AZJ8" s="30"/>
      <c r="AZK8" s="30"/>
      <c r="AZL8" s="30"/>
      <c r="AZM8" s="30"/>
      <c r="AZN8" s="30"/>
      <c r="AZO8" s="30"/>
      <c r="AZP8" s="30"/>
      <c r="AZQ8" s="30"/>
      <c r="AZR8" s="30"/>
      <c r="AZS8" s="30"/>
      <c r="AZT8" s="30"/>
      <c r="AZU8" s="30"/>
      <c r="AZV8" s="30"/>
      <c r="AZW8" s="30"/>
      <c r="AZX8" s="30"/>
      <c r="AZY8" s="30"/>
      <c r="AZZ8" s="30"/>
      <c r="BAA8" s="30"/>
      <c r="BAB8" s="30"/>
      <c r="BAC8" s="30"/>
      <c r="BAD8" s="30"/>
      <c r="BAE8" s="30"/>
      <c r="BAF8" s="30"/>
      <c r="BAG8" s="30"/>
      <c r="BAH8" s="30"/>
      <c r="BAI8" s="30"/>
      <c r="BAJ8" s="55"/>
      <c r="BAK8" s="30"/>
      <c r="BAL8" s="30"/>
      <c r="BAM8" s="30"/>
      <c r="BAN8" s="30"/>
      <c r="BAO8" s="30"/>
      <c r="BAP8" s="30"/>
      <c r="BAQ8" s="30"/>
      <c r="BAR8" s="30"/>
      <c r="BAS8" s="30"/>
      <c r="BAT8" s="30"/>
      <c r="BAU8" s="30"/>
      <c r="BAV8" s="30"/>
      <c r="BAW8" s="30"/>
      <c r="BAX8" s="30"/>
      <c r="BAY8" s="30"/>
      <c r="BAZ8" s="30"/>
      <c r="BBA8" s="30"/>
      <c r="BBB8" s="30"/>
      <c r="BBC8" s="30"/>
      <c r="BBD8" s="30"/>
      <c r="BBE8" s="30"/>
      <c r="BBF8" s="30"/>
      <c r="BBG8" s="30"/>
      <c r="BBH8" s="30"/>
      <c r="BBI8" s="30"/>
      <c r="BBJ8" s="30"/>
      <c r="BBK8" s="30"/>
      <c r="BBL8" s="30"/>
      <c r="BBM8" s="30"/>
      <c r="BBN8" s="30"/>
      <c r="BBO8" s="30"/>
      <c r="BBP8" s="30"/>
      <c r="BBQ8" s="55"/>
      <c r="BBR8" s="30"/>
      <c r="BBS8" s="30"/>
      <c r="BBT8" s="30"/>
      <c r="BBU8" s="30"/>
      <c r="BBV8" s="30"/>
      <c r="BBW8" s="30"/>
      <c r="BBX8" s="30"/>
      <c r="BBY8" s="30"/>
      <c r="BBZ8" s="30"/>
      <c r="BCA8" s="30"/>
      <c r="BCB8" s="30"/>
      <c r="BCC8" s="30"/>
      <c r="BCD8" s="30"/>
      <c r="BCE8" s="30"/>
      <c r="BCF8" s="30"/>
      <c r="BCG8" s="30"/>
      <c r="BCH8" s="30"/>
      <c r="BCI8" s="30"/>
      <c r="BCJ8" s="30"/>
      <c r="BCK8" s="30"/>
      <c r="BCL8" s="30"/>
      <c r="BCM8" s="30"/>
      <c r="BCN8" s="30"/>
      <c r="BCO8" s="30"/>
      <c r="BCP8" s="30"/>
      <c r="BCQ8" s="30"/>
      <c r="BCR8" s="30"/>
      <c r="BCS8" s="30"/>
      <c r="BCT8" s="30"/>
      <c r="BCU8" s="30"/>
      <c r="BCV8" s="30"/>
      <c r="BCW8" s="30"/>
      <c r="BCX8" s="55"/>
      <c r="BCY8" s="30"/>
      <c r="BCZ8" s="30"/>
      <c r="BDA8" s="30"/>
      <c r="BDB8" s="30"/>
      <c r="BDC8" s="30"/>
      <c r="BDD8" s="30"/>
      <c r="BDE8" s="30"/>
      <c r="BDF8" s="30"/>
      <c r="BDG8" s="30"/>
      <c r="BDH8" s="30"/>
      <c r="BDI8" s="30"/>
      <c r="BDJ8" s="30"/>
      <c r="BDK8" s="30"/>
      <c r="BDL8" s="30"/>
      <c r="BDM8" s="30"/>
      <c r="BDN8" s="30"/>
      <c r="BDO8" s="30"/>
      <c r="BDP8" s="30"/>
      <c r="BDQ8" s="30"/>
      <c r="BDR8" s="30"/>
      <c r="BDS8" s="30"/>
      <c r="BDT8" s="30"/>
      <c r="BDU8" s="30"/>
      <c r="BDV8" s="30"/>
      <c r="BDW8" s="30"/>
      <c r="BDX8" s="30"/>
      <c r="BDY8" s="30"/>
      <c r="BDZ8" s="30"/>
      <c r="BEA8" s="30"/>
      <c r="BEB8" s="30"/>
      <c r="BEC8" s="30"/>
      <c r="BED8" s="30"/>
      <c r="BEE8" s="55"/>
      <c r="BEF8" s="30"/>
      <c r="BEG8" s="30"/>
      <c r="BEH8" s="30"/>
      <c r="BEI8" s="30"/>
      <c r="BEJ8" s="30"/>
      <c r="BEK8" s="30"/>
      <c r="BEL8" s="30"/>
      <c r="BEM8" s="30"/>
      <c r="BEN8" s="30"/>
      <c r="BEO8" s="30"/>
      <c r="BEP8" s="30"/>
      <c r="BEQ8" s="30"/>
      <c r="BER8" s="30"/>
      <c r="BES8" s="30"/>
      <c r="BET8" s="30"/>
      <c r="BEU8" s="30"/>
      <c r="BEV8" s="30"/>
      <c r="BEW8" s="30"/>
      <c r="BEX8" s="30"/>
      <c r="BEY8" s="30"/>
      <c r="BEZ8" s="30"/>
      <c r="BFA8" s="30"/>
      <c r="BFB8" s="30"/>
      <c r="BFC8" s="30"/>
      <c r="BFD8" s="30"/>
      <c r="BFE8" s="30"/>
      <c r="BFF8" s="30"/>
      <c r="BFG8" s="30"/>
      <c r="BFH8" s="30"/>
      <c r="BFI8" s="30"/>
      <c r="BFJ8" s="30"/>
      <c r="BFK8" s="30"/>
      <c r="BFL8" s="55"/>
      <c r="BFM8" s="30"/>
      <c r="BFN8" s="30"/>
      <c r="BFO8" s="30"/>
      <c r="BFP8" s="30"/>
      <c r="BFQ8" s="30"/>
      <c r="BFR8" s="30"/>
      <c r="BFS8" s="30"/>
      <c r="BFT8" s="30"/>
      <c r="BFU8" s="30"/>
      <c r="BFV8" s="30"/>
      <c r="BFW8" s="30"/>
      <c r="BFX8" s="30"/>
      <c r="BFY8" s="30"/>
      <c r="BFZ8" s="30"/>
      <c r="BGA8" s="30"/>
      <c r="BGB8" s="30"/>
      <c r="BGC8" s="30"/>
      <c r="BGD8" s="30"/>
      <c r="BGE8" s="30"/>
      <c r="BGF8" s="30"/>
      <c r="BGG8" s="30"/>
      <c r="BGH8" s="30"/>
      <c r="BGI8" s="30"/>
      <c r="BGJ8" s="30"/>
      <c r="BGK8" s="30"/>
      <c r="BGL8" s="30"/>
      <c r="BGM8" s="30"/>
      <c r="BGN8" s="30"/>
      <c r="BGO8" s="30"/>
      <c r="BGP8" s="30"/>
      <c r="BGQ8" s="30"/>
      <c r="BGR8" s="30"/>
      <c r="BGS8" s="55"/>
      <c r="BGT8" s="30"/>
      <c r="BGU8" s="30"/>
      <c r="BGV8" s="30"/>
      <c r="BGW8" s="30"/>
      <c r="BGX8" s="30"/>
      <c r="BGY8" s="30"/>
      <c r="BGZ8" s="30"/>
      <c r="BHA8" s="30"/>
      <c r="BHB8" s="30"/>
      <c r="BHC8" s="30"/>
      <c r="BHD8" s="30"/>
      <c r="BHE8" s="30"/>
      <c r="BHF8" s="30"/>
      <c r="BHG8" s="30"/>
      <c r="BHH8" s="30"/>
      <c r="BHI8" s="30"/>
      <c r="BHJ8" s="30"/>
      <c r="BHK8" s="30"/>
      <c r="BHL8" s="30"/>
      <c r="BHM8" s="30"/>
      <c r="BHN8" s="30"/>
      <c r="BHO8" s="30"/>
      <c r="BHP8" s="30"/>
      <c r="BHQ8" s="30"/>
      <c r="BHR8" s="30"/>
      <c r="BHS8" s="30"/>
      <c r="BHT8" s="30"/>
      <c r="BHU8" s="30"/>
      <c r="BHV8" s="30"/>
      <c r="BHW8" s="30"/>
      <c r="BHX8" s="30"/>
      <c r="BHY8" s="30"/>
      <c r="BHZ8" s="55"/>
      <c r="BIA8" s="30"/>
      <c r="BIB8" s="30"/>
      <c r="BIC8" s="30"/>
      <c r="BID8" s="30"/>
      <c r="BIE8" s="30"/>
      <c r="BIF8" s="30"/>
      <c r="BIG8" s="30"/>
      <c r="BIH8" s="30"/>
      <c r="BII8" s="30"/>
      <c r="BIJ8" s="30"/>
      <c r="BIK8" s="30"/>
      <c r="BIL8" s="30"/>
      <c r="BIM8" s="30"/>
      <c r="BIN8" s="30"/>
      <c r="BIO8" s="30"/>
      <c r="BIP8" s="30"/>
      <c r="BIQ8" s="30"/>
      <c r="BIR8" s="30"/>
      <c r="BIS8" s="30"/>
      <c r="BIT8" s="30"/>
      <c r="BIU8" s="30"/>
      <c r="BIV8" s="30"/>
      <c r="BIW8" s="30"/>
      <c r="BIX8" s="30"/>
      <c r="BIY8" s="30"/>
      <c r="BIZ8" s="30"/>
      <c r="BJA8" s="30"/>
      <c r="BJB8" s="30"/>
      <c r="BJC8" s="30"/>
      <c r="BJD8" s="30"/>
      <c r="BJE8" s="30"/>
      <c r="BJF8" s="30"/>
      <c r="BJG8" s="55"/>
      <c r="BJH8" s="56"/>
    </row>
    <row r="9" spans="2:1620" x14ac:dyDescent="0.3"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55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147"/>
      <c r="CB9" s="147"/>
      <c r="CC9" s="147"/>
      <c r="CD9" s="147"/>
      <c r="CE9" s="147"/>
      <c r="CF9" s="30"/>
      <c r="CG9" s="30"/>
      <c r="CH9" s="30"/>
      <c r="CI9" s="30"/>
      <c r="CJ9" s="30"/>
      <c r="CK9" s="30"/>
      <c r="CL9" s="30"/>
      <c r="CM9" s="55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147"/>
      <c r="DL9" s="147"/>
      <c r="DM9" s="30"/>
      <c r="DN9" s="30"/>
      <c r="DO9" s="30"/>
      <c r="DP9" s="30"/>
      <c r="DQ9" s="30"/>
      <c r="DR9" s="30"/>
      <c r="DS9" s="30"/>
      <c r="DT9" s="30"/>
      <c r="DU9" s="30"/>
      <c r="DV9" s="55"/>
      <c r="DW9" s="30"/>
      <c r="DX9" s="3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147"/>
      <c r="ER9" s="147"/>
      <c r="ES9" s="147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55"/>
      <c r="FG9" s="30"/>
      <c r="FH9" s="30"/>
      <c r="FI9" s="30"/>
      <c r="FJ9" s="30"/>
      <c r="FK9" s="30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147"/>
      <c r="FZ9" s="147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55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55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55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JX9" s="30"/>
      <c r="JY9" s="30"/>
      <c r="JZ9" s="30"/>
      <c r="KA9" s="30"/>
      <c r="KB9" s="30"/>
      <c r="KC9" s="30"/>
      <c r="KD9" s="30"/>
      <c r="KE9" s="30"/>
      <c r="KF9" s="30"/>
      <c r="KG9" s="30"/>
      <c r="KH9" s="30"/>
      <c r="KI9" s="30"/>
      <c r="KJ9" s="55"/>
      <c r="KK9" s="30"/>
      <c r="KL9" s="30"/>
      <c r="KM9" s="30"/>
      <c r="KN9" s="30"/>
      <c r="KO9" s="30"/>
      <c r="KP9" s="30"/>
      <c r="KQ9" s="30"/>
      <c r="KR9" s="30"/>
      <c r="KS9" s="30"/>
      <c r="KT9" s="30"/>
      <c r="KU9" s="30"/>
      <c r="KV9" s="30"/>
      <c r="KW9" s="30"/>
      <c r="KX9" s="30"/>
      <c r="KY9" s="30"/>
      <c r="KZ9" s="30"/>
      <c r="LA9" s="30"/>
      <c r="LB9" s="30"/>
      <c r="LC9" s="30"/>
      <c r="LD9" s="30"/>
      <c r="LE9" s="30"/>
      <c r="LF9" s="30"/>
      <c r="LG9" s="30"/>
      <c r="LH9" s="30"/>
      <c r="LI9" s="30"/>
      <c r="LJ9" s="30"/>
      <c r="LK9" s="30"/>
      <c r="LL9" s="30"/>
      <c r="LM9" s="30"/>
      <c r="LN9" s="30"/>
      <c r="LO9" s="30"/>
      <c r="LP9" s="30"/>
      <c r="LQ9" s="55"/>
      <c r="LR9" s="30"/>
      <c r="LS9" s="30"/>
      <c r="LT9" s="30"/>
      <c r="LU9" s="30"/>
      <c r="LV9" s="30"/>
      <c r="LW9" s="30"/>
      <c r="LX9" s="30"/>
      <c r="LY9" s="30"/>
      <c r="LZ9" s="30"/>
      <c r="MA9" s="30"/>
      <c r="MB9" s="30"/>
      <c r="MC9" s="30"/>
      <c r="MD9" s="30"/>
      <c r="ME9" s="30"/>
      <c r="MF9" s="30"/>
      <c r="MG9" s="30"/>
      <c r="MH9" s="30"/>
      <c r="MI9" s="30"/>
      <c r="MJ9" s="30"/>
      <c r="MK9" s="30"/>
      <c r="ML9" s="30"/>
      <c r="MM9" s="30"/>
      <c r="MN9" s="30"/>
      <c r="MO9" s="30"/>
      <c r="MP9" s="30"/>
      <c r="MQ9" s="30"/>
      <c r="MR9" s="30"/>
      <c r="MS9" s="30"/>
      <c r="MT9" s="30"/>
      <c r="MU9" s="30"/>
      <c r="MV9" s="30"/>
      <c r="MW9" s="30"/>
      <c r="MX9" s="55"/>
      <c r="MY9" s="30"/>
      <c r="MZ9" s="30"/>
      <c r="NA9" s="30"/>
      <c r="NB9" s="30"/>
      <c r="NC9" s="30"/>
      <c r="ND9" s="30"/>
      <c r="NE9" s="30"/>
      <c r="NF9" s="30"/>
      <c r="NG9" s="30"/>
      <c r="NH9" s="30"/>
      <c r="NI9" s="30"/>
      <c r="NJ9" s="30"/>
      <c r="NK9" s="30"/>
      <c r="NL9" s="30"/>
      <c r="NM9" s="30"/>
      <c r="NN9" s="30"/>
      <c r="NO9" s="30"/>
      <c r="NP9" s="30"/>
      <c r="NQ9" s="30"/>
      <c r="NR9" s="30"/>
      <c r="NS9" s="30"/>
      <c r="NT9" s="30"/>
      <c r="NU9" s="30"/>
      <c r="NV9" s="30"/>
      <c r="NW9" s="30"/>
      <c r="NX9" s="30"/>
      <c r="NY9" s="30"/>
      <c r="NZ9" s="30"/>
      <c r="OA9" s="30"/>
      <c r="OB9" s="30"/>
      <c r="OC9" s="30"/>
      <c r="OD9" s="30"/>
      <c r="OE9" s="55"/>
      <c r="OF9" s="30"/>
      <c r="OG9" s="30"/>
      <c r="OH9" s="30"/>
      <c r="OI9" s="30"/>
      <c r="OJ9" s="30"/>
      <c r="OK9" s="30"/>
      <c r="OL9" s="30"/>
      <c r="OM9" s="30"/>
      <c r="ON9" s="30"/>
      <c r="OO9" s="30"/>
      <c r="OP9" s="30"/>
      <c r="OQ9" s="30"/>
      <c r="OR9" s="30"/>
      <c r="OS9" s="30"/>
      <c r="OT9" s="30"/>
      <c r="OU9" s="30"/>
      <c r="OV9" s="30"/>
      <c r="OW9" s="30"/>
      <c r="OX9" s="30"/>
      <c r="OY9" s="30"/>
      <c r="OZ9" s="30"/>
      <c r="PA9" s="30"/>
      <c r="PB9" s="30"/>
      <c r="PC9" s="30"/>
      <c r="PD9" s="30"/>
      <c r="PE9" s="30"/>
      <c r="PF9" s="30"/>
      <c r="PG9" s="30"/>
      <c r="PH9" s="30"/>
      <c r="PI9" s="30"/>
      <c r="PJ9" s="30"/>
      <c r="PK9" s="30"/>
      <c r="PL9" s="55"/>
      <c r="PM9" s="56"/>
      <c r="PN9" s="30"/>
      <c r="PO9" s="30"/>
      <c r="PP9" s="30"/>
      <c r="PQ9" s="30"/>
      <c r="PR9" s="30"/>
      <c r="PS9" s="30"/>
      <c r="PT9" s="30"/>
      <c r="PU9" s="30"/>
      <c r="PV9" s="30"/>
      <c r="PW9" s="30"/>
      <c r="PX9" s="30"/>
      <c r="PY9" s="30"/>
      <c r="PZ9" s="30"/>
      <c r="QA9" s="30"/>
      <c r="QB9" s="30"/>
      <c r="QC9" s="30"/>
      <c r="QD9" s="30"/>
      <c r="QE9" s="30"/>
      <c r="QF9" s="30"/>
      <c r="QG9" s="30"/>
      <c r="QH9" s="30"/>
      <c r="QI9" s="30"/>
      <c r="QJ9" s="30"/>
      <c r="QK9" s="30"/>
      <c r="QL9" s="30"/>
      <c r="QM9" s="30"/>
      <c r="QN9" s="30"/>
      <c r="QO9" s="30"/>
      <c r="QP9" s="30"/>
      <c r="QQ9" s="30"/>
      <c r="QR9" s="30"/>
      <c r="QS9" s="30"/>
      <c r="QT9" s="55"/>
      <c r="QU9" s="30"/>
      <c r="QV9" s="30"/>
      <c r="QW9" s="30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55"/>
      <c r="SB9" s="30"/>
      <c r="SC9" s="30"/>
      <c r="SD9" s="30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55"/>
      <c r="TI9" s="30"/>
      <c r="TJ9" s="30"/>
      <c r="TK9" s="30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30"/>
      <c r="UF9" s="30"/>
      <c r="UG9" s="30"/>
      <c r="UH9" s="30"/>
      <c r="UI9" s="30"/>
      <c r="UJ9" s="30"/>
      <c r="UK9" s="30"/>
      <c r="UL9" s="30"/>
      <c r="UM9" s="30"/>
      <c r="UN9" s="30"/>
      <c r="UO9" s="55"/>
      <c r="UP9" s="30"/>
      <c r="UQ9" s="30"/>
      <c r="UR9" s="30"/>
      <c r="US9" s="30"/>
      <c r="UT9" s="30"/>
      <c r="UU9" s="30"/>
      <c r="UV9" s="30"/>
      <c r="UW9" s="30"/>
      <c r="UX9" s="30"/>
      <c r="UY9" s="30"/>
      <c r="UZ9" s="30"/>
      <c r="VA9" s="30"/>
      <c r="VB9" s="30"/>
      <c r="VC9" s="30"/>
      <c r="VD9" s="30"/>
      <c r="VE9" s="30"/>
      <c r="VF9" s="30"/>
      <c r="VG9" s="30"/>
      <c r="VH9" s="30"/>
      <c r="VI9" s="30"/>
      <c r="VJ9" s="30"/>
      <c r="VK9" s="30"/>
      <c r="VL9" s="30"/>
      <c r="VM9" s="30"/>
      <c r="VN9" s="30"/>
      <c r="VO9" s="30"/>
      <c r="VP9" s="30"/>
      <c r="VQ9" s="30"/>
      <c r="VR9" s="30"/>
      <c r="VS9" s="30"/>
      <c r="VT9" s="30"/>
      <c r="VU9" s="30"/>
      <c r="VV9" s="55"/>
      <c r="VW9" s="30"/>
      <c r="VX9" s="30"/>
      <c r="VY9" s="30"/>
      <c r="VZ9" s="30"/>
      <c r="WA9" s="30"/>
      <c r="WB9" s="30"/>
      <c r="WC9" s="30"/>
      <c r="WD9" s="30"/>
      <c r="WE9" s="30"/>
      <c r="WF9" s="30"/>
      <c r="WG9" s="30"/>
      <c r="WH9" s="30"/>
      <c r="WI9" s="30"/>
      <c r="WJ9" s="30"/>
      <c r="WK9" s="30"/>
      <c r="WL9" s="30"/>
      <c r="WM9" s="30"/>
      <c r="WN9" s="30"/>
      <c r="WO9" s="30"/>
      <c r="WP9" s="30"/>
      <c r="WQ9" s="30"/>
      <c r="WR9" s="30"/>
      <c r="WS9" s="30"/>
      <c r="WT9" s="30"/>
      <c r="WU9" s="30"/>
      <c r="WV9" s="30"/>
      <c r="WW9" s="30"/>
      <c r="WX9" s="30"/>
      <c r="WY9" s="30"/>
      <c r="WZ9" s="30"/>
      <c r="XA9" s="30"/>
      <c r="XB9" s="30"/>
      <c r="XC9" s="55"/>
      <c r="XD9" s="30"/>
      <c r="XE9" s="30"/>
      <c r="XF9" s="30"/>
      <c r="XG9" s="30"/>
      <c r="XH9" s="30"/>
      <c r="XI9" s="30"/>
      <c r="XJ9" s="30"/>
      <c r="XK9" s="30"/>
      <c r="XL9" s="30"/>
      <c r="XM9" s="30"/>
      <c r="XN9" s="30"/>
      <c r="XO9" s="30"/>
      <c r="XP9" s="30"/>
      <c r="XQ9" s="30"/>
      <c r="XR9" s="30"/>
      <c r="XS9" s="30"/>
      <c r="XT9" s="30"/>
      <c r="XU9" s="30"/>
      <c r="XV9" s="30"/>
      <c r="XW9" s="30"/>
      <c r="XX9" s="30"/>
      <c r="XY9" s="30"/>
      <c r="XZ9" s="30"/>
      <c r="YA9" s="30"/>
      <c r="YB9" s="30"/>
      <c r="YC9" s="30"/>
      <c r="YD9" s="30"/>
      <c r="YE9" s="30"/>
      <c r="YF9" s="30"/>
      <c r="YG9" s="30"/>
      <c r="YH9" s="30"/>
      <c r="YI9" s="30"/>
      <c r="YJ9" s="55"/>
      <c r="YK9" s="30"/>
      <c r="YL9" s="30"/>
      <c r="YM9" s="30"/>
      <c r="YN9" s="30"/>
      <c r="YO9" s="30"/>
      <c r="YP9" s="30"/>
      <c r="YQ9" s="30"/>
      <c r="YR9" s="30"/>
      <c r="YS9" s="30"/>
      <c r="YT9" s="30"/>
      <c r="YU9" s="30"/>
      <c r="YV9" s="30"/>
      <c r="YW9" s="30"/>
      <c r="YX9" s="30"/>
      <c r="YY9" s="30"/>
      <c r="YZ9" s="30"/>
      <c r="ZA9" s="30"/>
      <c r="ZB9" s="30"/>
      <c r="ZC9" s="30"/>
      <c r="ZD9" s="30"/>
      <c r="ZE9" s="30"/>
      <c r="ZF9" s="30"/>
      <c r="ZG9" s="30"/>
      <c r="ZH9" s="30"/>
      <c r="ZI9" s="30"/>
      <c r="ZJ9" s="30"/>
      <c r="ZK9" s="30"/>
      <c r="ZL9" s="30"/>
      <c r="ZM9" s="30"/>
      <c r="ZN9" s="30"/>
      <c r="ZO9" s="30"/>
      <c r="ZP9" s="30"/>
      <c r="ZQ9" s="55"/>
      <c r="ZR9" s="30"/>
      <c r="ZS9" s="30"/>
      <c r="ZT9" s="30"/>
      <c r="ZU9" s="30"/>
      <c r="ZV9" s="30"/>
      <c r="ZW9" s="30"/>
      <c r="ZX9" s="30"/>
      <c r="ZY9" s="30"/>
      <c r="ZZ9" s="30"/>
      <c r="AAA9" s="30"/>
      <c r="AAB9" s="30"/>
      <c r="AAC9" s="30"/>
      <c r="AAD9" s="30"/>
      <c r="AAE9" s="30"/>
      <c r="AAF9" s="30"/>
      <c r="AAG9" s="30"/>
      <c r="AAH9" s="30"/>
      <c r="AAI9" s="30"/>
      <c r="AAJ9" s="30"/>
      <c r="AAK9" s="30"/>
      <c r="AAL9" s="30"/>
      <c r="AAM9" s="30"/>
      <c r="AAN9" s="30"/>
      <c r="AAO9" s="30"/>
      <c r="AAP9" s="30"/>
      <c r="AAQ9" s="30"/>
      <c r="AAR9" s="30"/>
      <c r="AAS9" s="30"/>
      <c r="AAT9" s="30"/>
      <c r="AAU9" s="30"/>
      <c r="AAV9" s="30"/>
      <c r="AAW9" s="30"/>
      <c r="AAX9" s="55"/>
      <c r="AAY9" s="30"/>
      <c r="AAZ9" s="30"/>
      <c r="ABA9" s="30"/>
      <c r="ABB9" s="30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55"/>
      <c r="ACF9" s="30"/>
      <c r="ACG9" s="30"/>
      <c r="ACH9" s="30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55"/>
      <c r="ADM9" s="30"/>
      <c r="ADN9" s="30"/>
      <c r="ADO9" s="30"/>
      <c r="ADP9" s="30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30"/>
      <c r="AEP9" s="30"/>
      <c r="AEQ9" s="30"/>
      <c r="AER9" s="30"/>
      <c r="AES9" s="55"/>
      <c r="AET9" s="56"/>
      <c r="AEU9" s="30"/>
      <c r="AEV9" s="30"/>
      <c r="AEW9" s="30"/>
      <c r="AEX9" s="30"/>
      <c r="AEY9" s="30"/>
      <c r="AEZ9" s="30"/>
      <c r="AFA9" s="30"/>
      <c r="AFB9" s="30"/>
      <c r="AFC9" s="30"/>
      <c r="AFD9" s="30"/>
      <c r="AFE9" s="30"/>
      <c r="AFF9" s="30"/>
      <c r="AFG9" s="30"/>
      <c r="AFH9" s="30"/>
      <c r="AFI9" s="30"/>
      <c r="AFJ9" s="30"/>
      <c r="AFK9" s="30"/>
      <c r="AFL9" s="30"/>
      <c r="AFM9" s="30"/>
      <c r="AFN9" s="30"/>
      <c r="AFO9" s="30"/>
      <c r="AFP9" s="30"/>
      <c r="AFQ9" s="30"/>
      <c r="AFR9" s="30"/>
      <c r="AFS9" s="30"/>
      <c r="AFT9" s="30"/>
      <c r="AFU9" s="30"/>
      <c r="AFV9" s="30"/>
      <c r="AFW9" s="30"/>
      <c r="AFX9" s="30"/>
      <c r="AFY9" s="30"/>
      <c r="AFZ9" s="30"/>
      <c r="AGA9" s="55"/>
      <c r="AGB9" s="30"/>
      <c r="AGC9" s="30"/>
      <c r="AGD9" s="30"/>
      <c r="AGE9" s="30"/>
      <c r="AGF9" s="30"/>
      <c r="AGG9" s="30"/>
      <c r="AGH9" s="30"/>
      <c r="AGI9" s="30"/>
      <c r="AGJ9" s="30"/>
      <c r="AGK9" s="30"/>
      <c r="AGL9" s="30"/>
      <c r="AGM9" s="30"/>
      <c r="AGN9" s="30"/>
      <c r="AGO9" s="30"/>
      <c r="AGP9" s="30"/>
      <c r="AGQ9" s="30"/>
      <c r="AGR9" s="30"/>
      <c r="AGS9" s="30"/>
      <c r="AGT9" s="30"/>
      <c r="AGU9" s="30"/>
      <c r="AGV9" s="30"/>
      <c r="AGW9" s="30"/>
      <c r="AGX9" s="30"/>
      <c r="AGY9" s="30"/>
      <c r="AGZ9" s="30"/>
      <c r="AHA9" s="30"/>
      <c r="AHB9" s="30"/>
      <c r="AHC9" s="30"/>
      <c r="AHD9" s="30"/>
      <c r="AHE9" s="30"/>
      <c r="AHF9" s="30"/>
      <c r="AHG9" s="30"/>
      <c r="AHH9" s="55"/>
      <c r="AHI9" s="30"/>
      <c r="AHJ9" s="30"/>
      <c r="AHK9" s="30"/>
      <c r="AHL9" s="30"/>
      <c r="AHM9" s="30"/>
      <c r="AHN9" s="30"/>
      <c r="AHO9" s="30"/>
      <c r="AHP9" s="30"/>
      <c r="AHQ9" s="30"/>
      <c r="AHR9" s="30"/>
      <c r="AHS9" s="30"/>
      <c r="AHT9" s="30"/>
      <c r="AHU9" s="30"/>
      <c r="AHV9" s="30"/>
      <c r="AHW9" s="30"/>
      <c r="AHX9" s="30"/>
      <c r="AHY9" s="30"/>
      <c r="AHZ9" s="30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55"/>
      <c r="AIP9" s="30"/>
      <c r="AIQ9" s="30"/>
      <c r="AIR9" s="30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55"/>
      <c r="AJW9" s="30"/>
      <c r="AJX9" s="30"/>
      <c r="AJY9" s="30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55"/>
      <c r="ALD9" s="30"/>
      <c r="ALE9" s="30"/>
      <c r="ALF9" s="30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55"/>
      <c r="AMK9" s="30"/>
      <c r="AML9" s="30"/>
      <c r="AMM9" s="30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55"/>
      <c r="ANR9" s="30"/>
      <c r="ANS9" s="30"/>
      <c r="ANT9" s="30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55"/>
      <c r="AOY9" s="30"/>
      <c r="AOZ9" s="30"/>
      <c r="APA9" s="30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30"/>
      <c r="AQE9" s="55"/>
      <c r="AQF9" s="30"/>
      <c r="AQG9" s="30"/>
      <c r="AQH9" s="30"/>
      <c r="AQI9" s="30"/>
      <c r="AQJ9" s="30"/>
      <c r="AQK9" s="30"/>
      <c r="AQL9" s="30"/>
      <c r="AQM9" s="30"/>
      <c r="AQN9" s="30"/>
      <c r="AQO9" s="30"/>
      <c r="AQP9" s="30"/>
      <c r="AQQ9" s="30"/>
      <c r="AQR9" s="30"/>
      <c r="AQS9" s="30"/>
      <c r="AQT9" s="30"/>
      <c r="AQU9" s="30"/>
      <c r="AQV9" s="30"/>
      <c r="AQW9" s="30"/>
      <c r="AQX9" s="30"/>
      <c r="AQY9" s="30"/>
      <c r="AQZ9" s="30"/>
      <c r="ARA9" s="30"/>
      <c r="ARB9" s="30"/>
      <c r="ARC9" s="30"/>
      <c r="ARD9" s="30"/>
      <c r="ARE9" s="30"/>
      <c r="ARF9" s="30"/>
      <c r="ARG9" s="30"/>
      <c r="ARH9" s="30"/>
      <c r="ARI9" s="30"/>
      <c r="ARJ9" s="30"/>
      <c r="ARK9" s="30"/>
      <c r="ARL9" s="55"/>
      <c r="ARM9" s="30"/>
      <c r="ARN9" s="30"/>
      <c r="ARO9" s="30"/>
      <c r="ARP9" s="30"/>
      <c r="ARQ9" s="30"/>
      <c r="ARR9" s="30"/>
      <c r="ARS9" s="30"/>
      <c r="ART9" s="30"/>
      <c r="ARU9" s="30"/>
      <c r="ARV9" s="30"/>
      <c r="ARW9" s="30"/>
      <c r="ARX9" s="30"/>
      <c r="ARY9" s="30"/>
      <c r="ARZ9" s="30"/>
      <c r="ASA9" s="30"/>
      <c r="ASB9" s="30"/>
      <c r="ASC9" s="30"/>
      <c r="ASD9" s="30"/>
      <c r="ASE9" s="30"/>
      <c r="ASF9" s="30"/>
      <c r="ASG9" s="30"/>
      <c r="ASH9" s="30"/>
      <c r="ASI9" s="30"/>
      <c r="ASJ9" s="30"/>
      <c r="ASK9" s="30"/>
      <c r="ASL9" s="30"/>
      <c r="ASM9" s="30"/>
      <c r="ASN9" s="30"/>
      <c r="ASO9" s="30"/>
      <c r="ASP9" s="30"/>
      <c r="ASQ9" s="30"/>
      <c r="ASR9" s="30"/>
      <c r="ASS9" s="55"/>
      <c r="AST9" s="30"/>
      <c r="ASU9" s="30"/>
      <c r="ASV9" s="30"/>
      <c r="ASW9" s="30"/>
      <c r="ASX9" s="30"/>
      <c r="ASY9" s="30"/>
      <c r="ASZ9" s="30"/>
      <c r="ATA9" s="30"/>
      <c r="ATB9" s="30"/>
      <c r="ATC9" s="30"/>
      <c r="ATD9" s="30"/>
      <c r="ATE9" s="30"/>
      <c r="ATF9" s="30"/>
      <c r="ATG9" s="30"/>
      <c r="ATH9" s="30"/>
      <c r="ATI9" s="30"/>
      <c r="ATJ9" s="30"/>
      <c r="ATK9" s="30"/>
      <c r="ATL9" s="30"/>
      <c r="ATM9" s="30"/>
      <c r="ATN9" s="30"/>
      <c r="ATO9" s="30"/>
      <c r="ATP9" s="30"/>
      <c r="ATQ9" s="30"/>
      <c r="ATR9" s="30"/>
      <c r="ATS9" s="30"/>
      <c r="ATT9" s="30"/>
      <c r="ATU9" s="30"/>
      <c r="ATV9" s="30"/>
      <c r="ATW9" s="30"/>
      <c r="ATX9" s="30"/>
      <c r="ATY9" s="30"/>
      <c r="ATZ9" s="55"/>
      <c r="AUA9" s="56"/>
      <c r="AUB9" s="30"/>
      <c r="AUC9" s="30"/>
      <c r="AUD9" s="30"/>
      <c r="AUE9" s="30"/>
      <c r="AUF9" s="30"/>
      <c r="AUG9" s="30"/>
      <c r="AUH9" s="30"/>
      <c r="AUI9" s="30"/>
      <c r="AUJ9" s="30"/>
      <c r="AUK9" s="30"/>
      <c r="AUL9" s="30"/>
      <c r="AUM9" s="30"/>
      <c r="AUN9" s="30"/>
      <c r="AUO9" s="30"/>
      <c r="AUP9" s="30"/>
      <c r="AUQ9" s="30"/>
      <c r="AUR9" s="30"/>
      <c r="AUS9" s="30"/>
      <c r="AUT9" s="30"/>
      <c r="AUU9" s="30"/>
      <c r="AUV9" s="30"/>
      <c r="AUW9" s="30"/>
      <c r="AUX9" s="30"/>
      <c r="AUY9" s="30"/>
      <c r="AUZ9" s="30"/>
      <c r="AVA9" s="30"/>
      <c r="AVB9" s="30"/>
      <c r="AVC9" s="30"/>
      <c r="AVD9" s="30"/>
      <c r="AVE9" s="30"/>
      <c r="AVF9" s="30"/>
      <c r="AVG9" s="30"/>
      <c r="AVH9" s="55"/>
      <c r="AVI9" s="30"/>
      <c r="AVJ9" s="30"/>
      <c r="AVK9" s="30"/>
      <c r="AVL9" s="30"/>
      <c r="AVM9" s="30"/>
      <c r="AVN9" s="30"/>
      <c r="AVO9" s="30"/>
      <c r="AVP9" s="30"/>
      <c r="AVQ9" s="30"/>
      <c r="AVR9" s="30"/>
      <c r="AVS9" s="30"/>
      <c r="AVT9" s="30"/>
      <c r="AVU9" s="30"/>
      <c r="AVV9" s="30"/>
      <c r="AVW9" s="30"/>
      <c r="AVX9" s="30"/>
      <c r="AVY9" s="30"/>
      <c r="AVZ9" s="30"/>
      <c r="AWA9" s="30"/>
      <c r="AWB9" s="30"/>
      <c r="AWC9" s="30"/>
      <c r="AWD9" s="30"/>
      <c r="AWE9" s="30"/>
      <c r="AWF9" s="30"/>
      <c r="AWG9" s="30"/>
      <c r="AWH9" s="30"/>
      <c r="AWI9" s="30"/>
      <c r="AWJ9" s="30"/>
      <c r="AWK9" s="30"/>
      <c r="AWL9" s="30"/>
      <c r="AWM9" s="30"/>
      <c r="AWN9" s="30"/>
      <c r="AWO9" s="55"/>
      <c r="AWP9" s="30"/>
      <c r="AWQ9" s="30"/>
      <c r="AWR9" s="30"/>
      <c r="AWS9" s="30"/>
      <c r="AWT9" s="30"/>
      <c r="AWU9" s="30"/>
      <c r="AWV9" s="30"/>
      <c r="AWW9" s="30"/>
      <c r="AWX9" s="30"/>
      <c r="AWY9" s="30"/>
      <c r="AWZ9" s="30"/>
      <c r="AXA9" s="30"/>
      <c r="AXB9" s="30"/>
      <c r="AXC9" s="30"/>
      <c r="AXD9" s="30"/>
      <c r="AXE9" s="30"/>
      <c r="AXF9" s="30"/>
      <c r="AXG9" s="30"/>
      <c r="AXH9" s="30"/>
      <c r="AXI9" s="30"/>
      <c r="AXJ9" s="30"/>
      <c r="AXK9" s="30"/>
      <c r="AXL9" s="30"/>
      <c r="AXM9" s="30"/>
      <c r="AXN9" s="30"/>
      <c r="AXO9" s="30"/>
      <c r="AXP9" s="30"/>
      <c r="AXQ9" s="30"/>
      <c r="AXR9" s="30"/>
      <c r="AXS9" s="30"/>
      <c r="AXT9" s="30"/>
      <c r="AXU9" s="30"/>
      <c r="AXV9" s="55"/>
      <c r="AXW9" s="30"/>
      <c r="AXX9" s="30"/>
      <c r="AXY9" s="30"/>
      <c r="AXZ9" s="30"/>
      <c r="AYA9" s="30"/>
      <c r="AYB9" s="30"/>
      <c r="AYC9" s="30"/>
      <c r="AYD9" s="30"/>
      <c r="AYE9" s="30"/>
      <c r="AYF9" s="30"/>
      <c r="AYG9" s="30"/>
      <c r="AYH9" s="30"/>
      <c r="AYI9" s="30"/>
      <c r="AYJ9" s="30"/>
      <c r="AYK9" s="30"/>
      <c r="AYL9" s="30"/>
      <c r="AYM9" s="30"/>
      <c r="AYN9" s="30"/>
      <c r="AYO9" s="30"/>
      <c r="AYP9" s="30"/>
      <c r="AYQ9" s="30"/>
      <c r="AYR9" s="30"/>
      <c r="AYS9" s="30"/>
      <c r="AYT9" s="30"/>
      <c r="AYU9" s="30"/>
      <c r="AYV9" s="30"/>
      <c r="AYW9" s="30"/>
      <c r="AYX9" s="30"/>
      <c r="AYY9" s="30"/>
      <c r="AYZ9" s="30"/>
      <c r="AZA9" s="30"/>
      <c r="AZB9" s="30"/>
      <c r="AZC9" s="55"/>
      <c r="AZD9" s="30"/>
      <c r="AZE9" s="30"/>
      <c r="AZF9" s="30"/>
      <c r="AZG9" s="30"/>
      <c r="AZH9" s="30"/>
      <c r="AZI9" s="30"/>
      <c r="AZJ9" s="30"/>
      <c r="AZK9" s="30"/>
      <c r="AZL9" s="30"/>
      <c r="AZM9" s="30"/>
      <c r="AZN9" s="30"/>
      <c r="AZO9" s="30"/>
      <c r="AZP9" s="30"/>
      <c r="AZQ9" s="30"/>
      <c r="AZR9" s="30"/>
      <c r="AZS9" s="30"/>
      <c r="AZT9" s="30"/>
      <c r="AZU9" s="30"/>
      <c r="AZV9" s="30"/>
      <c r="AZW9" s="30"/>
      <c r="AZX9" s="30"/>
      <c r="AZY9" s="30"/>
      <c r="AZZ9" s="30"/>
      <c r="BAA9" s="30"/>
      <c r="BAB9" s="30"/>
      <c r="BAC9" s="30"/>
      <c r="BAD9" s="30"/>
      <c r="BAE9" s="30"/>
      <c r="BAF9" s="30"/>
      <c r="BAG9" s="30"/>
      <c r="BAH9" s="30"/>
      <c r="BAI9" s="30"/>
      <c r="BAJ9" s="55"/>
      <c r="BAK9" s="30"/>
      <c r="BAL9" s="30"/>
      <c r="BAM9" s="30"/>
      <c r="BAN9" s="30"/>
      <c r="BAO9" s="30"/>
      <c r="BAP9" s="30"/>
      <c r="BAQ9" s="30"/>
      <c r="BAR9" s="30"/>
      <c r="BAS9" s="30"/>
      <c r="BAT9" s="30"/>
      <c r="BAU9" s="30"/>
      <c r="BAV9" s="30"/>
      <c r="BAW9" s="30"/>
      <c r="BAX9" s="30"/>
      <c r="BAY9" s="30"/>
      <c r="BAZ9" s="30"/>
      <c r="BBA9" s="30"/>
      <c r="BBB9" s="30"/>
      <c r="BBC9" s="30"/>
      <c r="BBD9" s="30"/>
      <c r="BBE9" s="30"/>
      <c r="BBF9" s="30"/>
      <c r="BBG9" s="30"/>
      <c r="BBH9" s="30"/>
      <c r="BBI9" s="30"/>
      <c r="BBJ9" s="30"/>
      <c r="BBK9" s="30"/>
      <c r="BBL9" s="30"/>
      <c r="BBM9" s="30"/>
      <c r="BBN9" s="30"/>
      <c r="BBO9" s="30"/>
      <c r="BBP9" s="30"/>
      <c r="BBQ9" s="55"/>
      <c r="BBR9" s="30"/>
      <c r="BBS9" s="30"/>
      <c r="BBT9" s="30"/>
      <c r="BBU9" s="30"/>
      <c r="BBV9" s="30"/>
      <c r="BBW9" s="30"/>
      <c r="BBX9" s="30"/>
      <c r="BBY9" s="30"/>
      <c r="BBZ9" s="30"/>
      <c r="BCA9" s="30"/>
      <c r="BCB9" s="30"/>
      <c r="BCC9" s="30"/>
      <c r="BCD9" s="30"/>
      <c r="BCE9" s="30"/>
      <c r="BCF9" s="30"/>
      <c r="BCG9" s="30"/>
      <c r="BCH9" s="30"/>
      <c r="BCI9" s="30"/>
      <c r="BCJ9" s="30"/>
      <c r="BCK9" s="30"/>
      <c r="BCL9" s="30"/>
      <c r="BCM9" s="30"/>
      <c r="BCN9" s="30"/>
      <c r="BCO9" s="30"/>
      <c r="BCP9" s="30"/>
      <c r="BCQ9" s="30"/>
      <c r="BCR9" s="30"/>
      <c r="BCS9" s="30"/>
      <c r="BCT9" s="30"/>
      <c r="BCU9" s="30"/>
      <c r="BCV9" s="30"/>
      <c r="BCW9" s="30"/>
      <c r="BCX9" s="55"/>
      <c r="BCY9" s="30"/>
      <c r="BCZ9" s="30"/>
      <c r="BDA9" s="30"/>
      <c r="BDB9" s="30"/>
      <c r="BDC9" s="30"/>
      <c r="BDD9" s="30"/>
      <c r="BDE9" s="30"/>
      <c r="BDF9" s="30"/>
      <c r="BDG9" s="30"/>
      <c r="BDH9" s="30"/>
      <c r="BDI9" s="30"/>
      <c r="BDJ9" s="30"/>
      <c r="BDK9" s="30"/>
      <c r="BDL9" s="30"/>
      <c r="BDM9" s="30"/>
      <c r="BDN9" s="30"/>
      <c r="BDO9" s="30"/>
      <c r="BDP9" s="30"/>
      <c r="BDQ9" s="30"/>
      <c r="BDR9" s="30"/>
      <c r="BDS9" s="30"/>
      <c r="BDT9" s="30"/>
      <c r="BDU9" s="30"/>
      <c r="BDV9" s="30"/>
      <c r="BDW9" s="30"/>
      <c r="BDX9" s="30"/>
      <c r="BDY9" s="30"/>
      <c r="BDZ9" s="30"/>
      <c r="BEA9" s="30"/>
      <c r="BEB9" s="30"/>
      <c r="BEC9" s="30"/>
      <c r="BED9" s="30"/>
      <c r="BEE9" s="55"/>
      <c r="BEF9" s="30"/>
      <c r="BEG9" s="30"/>
      <c r="BEH9" s="30"/>
      <c r="BEI9" s="30"/>
      <c r="BEJ9" s="30"/>
      <c r="BEK9" s="30"/>
      <c r="BEL9" s="30"/>
      <c r="BEM9" s="30"/>
      <c r="BEN9" s="30"/>
      <c r="BEO9" s="30"/>
      <c r="BEP9" s="30"/>
      <c r="BEQ9" s="30"/>
      <c r="BER9" s="30"/>
      <c r="BES9" s="30"/>
      <c r="BET9" s="30"/>
      <c r="BEU9" s="30"/>
      <c r="BEV9" s="30"/>
      <c r="BEW9" s="30"/>
      <c r="BEX9" s="30"/>
      <c r="BEY9" s="30"/>
      <c r="BEZ9" s="30"/>
      <c r="BFA9" s="30"/>
      <c r="BFB9" s="30"/>
      <c r="BFC9" s="30"/>
      <c r="BFD9" s="30"/>
      <c r="BFE9" s="30"/>
      <c r="BFF9" s="30"/>
      <c r="BFG9" s="30"/>
      <c r="BFH9" s="30"/>
      <c r="BFI9" s="30"/>
      <c r="BFJ9" s="30"/>
      <c r="BFK9" s="30"/>
      <c r="BFL9" s="55"/>
      <c r="BFM9" s="30"/>
      <c r="BFN9" s="30"/>
      <c r="BFO9" s="30"/>
      <c r="BFP9" s="30"/>
      <c r="BFQ9" s="30"/>
      <c r="BFR9" s="30"/>
      <c r="BFS9" s="30"/>
      <c r="BFT9" s="30"/>
      <c r="BFU9" s="30"/>
      <c r="BFV9" s="30"/>
      <c r="BFW9" s="30"/>
      <c r="BFX9" s="30"/>
      <c r="BFY9" s="30"/>
      <c r="BFZ9" s="30"/>
      <c r="BGA9" s="30"/>
      <c r="BGB9" s="30"/>
      <c r="BGC9" s="30"/>
      <c r="BGD9" s="30"/>
      <c r="BGE9" s="30"/>
      <c r="BGF9" s="30"/>
      <c r="BGG9" s="30"/>
      <c r="BGH9" s="30"/>
      <c r="BGI9" s="30"/>
      <c r="BGJ9" s="30"/>
      <c r="BGK9" s="30"/>
      <c r="BGL9" s="30"/>
      <c r="BGM9" s="30"/>
      <c r="BGN9" s="30"/>
      <c r="BGO9" s="30"/>
      <c r="BGP9" s="30"/>
      <c r="BGQ9" s="30"/>
      <c r="BGR9" s="30"/>
      <c r="BGS9" s="55"/>
      <c r="BGT9" s="30"/>
      <c r="BGU9" s="30"/>
      <c r="BGV9" s="30"/>
      <c r="BGW9" s="30"/>
      <c r="BGX9" s="30"/>
      <c r="BGY9" s="30"/>
      <c r="BGZ9" s="30"/>
      <c r="BHA9" s="30"/>
      <c r="BHB9" s="30"/>
      <c r="BHC9" s="30"/>
      <c r="BHD9" s="30"/>
      <c r="BHE9" s="30"/>
      <c r="BHF9" s="30"/>
      <c r="BHG9" s="30"/>
      <c r="BHH9" s="30"/>
      <c r="BHI9" s="30"/>
      <c r="BHJ9" s="30"/>
      <c r="BHK9" s="30"/>
      <c r="BHL9" s="30"/>
      <c r="BHM9" s="30"/>
      <c r="BHN9" s="30"/>
      <c r="BHO9" s="30"/>
      <c r="BHP9" s="30"/>
      <c r="BHQ9" s="30"/>
      <c r="BHR9" s="30"/>
      <c r="BHS9" s="30"/>
      <c r="BHT9" s="30"/>
      <c r="BHU9" s="30"/>
      <c r="BHV9" s="30"/>
      <c r="BHW9" s="30"/>
      <c r="BHX9" s="30"/>
      <c r="BHY9" s="30"/>
      <c r="BHZ9" s="55"/>
      <c r="BIA9" s="30"/>
      <c r="BIB9" s="30"/>
      <c r="BIC9" s="30"/>
      <c r="BID9" s="30"/>
      <c r="BIE9" s="30"/>
      <c r="BIF9" s="30"/>
      <c r="BIG9" s="30"/>
      <c r="BIH9" s="30"/>
      <c r="BII9" s="30"/>
      <c r="BIJ9" s="30"/>
      <c r="BIK9" s="30"/>
      <c r="BIL9" s="30"/>
      <c r="BIM9" s="30"/>
      <c r="BIN9" s="30"/>
      <c r="BIO9" s="30"/>
      <c r="BIP9" s="30"/>
      <c r="BIQ9" s="30"/>
      <c r="BIR9" s="30"/>
      <c r="BIS9" s="30"/>
      <c r="BIT9" s="30"/>
      <c r="BIU9" s="30"/>
      <c r="BIV9" s="30"/>
      <c r="BIW9" s="30"/>
      <c r="BIX9" s="30"/>
      <c r="BIY9" s="30"/>
      <c r="BIZ9" s="30"/>
      <c r="BJA9" s="30"/>
      <c r="BJB9" s="30"/>
      <c r="BJC9" s="30"/>
      <c r="BJD9" s="30"/>
      <c r="BJE9" s="30"/>
      <c r="BJF9" s="30"/>
      <c r="BJG9" s="55"/>
      <c r="BJH9" s="56"/>
    </row>
    <row r="10" spans="2:1620" x14ac:dyDescent="0.3"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55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147"/>
      <c r="CB10" s="147"/>
      <c r="CC10" s="147"/>
      <c r="CD10" s="147"/>
      <c r="CE10" s="147"/>
      <c r="CF10" s="30"/>
      <c r="CG10" s="30"/>
      <c r="CH10" s="30"/>
      <c r="CI10" s="30"/>
      <c r="CJ10" s="30"/>
      <c r="CK10" s="30"/>
      <c r="CL10" s="30"/>
      <c r="CM10" s="55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147"/>
      <c r="DL10" s="147"/>
      <c r="DM10" s="30"/>
      <c r="DN10" s="30"/>
      <c r="DO10" s="30"/>
      <c r="DP10" s="30"/>
      <c r="DQ10" s="30"/>
      <c r="DR10" s="30"/>
      <c r="DS10" s="30"/>
      <c r="DT10" s="30"/>
      <c r="DU10" s="30"/>
      <c r="DV10" s="55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147"/>
      <c r="ER10" s="147"/>
      <c r="ES10" s="147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55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147"/>
      <c r="FZ10" s="147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55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55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55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55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30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55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55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55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55"/>
      <c r="PM10" s="56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55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55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55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55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55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55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55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55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55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55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55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55"/>
      <c r="AET10" s="56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30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55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30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55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30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55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55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55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55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55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55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55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30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55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30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55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30"/>
      <c r="ATE10" s="30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55"/>
      <c r="AUA10" s="56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30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55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30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55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30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55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30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55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30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55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30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55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30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55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30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55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30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55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30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55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30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55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30"/>
      <c r="BIL10" s="30"/>
      <c r="BIM10" s="30"/>
      <c r="BIN10" s="30"/>
      <c r="BIO10" s="30"/>
      <c r="BIP10" s="30"/>
      <c r="BIQ10" s="30"/>
      <c r="BIR10" s="30"/>
      <c r="BIS10" s="30"/>
      <c r="BIT10" s="30"/>
      <c r="BIU10" s="30"/>
      <c r="BIV10" s="30"/>
      <c r="BIW10" s="30"/>
      <c r="BIX10" s="30"/>
      <c r="BIY10" s="30"/>
      <c r="BIZ10" s="30"/>
      <c r="BJA10" s="30"/>
      <c r="BJB10" s="30"/>
      <c r="BJC10" s="30"/>
      <c r="BJD10" s="30"/>
      <c r="BJE10" s="30"/>
      <c r="BJF10" s="30"/>
      <c r="BJG10" s="55"/>
      <c r="BJH10" s="56"/>
    </row>
    <row r="11" spans="2:1620" x14ac:dyDescent="0.3"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55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147"/>
      <c r="CB11" s="147"/>
      <c r="CC11" s="147"/>
      <c r="CD11" s="147"/>
      <c r="CE11" s="147"/>
      <c r="CF11" s="30"/>
      <c r="CG11" s="30"/>
      <c r="CH11" s="30"/>
      <c r="CI11" s="30"/>
      <c r="CJ11" s="30"/>
      <c r="CK11" s="30"/>
      <c r="CL11" s="30"/>
      <c r="CM11" s="55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147"/>
      <c r="DL11" s="147"/>
      <c r="DM11" s="30"/>
      <c r="DN11" s="30"/>
      <c r="DO11" s="30"/>
      <c r="DP11" s="30"/>
      <c r="DQ11" s="30"/>
      <c r="DR11" s="30"/>
      <c r="DS11" s="30"/>
      <c r="DT11" s="30"/>
      <c r="DU11" s="30"/>
      <c r="DV11" s="55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147"/>
      <c r="ER11" s="147"/>
      <c r="ES11" s="147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55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147"/>
      <c r="FZ11" s="147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55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55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55"/>
      <c r="JD11" s="30"/>
      <c r="JE11" s="30"/>
      <c r="JF11" s="30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30"/>
      <c r="JV11" s="30"/>
      <c r="JW11" s="30"/>
      <c r="JX11" s="30"/>
      <c r="JY11" s="30"/>
      <c r="JZ11" s="30"/>
      <c r="KA11" s="30"/>
      <c r="KB11" s="30"/>
      <c r="KC11" s="30"/>
      <c r="KD11" s="30"/>
      <c r="KE11" s="30"/>
      <c r="KF11" s="30"/>
      <c r="KG11" s="30"/>
      <c r="KH11" s="30"/>
      <c r="KI11" s="30"/>
      <c r="KJ11" s="55"/>
      <c r="KK11" s="30"/>
      <c r="KL11" s="30"/>
      <c r="KM11" s="30"/>
      <c r="KN11" s="30"/>
      <c r="KO11" s="30"/>
      <c r="KP11" s="30"/>
      <c r="KQ11" s="30"/>
      <c r="KR11" s="30"/>
      <c r="KS11" s="30"/>
      <c r="KT11" s="30"/>
      <c r="KU11" s="30"/>
      <c r="KV11" s="30"/>
      <c r="KW11" s="30"/>
      <c r="KX11" s="30"/>
      <c r="KY11" s="30"/>
      <c r="KZ11" s="30"/>
      <c r="LA11" s="30"/>
      <c r="LB11" s="30"/>
      <c r="LC11" s="30"/>
      <c r="LD11" s="30"/>
      <c r="LE11" s="30"/>
      <c r="LF11" s="30"/>
      <c r="LG11" s="30"/>
      <c r="LH11" s="30"/>
      <c r="LI11" s="30"/>
      <c r="LJ11" s="30"/>
      <c r="LK11" s="30"/>
      <c r="LL11" s="30"/>
      <c r="LM11" s="30"/>
      <c r="LN11" s="30"/>
      <c r="LO11" s="30"/>
      <c r="LP11" s="30"/>
      <c r="LQ11" s="55"/>
      <c r="LR11" s="30"/>
      <c r="LS11" s="30"/>
      <c r="LT11" s="30"/>
      <c r="LU11" s="30"/>
      <c r="LV11" s="30"/>
      <c r="LW11" s="30"/>
      <c r="LX11" s="30"/>
      <c r="LY11" s="30"/>
      <c r="LZ11" s="30"/>
      <c r="MA11" s="30"/>
      <c r="MB11" s="30"/>
      <c r="MC11" s="30"/>
      <c r="MD11" s="30"/>
      <c r="ME11" s="30"/>
      <c r="MF11" s="30"/>
      <c r="MG11" s="30"/>
      <c r="MH11" s="30"/>
      <c r="MI11" s="30"/>
      <c r="MJ11" s="30"/>
      <c r="MK11" s="30"/>
      <c r="ML11" s="30"/>
      <c r="MM11" s="30"/>
      <c r="MN11" s="30"/>
      <c r="MO11" s="30"/>
      <c r="MP11" s="30"/>
      <c r="MQ11" s="30"/>
      <c r="MR11" s="30"/>
      <c r="MS11" s="30"/>
      <c r="MT11" s="30"/>
      <c r="MU11" s="30"/>
      <c r="MV11" s="30"/>
      <c r="MW11" s="30"/>
      <c r="MX11" s="55"/>
      <c r="MY11" s="30"/>
      <c r="MZ11" s="30"/>
      <c r="NA11" s="30"/>
      <c r="NB11" s="30"/>
      <c r="NC11" s="30"/>
      <c r="ND11" s="30"/>
      <c r="NE11" s="30"/>
      <c r="NF11" s="30"/>
      <c r="NG11" s="30"/>
      <c r="NH11" s="30"/>
      <c r="NI11" s="30"/>
      <c r="NJ11" s="30"/>
      <c r="NK11" s="30"/>
      <c r="NL11" s="30"/>
      <c r="NM11" s="30"/>
      <c r="NN11" s="30"/>
      <c r="NO11" s="30"/>
      <c r="NP11" s="30"/>
      <c r="NQ11" s="30"/>
      <c r="NR11" s="30"/>
      <c r="NS11" s="30"/>
      <c r="NT11" s="30"/>
      <c r="NU11" s="30"/>
      <c r="NV11" s="30"/>
      <c r="NW11" s="30"/>
      <c r="NX11" s="30"/>
      <c r="NY11" s="30"/>
      <c r="NZ11" s="30"/>
      <c r="OA11" s="30"/>
      <c r="OB11" s="30"/>
      <c r="OC11" s="30"/>
      <c r="OD11" s="30"/>
      <c r="OE11" s="55"/>
      <c r="OF11" s="30"/>
      <c r="OG11" s="30"/>
      <c r="OH11" s="30"/>
      <c r="OI11" s="30"/>
      <c r="OJ11" s="30"/>
      <c r="OK11" s="30"/>
      <c r="OL11" s="30"/>
      <c r="OM11" s="30"/>
      <c r="ON11" s="30"/>
      <c r="OO11" s="30"/>
      <c r="OP11" s="30"/>
      <c r="OQ11" s="30"/>
      <c r="OR11" s="30"/>
      <c r="OS11" s="30"/>
      <c r="OT11" s="30"/>
      <c r="OU11" s="30"/>
      <c r="OV11" s="30"/>
      <c r="OW11" s="30"/>
      <c r="OX11" s="30"/>
      <c r="OY11" s="30"/>
      <c r="OZ11" s="30"/>
      <c r="PA11" s="30"/>
      <c r="PB11" s="30"/>
      <c r="PC11" s="30"/>
      <c r="PD11" s="30"/>
      <c r="PE11" s="30"/>
      <c r="PF11" s="30"/>
      <c r="PG11" s="30"/>
      <c r="PH11" s="30"/>
      <c r="PI11" s="30"/>
      <c r="PJ11" s="30"/>
      <c r="PK11" s="30"/>
      <c r="PL11" s="55"/>
      <c r="PM11" s="56"/>
      <c r="PN11" s="30"/>
      <c r="PO11" s="30"/>
      <c r="PP11" s="30"/>
      <c r="PQ11" s="30"/>
      <c r="PR11" s="30"/>
      <c r="PS11" s="30"/>
      <c r="PT11" s="30"/>
      <c r="PU11" s="30"/>
      <c r="PV11" s="30"/>
      <c r="PW11" s="30"/>
      <c r="PX11" s="30"/>
      <c r="PY11" s="30"/>
      <c r="PZ11" s="30"/>
      <c r="QA11" s="30"/>
      <c r="QB11" s="30"/>
      <c r="QC11" s="30"/>
      <c r="QD11" s="30"/>
      <c r="QE11" s="30"/>
      <c r="QF11" s="30"/>
      <c r="QG11" s="30"/>
      <c r="QH11" s="30"/>
      <c r="QI11" s="30"/>
      <c r="QJ11" s="30"/>
      <c r="QK11" s="30"/>
      <c r="QL11" s="30"/>
      <c r="QM11" s="30"/>
      <c r="QN11" s="30"/>
      <c r="QO11" s="30"/>
      <c r="QP11" s="30"/>
      <c r="QQ11" s="30"/>
      <c r="QR11" s="30"/>
      <c r="QS11" s="30"/>
      <c r="QT11" s="55"/>
      <c r="QU11" s="30"/>
      <c r="QV11" s="30"/>
      <c r="QW11" s="30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55"/>
      <c r="SB11" s="30"/>
      <c r="SC11" s="30"/>
      <c r="SD11" s="30"/>
      <c r="SE11" s="30"/>
      <c r="SF11" s="30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0"/>
      <c r="TF11" s="30"/>
      <c r="TG11" s="30"/>
      <c r="TH11" s="55"/>
      <c r="TI11" s="30"/>
      <c r="TJ11" s="30"/>
      <c r="TK11" s="30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30"/>
      <c r="UF11" s="30"/>
      <c r="UG11" s="30"/>
      <c r="UH11" s="30"/>
      <c r="UI11" s="30"/>
      <c r="UJ11" s="30"/>
      <c r="UK11" s="30"/>
      <c r="UL11" s="30"/>
      <c r="UM11" s="30"/>
      <c r="UN11" s="30"/>
      <c r="UO11" s="55"/>
      <c r="UP11" s="30"/>
      <c r="UQ11" s="30"/>
      <c r="UR11" s="30"/>
      <c r="US11" s="30"/>
      <c r="UT11" s="30"/>
      <c r="UU11" s="30"/>
      <c r="UV11" s="30"/>
      <c r="UW11" s="30"/>
      <c r="UX11" s="30"/>
      <c r="UY11" s="30"/>
      <c r="UZ11" s="30"/>
      <c r="VA11" s="30"/>
      <c r="VB11" s="30"/>
      <c r="VC11" s="30"/>
      <c r="VD11" s="30"/>
      <c r="VE11" s="30"/>
      <c r="VF11" s="30"/>
      <c r="VG11" s="30"/>
      <c r="VH11" s="30"/>
      <c r="VI11" s="30"/>
      <c r="VJ11" s="30"/>
      <c r="VK11" s="30"/>
      <c r="VL11" s="30"/>
      <c r="VM11" s="30"/>
      <c r="VN11" s="30"/>
      <c r="VO11" s="30"/>
      <c r="VP11" s="30"/>
      <c r="VQ11" s="30"/>
      <c r="VR11" s="30"/>
      <c r="VS11" s="30"/>
      <c r="VT11" s="30"/>
      <c r="VU11" s="30"/>
      <c r="VV11" s="55"/>
      <c r="VW11" s="30"/>
      <c r="VX11" s="30"/>
      <c r="VY11" s="30"/>
      <c r="VZ11" s="30"/>
      <c r="WA11" s="30"/>
      <c r="WB11" s="30"/>
      <c r="WC11" s="30"/>
      <c r="WD11" s="30"/>
      <c r="WE11" s="30"/>
      <c r="WF11" s="30"/>
      <c r="WG11" s="30"/>
      <c r="WH11" s="30"/>
      <c r="WI11" s="30"/>
      <c r="WJ11" s="30"/>
      <c r="WK11" s="30"/>
      <c r="WL11" s="30"/>
      <c r="WM11" s="30"/>
      <c r="WN11" s="30"/>
      <c r="WO11" s="30"/>
      <c r="WP11" s="30"/>
      <c r="WQ11" s="30"/>
      <c r="WR11" s="30"/>
      <c r="WS11" s="30"/>
      <c r="WT11" s="30"/>
      <c r="WU11" s="30"/>
      <c r="WV11" s="30"/>
      <c r="WW11" s="30"/>
      <c r="WX11" s="30"/>
      <c r="WY11" s="30"/>
      <c r="WZ11" s="30"/>
      <c r="XA11" s="30"/>
      <c r="XB11" s="30"/>
      <c r="XC11" s="55"/>
      <c r="XD11" s="30"/>
      <c r="XE11" s="30"/>
      <c r="XF11" s="30"/>
      <c r="XG11" s="30"/>
      <c r="XH11" s="30"/>
      <c r="XI11" s="30"/>
      <c r="XJ11" s="30"/>
      <c r="XK11" s="30"/>
      <c r="XL11" s="30"/>
      <c r="XM11" s="30"/>
      <c r="XN11" s="30"/>
      <c r="XO11" s="30"/>
      <c r="XP11" s="30"/>
      <c r="XQ11" s="30"/>
      <c r="XR11" s="30"/>
      <c r="XS11" s="30"/>
      <c r="XT11" s="30"/>
      <c r="XU11" s="30"/>
      <c r="XV11" s="30"/>
      <c r="XW11" s="30"/>
      <c r="XX11" s="30"/>
      <c r="XY11" s="30"/>
      <c r="XZ11" s="30"/>
      <c r="YA11" s="30"/>
      <c r="YB11" s="30"/>
      <c r="YC11" s="30"/>
      <c r="YD11" s="30"/>
      <c r="YE11" s="30"/>
      <c r="YF11" s="30"/>
      <c r="YG11" s="30"/>
      <c r="YH11" s="30"/>
      <c r="YI11" s="30"/>
      <c r="YJ11" s="55"/>
      <c r="YK11" s="30"/>
      <c r="YL11" s="30"/>
      <c r="YM11" s="30"/>
      <c r="YN11" s="30"/>
      <c r="YO11" s="30"/>
      <c r="YP11" s="30"/>
      <c r="YQ11" s="30"/>
      <c r="YR11" s="30"/>
      <c r="YS11" s="30"/>
      <c r="YT11" s="30"/>
      <c r="YU11" s="30"/>
      <c r="YV11" s="30"/>
      <c r="YW11" s="30"/>
      <c r="YX11" s="30"/>
      <c r="YY11" s="30"/>
      <c r="YZ11" s="30"/>
      <c r="ZA11" s="30"/>
      <c r="ZB11" s="30"/>
      <c r="ZC11" s="30"/>
      <c r="ZD11" s="30"/>
      <c r="ZE11" s="30"/>
      <c r="ZF11" s="30"/>
      <c r="ZG11" s="30"/>
      <c r="ZH11" s="30"/>
      <c r="ZI11" s="30"/>
      <c r="ZJ11" s="30"/>
      <c r="ZK11" s="30"/>
      <c r="ZL11" s="30"/>
      <c r="ZM11" s="30"/>
      <c r="ZN11" s="30"/>
      <c r="ZO11" s="30"/>
      <c r="ZP11" s="30"/>
      <c r="ZQ11" s="55"/>
      <c r="ZR11" s="30"/>
      <c r="ZS11" s="30"/>
      <c r="ZT11" s="30"/>
      <c r="ZU11" s="30"/>
      <c r="ZV11" s="30"/>
      <c r="ZW11" s="30"/>
      <c r="ZX11" s="30"/>
      <c r="ZY11" s="30"/>
      <c r="ZZ11" s="30"/>
      <c r="AAA11" s="30"/>
      <c r="AAB11" s="30"/>
      <c r="AAC11" s="30"/>
      <c r="AAD11" s="30"/>
      <c r="AAE11" s="30"/>
      <c r="AAF11" s="30"/>
      <c r="AAG11" s="30"/>
      <c r="AAH11" s="30"/>
      <c r="AAI11" s="30"/>
      <c r="AAJ11" s="30"/>
      <c r="AAK11" s="30"/>
      <c r="AAL11" s="30"/>
      <c r="AAM11" s="30"/>
      <c r="AAN11" s="30"/>
      <c r="AAO11" s="30"/>
      <c r="AAP11" s="30"/>
      <c r="AAQ11" s="30"/>
      <c r="AAR11" s="30"/>
      <c r="AAS11" s="30"/>
      <c r="AAT11" s="30"/>
      <c r="AAU11" s="30"/>
      <c r="AAV11" s="30"/>
      <c r="AAW11" s="30"/>
      <c r="AAX11" s="55"/>
      <c r="AAY11" s="30"/>
      <c r="AAZ11" s="30"/>
      <c r="ABA11" s="30"/>
      <c r="ABB11" s="30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  <c r="ABT11" s="30"/>
      <c r="ABU11" s="30"/>
      <c r="ABV11" s="30"/>
      <c r="ABW11" s="30"/>
      <c r="ABX11" s="30"/>
      <c r="ABY11" s="30"/>
      <c r="ABZ11" s="30"/>
      <c r="ACA11" s="30"/>
      <c r="ACB11" s="30"/>
      <c r="ACC11" s="30"/>
      <c r="ACD11" s="30"/>
      <c r="ACE11" s="55"/>
      <c r="ACF11" s="30"/>
      <c r="ACG11" s="30"/>
      <c r="ACH11" s="30"/>
      <c r="ACI11" s="30"/>
      <c r="ACJ11" s="30"/>
      <c r="ACK11" s="30"/>
      <c r="ACL11" s="30"/>
      <c r="ACM11" s="30"/>
      <c r="ACN11" s="30"/>
      <c r="ACO11" s="30"/>
      <c r="ACP11" s="30"/>
      <c r="ACQ11" s="30"/>
      <c r="ACR11" s="30"/>
      <c r="ACS11" s="30"/>
      <c r="ACT11" s="30"/>
      <c r="ACU11" s="30"/>
      <c r="ACV11" s="30"/>
      <c r="ACW11" s="30"/>
      <c r="ACX11" s="30"/>
      <c r="ACY11" s="30"/>
      <c r="ACZ11" s="30"/>
      <c r="ADA11" s="30"/>
      <c r="ADB11" s="30"/>
      <c r="ADC11" s="30"/>
      <c r="ADD11" s="30"/>
      <c r="ADE11" s="30"/>
      <c r="ADF11" s="30"/>
      <c r="ADG11" s="30"/>
      <c r="ADH11" s="30"/>
      <c r="ADI11" s="30"/>
      <c r="ADJ11" s="30"/>
      <c r="ADK11" s="30"/>
      <c r="ADL11" s="55"/>
      <c r="ADM11" s="30"/>
      <c r="ADN11" s="30"/>
      <c r="ADO11" s="30"/>
      <c r="ADP11" s="30"/>
      <c r="ADQ11" s="30"/>
      <c r="ADR11" s="30"/>
      <c r="ADS11" s="30"/>
      <c r="ADT11" s="30"/>
      <c r="ADU11" s="30"/>
      <c r="ADV11" s="30"/>
      <c r="ADW11" s="30"/>
      <c r="ADX11" s="30"/>
      <c r="ADY11" s="30"/>
      <c r="ADZ11" s="30"/>
      <c r="AEA11" s="30"/>
      <c r="AEB11" s="30"/>
      <c r="AEC11" s="30"/>
      <c r="AED11" s="30"/>
      <c r="AEE11" s="30"/>
      <c r="AEF11" s="30"/>
      <c r="AEG11" s="30"/>
      <c r="AEH11" s="30"/>
      <c r="AEI11" s="30"/>
      <c r="AEJ11" s="30"/>
      <c r="AEK11" s="30"/>
      <c r="AEL11" s="30"/>
      <c r="AEM11" s="30"/>
      <c r="AEN11" s="30"/>
      <c r="AEO11" s="30"/>
      <c r="AEP11" s="30"/>
      <c r="AEQ11" s="30"/>
      <c r="AER11" s="30"/>
      <c r="AES11" s="55"/>
      <c r="AET11" s="56"/>
      <c r="AEU11" s="30"/>
      <c r="AEV11" s="30"/>
      <c r="AEW11" s="30"/>
      <c r="AEX11" s="30"/>
      <c r="AEY11" s="30"/>
      <c r="AEZ11" s="30"/>
      <c r="AFA11" s="30"/>
      <c r="AFB11" s="30"/>
      <c r="AFC11" s="30"/>
      <c r="AFD11" s="30"/>
      <c r="AFE11" s="30"/>
      <c r="AFF11" s="30"/>
      <c r="AFG11" s="30"/>
      <c r="AFH11" s="30"/>
      <c r="AFI11" s="30"/>
      <c r="AFJ11" s="30"/>
      <c r="AFK11" s="30"/>
      <c r="AFL11" s="30"/>
      <c r="AFM11" s="30"/>
      <c r="AFN11" s="30"/>
      <c r="AFO11" s="30"/>
      <c r="AFP11" s="30"/>
      <c r="AFQ11" s="30"/>
      <c r="AFR11" s="30"/>
      <c r="AFS11" s="30"/>
      <c r="AFT11" s="30"/>
      <c r="AFU11" s="30"/>
      <c r="AFV11" s="30"/>
      <c r="AFW11" s="30"/>
      <c r="AFX11" s="30"/>
      <c r="AFY11" s="30"/>
      <c r="AFZ11" s="30"/>
      <c r="AGA11" s="55"/>
      <c r="AGB11" s="30"/>
      <c r="AGC11" s="30"/>
      <c r="AGD11" s="30"/>
      <c r="AGE11" s="30"/>
      <c r="AGF11" s="30"/>
      <c r="AGG11" s="30"/>
      <c r="AGH11" s="30"/>
      <c r="AGI11" s="30"/>
      <c r="AGJ11" s="30"/>
      <c r="AGK11" s="30"/>
      <c r="AGL11" s="30"/>
      <c r="AGM11" s="30"/>
      <c r="AGN11" s="30"/>
      <c r="AGO11" s="30"/>
      <c r="AGP11" s="30"/>
      <c r="AGQ11" s="30"/>
      <c r="AGR11" s="30"/>
      <c r="AGS11" s="30"/>
      <c r="AGT11" s="30"/>
      <c r="AGU11" s="30"/>
      <c r="AGV11" s="30"/>
      <c r="AGW11" s="30"/>
      <c r="AGX11" s="30"/>
      <c r="AGY11" s="30"/>
      <c r="AGZ11" s="30"/>
      <c r="AHA11" s="30"/>
      <c r="AHB11" s="30"/>
      <c r="AHC11" s="30"/>
      <c r="AHD11" s="30"/>
      <c r="AHE11" s="30"/>
      <c r="AHF11" s="30"/>
      <c r="AHG11" s="30"/>
      <c r="AHH11" s="55"/>
      <c r="AHI11" s="30"/>
      <c r="AHJ11" s="30"/>
      <c r="AHK11" s="30"/>
      <c r="AHL11" s="30"/>
      <c r="AHM11" s="30"/>
      <c r="AHN11" s="30"/>
      <c r="AHO11" s="30"/>
      <c r="AHP11" s="30"/>
      <c r="AHQ11" s="30"/>
      <c r="AHR11" s="30"/>
      <c r="AHS11" s="30"/>
      <c r="AHT11" s="30"/>
      <c r="AHU11" s="30"/>
      <c r="AHV11" s="30"/>
      <c r="AHW11" s="30"/>
      <c r="AHX11" s="30"/>
      <c r="AHY11" s="30"/>
      <c r="AHZ11" s="30"/>
      <c r="AIA11" s="30"/>
      <c r="AIB11" s="30"/>
      <c r="AIC11" s="30"/>
      <c r="AID11" s="30"/>
      <c r="AIE11" s="30"/>
      <c r="AIF11" s="30"/>
      <c r="AIG11" s="30"/>
      <c r="AIH11" s="30"/>
      <c r="AII11" s="30"/>
      <c r="AIJ11" s="30"/>
      <c r="AIK11" s="30"/>
      <c r="AIL11" s="30"/>
      <c r="AIM11" s="30"/>
      <c r="AIN11" s="30"/>
      <c r="AIO11" s="55"/>
      <c r="AIP11" s="30"/>
      <c r="AIQ11" s="30"/>
      <c r="AIR11" s="30"/>
      <c r="AIS11" s="30"/>
      <c r="AIT11" s="30"/>
      <c r="AIU11" s="30"/>
      <c r="AIV11" s="30"/>
      <c r="AIW11" s="30"/>
      <c r="AIX11" s="30"/>
      <c r="AIY11" s="30"/>
      <c r="AIZ11" s="30"/>
      <c r="AJA11" s="30"/>
      <c r="AJB11" s="30"/>
      <c r="AJC11" s="30"/>
      <c r="AJD11" s="30"/>
      <c r="AJE11" s="30"/>
      <c r="AJF11" s="30"/>
      <c r="AJG11" s="30"/>
      <c r="AJH11" s="30"/>
      <c r="AJI11" s="30"/>
      <c r="AJJ11" s="30"/>
      <c r="AJK11" s="30"/>
      <c r="AJL11" s="30"/>
      <c r="AJM11" s="30"/>
      <c r="AJN11" s="30"/>
      <c r="AJO11" s="30"/>
      <c r="AJP11" s="30"/>
      <c r="AJQ11" s="30"/>
      <c r="AJR11" s="30"/>
      <c r="AJS11" s="30"/>
      <c r="AJT11" s="30"/>
      <c r="AJU11" s="30"/>
      <c r="AJV11" s="55"/>
      <c r="AJW11" s="30"/>
      <c r="AJX11" s="30"/>
      <c r="AJY11" s="30"/>
      <c r="AJZ11" s="30"/>
      <c r="AKA11" s="30"/>
      <c r="AKB11" s="30"/>
      <c r="AKC11" s="30"/>
      <c r="AKD11" s="30"/>
      <c r="AKE11" s="30"/>
      <c r="AKF11" s="30"/>
      <c r="AKG11" s="30"/>
      <c r="AKH11" s="30"/>
      <c r="AKI11" s="30"/>
      <c r="AKJ11" s="30"/>
      <c r="AKK11" s="30"/>
      <c r="AKL11" s="30"/>
      <c r="AKM11" s="30"/>
      <c r="AKN11" s="30"/>
      <c r="AKO11" s="30"/>
      <c r="AKP11" s="30"/>
      <c r="AKQ11" s="30"/>
      <c r="AKR11" s="30"/>
      <c r="AKS11" s="30"/>
      <c r="AKT11" s="30"/>
      <c r="AKU11" s="30"/>
      <c r="AKV11" s="30"/>
      <c r="AKW11" s="30"/>
      <c r="AKX11" s="30"/>
      <c r="AKY11" s="30"/>
      <c r="AKZ11" s="30"/>
      <c r="ALA11" s="30"/>
      <c r="ALB11" s="30"/>
      <c r="ALC11" s="55"/>
      <c r="ALD11" s="30"/>
      <c r="ALE11" s="30"/>
      <c r="ALF11" s="30"/>
      <c r="ALG11" s="30"/>
      <c r="ALH11" s="30"/>
      <c r="ALI11" s="30"/>
      <c r="ALJ11" s="30"/>
      <c r="ALK11" s="30"/>
      <c r="ALL11" s="30"/>
      <c r="ALM11" s="30"/>
      <c r="ALN11" s="30"/>
      <c r="ALO11" s="30"/>
      <c r="ALP11" s="30"/>
      <c r="ALQ11" s="30"/>
      <c r="ALR11" s="30"/>
      <c r="ALS11" s="30"/>
      <c r="ALT11" s="30"/>
      <c r="ALU11" s="30"/>
      <c r="ALV11" s="30"/>
      <c r="ALW11" s="30"/>
      <c r="ALX11" s="30"/>
      <c r="ALY11" s="30"/>
      <c r="ALZ11" s="30"/>
      <c r="AMA11" s="30"/>
      <c r="AMB11" s="30"/>
      <c r="AMC11" s="30"/>
      <c r="AMD11" s="30"/>
      <c r="AME11" s="30"/>
      <c r="AMF11" s="30"/>
      <c r="AMG11" s="30"/>
      <c r="AMH11" s="30"/>
      <c r="AMI11" s="30"/>
      <c r="AMJ11" s="55"/>
      <c r="AMK11" s="30"/>
      <c r="AML11" s="30"/>
      <c r="AMM11" s="30"/>
      <c r="AMN11" s="30"/>
      <c r="AMO11" s="30"/>
      <c r="AMP11" s="30"/>
      <c r="AMQ11" s="30"/>
      <c r="AMR11" s="30"/>
      <c r="AMS11" s="30"/>
      <c r="AMT11" s="30"/>
      <c r="AMU11" s="30"/>
      <c r="AMV11" s="30"/>
      <c r="AMW11" s="30"/>
      <c r="AMX11" s="30"/>
      <c r="AMY11" s="30"/>
      <c r="AMZ11" s="30"/>
      <c r="ANA11" s="30"/>
      <c r="ANB11" s="30"/>
      <c r="ANC11" s="30"/>
      <c r="AND11" s="30"/>
      <c r="ANE11" s="30"/>
      <c r="ANF11" s="30"/>
      <c r="ANG11" s="30"/>
      <c r="ANH11" s="30"/>
      <c r="ANI11" s="30"/>
      <c r="ANJ11" s="30"/>
      <c r="ANK11" s="30"/>
      <c r="ANL11" s="30"/>
      <c r="ANM11" s="30"/>
      <c r="ANN11" s="30"/>
      <c r="ANO11" s="30"/>
      <c r="ANP11" s="30"/>
      <c r="ANQ11" s="55"/>
      <c r="ANR11" s="30"/>
      <c r="ANS11" s="30"/>
      <c r="ANT11" s="30"/>
      <c r="ANU11" s="30"/>
      <c r="ANV11" s="30"/>
      <c r="ANW11" s="30"/>
      <c r="ANX11" s="30"/>
      <c r="ANY11" s="30"/>
      <c r="ANZ11" s="30"/>
      <c r="AOA11" s="30"/>
      <c r="AOB11" s="30"/>
      <c r="AOC11" s="30"/>
      <c r="AOD11" s="30"/>
      <c r="AOE11" s="30"/>
      <c r="AOF11" s="30"/>
      <c r="AOG11" s="30"/>
      <c r="AOH11" s="30"/>
      <c r="AOI11" s="30"/>
      <c r="AOJ11" s="30"/>
      <c r="AOK11" s="30"/>
      <c r="AOL11" s="30"/>
      <c r="AOM11" s="30"/>
      <c r="AON11" s="30"/>
      <c r="AOO11" s="30"/>
      <c r="AOP11" s="30"/>
      <c r="AOQ11" s="30"/>
      <c r="AOR11" s="30"/>
      <c r="AOS11" s="30"/>
      <c r="AOT11" s="30"/>
      <c r="AOU11" s="30"/>
      <c r="AOV11" s="30"/>
      <c r="AOW11" s="30"/>
      <c r="AOX11" s="55"/>
      <c r="AOY11" s="30"/>
      <c r="AOZ11" s="30"/>
      <c r="APA11" s="30"/>
      <c r="APB11" s="30"/>
      <c r="APC11" s="30"/>
      <c r="APD11" s="30"/>
      <c r="APE11" s="30"/>
      <c r="APF11" s="30"/>
      <c r="APG11" s="30"/>
      <c r="APH11" s="30"/>
      <c r="API11" s="30"/>
      <c r="APJ11" s="30"/>
      <c r="APK11" s="30"/>
      <c r="APL11" s="30"/>
      <c r="APM11" s="30"/>
      <c r="APN11" s="30"/>
      <c r="APO11" s="30"/>
      <c r="APP11" s="30"/>
      <c r="APQ11" s="30"/>
      <c r="APR11" s="30"/>
      <c r="APS11" s="30"/>
      <c r="APT11" s="30"/>
      <c r="APU11" s="30"/>
      <c r="APV11" s="30"/>
      <c r="APW11" s="30"/>
      <c r="APX11" s="30"/>
      <c r="APY11" s="30"/>
      <c r="APZ11" s="30"/>
      <c r="AQA11" s="30"/>
      <c r="AQB11" s="30"/>
      <c r="AQC11" s="30"/>
      <c r="AQD11" s="30"/>
      <c r="AQE11" s="55"/>
      <c r="AQF11" s="30"/>
      <c r="AQG11" s="30"/>
      <c r="AQH11" s="30"/>
      <c r="AQI11" s="30"/>
      <c r="AQJ11" s="30"/>
      <c r="AQK11" s="30"/>
      <c r="AQL11" s="30"/>
      <c r="AQM11" s="30"/>
      <c r="AQN11" s="30"/>
      <c r="AQO11" s="30"/>
      <c r="AQP11" s="30"/>
      <c r="AQQ11" s="30"/>
      <c r="AQR11" s="30"/>
      <c r="AQS11" s="30"/>
      <c r="AQT11" s="30"/>
      <c r="AQU11" s="30"/>
      <c r="AQV11" s="30"/>
      <c r="AQW11" s="30"/>
      <c r="AQX11" s="30"/>
      <c r="AQY11" s="30"/>
      <c r="AQZ11" s="30"/>
      <c r="ARA11" s="30"/>
      <c r="ARB11" s="30"/>
      <c r="ARC11" s="30"/>
      <c r="ARD11" s="30"/>
      <c r="ARE11" s="30"/>
      <c r="ARF11" s="30"/>
      <c r="ARG11" s="30"/>
      <c r="ARH11" s="30"/>
      <c r="ARI11" s="30"/>
      <c r="ARJ11" s="30"/>
      <c r="ARK11" s="30"/>
      <c r="ARL11" s="55"/>
      <c r="ARM11" s="30"/>
      <c r="ARN11" s="30"/>
      <c r="ARO11" s="30"/>
      <c r="ARP11" s="30"/>
      <c r="ARQ11" s="30"/>
      <c r="ARR11" s="30"/>
      <c r="ARS11" s="30"/>
      <c r="ART11" s="30"/>
      <c r="ARU11" s="30"/>
      <c r="ARV11" s="30"/>
      <c r="ARW11" s="30"/>
      <c r="ARX11" s="30"/>
      <c r="ARY11" s="30"/>
      <c r="ARZ11" s="30"/>
      <c r="ASA11" s="30"/>
      <c r="ASB11" s="30"/>
      <c r="ASC11" s="30"/>
      <c r="ASD11" s="30"/>
      <c r="ASE11" s="30"/>
      <c r="ASF11" s="30"/>
      <c r="ASG11" s="30"/>
      <c r="ASH11" s="30"/>
      <c r="ASI11" s="30"/>
      <c r="ASJ11" s="30"/>
      <c r="ASK11" s="30"/>
      <c r="ASL11" s="30"/>
      <c r="ASM11" s="30"/>
      <c r="ASN11" s="30"/>
      <c r="ASO11" s="30"/>
      <c r="ASP11" s="30"/>
      <c r="ASQ11" s="30"/>
      <c r="ASR11" s="30"/>
      <c r="ASS11" s="55"/>
      <c r="AST11" s="30"/>
      <c r="ASU11" s="30"/>
      <c r="ASV11" s="30"/>
      <c r="ASW11" s="30"/>
      <c r="ASX11" s="30"/>
      <c r="ASY11" s="30"/>
      <c r="ASZ11" s="30"/>
      <c r="ATA11" s="30"/>
      <c r="ATB11" s="30"/>
      <c r="ATC11" s="30"/>
      <c r="ATD11" s="30"/>
      <c r="ATE11" s="30"/>
      <c r="ATF11" s="30"/>
      <c r="ATG11" s="30"/>
      <c r="ATH11" s="30"/>
      <c r="ATI11" s="30"/>
      <c r="ATJ11" s="30"/>
      <c r="ATK11" s="30"/>
      <c r="ATL11" s="30"/>
      <c r="ATM11" s="30"/>
      <c r="ATN11" s="30"/>
      <c r="ATO11" s="30"/>
      <c r="ATP11" s="30"/>
      <c r="ATQ11" s="30"/>
      <c r="ATR11" s="30"/>
      <c r="ATS11" s="30"/>
      <c r="ATT11" s="30"/>
      <c r="ATU11" s="30"/>
      <c r="ATV11" s="30"/>
      <c r="ATW11" s="30"/>
      <c r="ATX11" s="30"/>
      <c r="ATY11" s="30"/>
      <c r="ATZ11" s="55"/>
      <c r="AUA11" s="56"/>
      <c r="AUB11" s="30"/>
      <c r="AUC11" s="30"/>
      <c r="AUD11" s="30"/>
      <c r="AUE11" s="30"/>
      <c r="AUF11" s="30"/>
      <c r="AUG11" s="30"/>
      <c r="AUH11" s="30"/>
      <c r="AUI11" s="30"/>
      <c r="AUJ11" s="30"/>
      <c r="AUK11" s="30"/>
      <c r="AUL11" s="30"/>
      <c r="AUM11" s="30"/>
      <c r="AUN11" s="30"/>
      <c r="AUO11" s="30"/>
      <c r="AUP11" s="30"/>
      <c r="AUQ11" s="30"/>
      <c r="AUR11" s="30"/>
      <c r="AUS11" s="30"/>
      <c r="AUT11" s="30"/>
      <c r="AUU11" s="30"/>
      <c r="AUV11" s="30"/>
      <c r="AUW11" s="30"/>
      <c r="AUX11" s="30"/>
      <c r="AUY11" s="30"/>
      <c r="AUZ11" s="30"/>
      <c r="AVA11" s="30"/>
      <c r="AVB11" s="30"/>
      <c r="AVC11" s="30"/>
      <c r="AVD11" s="30"/>
      <c r="AVE11" s="30"/>
      <c r="AVF11" s="30"/>
      <c r="AVG11" s="30"/>
      <c r="AVH11" s="55"/>
      <c r="AVI11" s="30"/>
      <c r="AVJ11" s="30"/>
      <c r="AVK11" s="30"/>
      <c r="AVL11" s="30"/>
      <c r="AVM11" s="30"/>
      <c r="AVN11" s="30"/>
      <c r="AVO11" s="30"/>
      <c r="AVP11" s="30"/>
      <c r="AVQ11" s="30"/>
      <c r="AVR11" s="30"/>
      <c r="AVS11" s="30"/>
      <c r="AVT11" s="30"/>
      <c r="AVU11" s="30"/>
      <c r="AVV11" s="30"/>
      <c r="AVW11" s="30"/>
      <c r="AVX11" s="30"/>
      <c r="AVY11" s="30"/>
      <c r="AVZ11" s="30"/>
      <c r="AWA11" s="30"/>
      <c r="AWB11" s="30"/>
      <c r="AWC11" s="30"/>
      <c r="AWD11" s="30"/>
      <c r="AWE11" s="30"/>
      <c r="AWF11" s="30"/>
      <c r="AWG11" s="30"/>
      <c r="AWH11" s="30"/>
      <c r="AWI11" s="30"/>
      <c r="AWJ11" s="30"/>
      <c r="AWK11" s="30"/>
      <c r="AWL11" s="30"/>
      <c r="AWM11" s="30"/>
      <c r="AWN11" s="30"/>
      <c r="AWO11" s="55"/>
      <c r="AWP11" s="30"/>
      <c r="AWQ11" s="30"/>
      <c r="AWR11" s="30"/>
      <c r="AWS11" s="30"/>
      <c r="AWT11" s="30"/>
      <c r="AWU11" s="30"/>
      <c r="AWV11" s="30"/>
      <c r="AWW11" s="30"/>
      <c r="AWX11" s="30"/>
      <c r="AWY11" s="30"/>
      <c r="AWZ11" s="30"/>
      <c r="AXA11" s="30"/>
      <c r="AXB11" s="30"/>
      <c r="AXC11" s="30"/>
      <c r="AXD11" s="30"/>
      <c r="AXE11" s="30"/>
      <c r="AXF11" s="30"/>
      <c r="AXG11" s="30"/>
      <c r="AXH11" s="30"/>
      <c r="AXI11" s="30"/>
      <c r="AXJ11" s="30"/>
      <c r="AXK11" s="30"/>
      <c r="AXL11" s="30"/>
      <c r="AXM11" s="30"/>
      <c r="AXN11" s="30"/>
      <c r="AXO11" s="30"/>
      <c r="AXP11" s="30"/>
      <c r="AXQ11" s="30"/>
      <c r="AXR11" s="30"/>
      <c r="AXS11" s="30"/>
      <c r="AXT11" s="30"/>
      <c r="AXU11" s="30"/>
      <c r="AXV11" s="55"/>
      <c r="AXW11" s="30"/>
      <c r="AXX11" s="30"/>
      <c r="AXY11" s="30"/>
      <c r="AXZ11" s="30"/>
      <c r="AYA11" s="30"/>
      <c r="AYB11" s="30"/>
      <c r="AYC11" s="30"/>
      <c r="AYD11" s="30"/>
      <c r="AYE11" s="30"/>
      <c r="AYF11" s="30"/>
      <c r="AYG11" s="30"/>
      <c r="AYH11" s="30"/>
      <c r="AYI11" s="30"/>
      <c r="AYJ11" s="30"/>
      <c r="AYK11" s="30"/>
      <c r="AYL11" s="30"/>
      <c r="AYM11" s="30"/>
      <c r="AYN11" s="30"/>
      <c r="AYO11" s="30"/>
      <c r="AYP11" s="30"/>
      <c r="AYQ11" s="30"/>
      <c r="AYR11" s="30"/>
      <c r="AYS11" s="30"/>
      <c r="AYT11" s="30"/>
      <c r="AYU11" s="30"/>
      <c r="AYV11" s="30"/>
      <c r="AYW11" s="30"/>
      <c r="AYX11" s="30"/>
      <c r="AYY11" s="30"/>
      <c r="AYZ11" s="30"/>
      <c r="AZA11" s="30"/>
      <c r="AZB11" s="30"/>
      <c r="AZC11" s="55"/>
      <c r="AZD11" s="30"/>
      <c r="AZE11" s="30"/>
      <c r="AZF11" s="30"/>
      <c r="AZG11" s="30"/>
      <c r="AZH11" s="30"/>
      <c r="AZI11" s="30"/>
      <c r="AZJ11" s="30"/>
      <c r="AZK11" s="30"/>
      <c r="AZL11" s="30"/>
      <c r="AZM11" s="30"/>
      <c r="AZN11" s="30"/>
      <c r="AZO11" s="30"/>
      <c r="AZP11" s="30"/>
      <c r="AZQ11" s="30"/>
      <c r="AZR11" s="30"/>
      <c r="AZS11" s="30"/>
      <c r="AZT11" s="30"/>
      <c r="AZU11" s="30"/>
      <c r="AZV11" s="30"/>
      <c r="AZW11" s="30"/>
      <c r="AZX11" s="30"/>
      <c r="AZY11" s="30"/>
      <c r="AZZ11" s="30"/>
      <c r="BAA11" s="30"/>
      <c r="BAB11" s="30"/>
      <c r="BAC11" s="30"/>
      <c r="BAD11" s="30"/>
      <c r="BAE11" s="30"/>
      <c r="BAF11" s="30"/>
      <c r="BAG11" s="30"/>
      <c r="BAH11" s="30"/>
      <c r="BAI11" s="30"/>
      <c r="BAJ11" s="55"/>
      <c r="BAK11" s="30"/>
      <c r="BAL11" s="30"/>
      <c r="BAM11" s="30"/>
      <c r="BAN11" s="30"/>
      <c r="BAO11" s="30"/>
      <c r="BAP11" s="30"/>
      <c r="BAQ11" s="30"/>
      <c r="BAR11" s="30"/>
      <c r="BAS11" s="30"/>
      <c r="BAT11" s="30"/>
      <c r="BAU11" s="30"/>
      <c r="BAV11" s="30"/>
      <c r="BAW11" s="30"/>
      <c r="BAX11" s="30"/>
      <c r="BAY11" s="30"/>
      <c r="BAZ11" s="30"/>
      <c r="BBA11" s="30"/>
      <c r="BBB11" s="30"/>
      <c r="BBC11" s="30"/>
      <c r="BBD11" s="30"/>
      <c r="BBE11" s="30"/>
      <c r="BBF11" s="30"/>
      <c r="BBG11" s="30"/>
      <c r="BBH11" s="30"/>
      <c r="BBI11" s="30"/>
      <c r="BBJ11" s="30"/>
      <c r="BBK11" s="30"/>
      <c r="BBL11" s="30"/>
      <c r="BBM11" s="30"/>
      <c r="BBN11" s="30"/>
      <c r="BBO11" s="30"/>
      <c r="BBP11" s="30"/>
      <c r="BBQ11" s="55"/>
      <c r="BBR11" s="30"/>
      <c r="BBS11" s="30"/>
      <c r="BBT11" s="30"/>
      <c r="BBU11" s="30"/>
      <c r="BBV11" s="30"/>
      <c r="BBW11" s="30"/>
      <c r="BBX11" s="30"/>
      <c r="BBY11" s="30"/>
      <c r="BBZ11" s="30"/>
      <c r="BCA11" s="30"/>
      <c r="BCB11" s="30"/>
      <c r="BCC11" s="30"/>
      <c r="BCD11" s="30"/>
      <c r="BCE11" s="30"/>
      <c r="BCF11" s="30"/>
      <c r="BCG11" s="30"/>
      <c r="BCH11" s="30"/>
      <c r="BCI11" s="30"/>
      <c r="BCJ11" s="30"/>
      <c r="BCK11" s="30"/>
      <c r="BCL11" s="30"/>
      <c r="BCM11" s="30"/>
      <c r="BCN11" s="30"/>
      <c r="BCO11" s="30"/>
      <c r="BCP11" s="30"/>
      <c r="BCQ11" s="30"/>
      <c r="BCR11" s="30"/>
      <c r="BCS11" s="30"/>
      <c r="BCT11" s="30"/>
      <c r="BCU11" s="30"/>
      <c r="BCV11" s="30"/>
      <c r="BCW11" s="30"/>
      <c r="BCX11" s="55"/>
      <c r="BCY11" s="30"/>
      <c r="BCZ11" s="30"/>
      <c r="BDA11" s="30"/>
      <c r="BDB11" s="30"/>
      <c r="BDC11" s="30"/>
      <c r="BDD11" s="30"/>
      <c r="BDE11" s="30"/>
      <c r="BDF11" s="30"/>
      <c r="BDG11" s="30"/>
      <c r="BDH11" s="30"/>
      <c r="BDI11" s="30"/>
      <c r="BDJ11" s="30"/>
      <c r="BDK11" s="30"/>
      <c r="BDL11" s="30"/>
      <c r="BDM11" s="30"/>
      <c r="BDN11" s="30"/>
      <c r="BDO11" s="30"/>
      <c r="BDP11" s="30"/>
      <c r="BDQ11" s="30"/>
      <c r="BDR11" s="30"/>
      <c r="BDS11" s="30"/>
      <c r="BDT11" s="30"/>
      <c r="BDU11" s="30"/>
      <c r="BDV11" s="30"/>
      <c r="BDW11" s="30"/>
      <c r="BDX11" s="30"/>
      <c r="BDY11" s="30"/>
      <c r="BDZ11" s="30"/>
      <c r="BEA11" s="30"/>
      <c r="BEB11" s="30"/>
      <c r="BEC11" s="30"/>
      <c r="BED11" s="30"/>
      <c r="BEE11" s="55"/>
      <c r="BEF11" s="30"/>
      <c r="BEG11" s="30"/>
      <c r="BEH11" s="30"/>
      <c r="BEI11" s="30"/>
      <c r="BEJ11" s="30"/>
      <c r="BEK11" s="30"/>
      <c r="BEL11" s="30"/>
      <c r="BEM11" s="30"/>
      <c r="BEN11" s="30"/>
      <c r="BEO11" s="30"/>
      <c r="BEP11" s="30"/>
      <c r="BEQ11" s="30"/>
      <c r="BER11" s="30"/>
      <c r="BES11" s="30"/>
      <c r="BET11" s="30"/>
      <c r="BEU11" s="30"/>
      <c r="BEV11" s="30"/>
      <c r="BEW11" s="30"/>
      <c r="BEX11" s="30"/>
      <c r="BEY11" s="30"/>
      <c r="BEZ11" s="30"/>
      <c r="BFA11" s="30"/>
      <c r="BFB11" s="30"/>
      <c r="BFC11" s="30"/>
      <c r="BFD11" s="30"/>
      <c r="BFE11" s="30"/>
      <c r="BFF11" s="30"/>
      <c r="BFG11" s="30"/>
      <c r="BFH11" s="30"/>
      <c r="BFI11" s="30"/>
      <c r="BFJ11" s="30"/>
      <c r="BFK11" s="30"/>
      <c r="BFL11" s="55"/>
      <c r="BFM11" s="30"/>
      <c r="BFN11" s="30"/>
      <c r="BFO11" s="30"/>
      <c r="BFP11" s="30"/>
      <c r="BFQ11" s="30"/>
      <c r="BFR11" s="30"/>
      <c r="BFS11" s="30"/>
      <c r="BFT11" s="30"/>
      <c r="BFU11" s="30"/>
      <c r="BFV11" s="30"/>
      <c r="BFW11" s="30"/>
      <c r="BFX11" s="30"/>
      <c r="BFY11" s="30"/>
      <c r="BFZ11" s="30"/>
      <c r="BGA11" s="30"/>
      <c r="BGB11" s="30"/>
      <c r="BGC11" s="30"/>
      <c r="BGD11" s="30"/>
      <c r="BGE11" s="30"/>
      <c r="BGF11" s="30"/>
      <c r="BGG11" s="30"/>
      <c r="BGH11" s="30"/>
      <c r="BGI11" s="30"/>
      <c r="BGJ11" s="30"/>
      <c r="BGK11" s="30"/>
      <c r="BGL11" s="30"/>
      <c r="BGM11" s="30"/>
      <c r="BGN11" s="30"/>
      <c r="BGO11" s="30"/>
      <c r="BGP11" s="30"/>
      <c r="BGQ11" s="30"/>
      <c r="BGR11" s="30"/>
      <c r="BGS11" s="55"/>
      <c r="BGT11" s="30"/>
      <c r="BGU11" s="30"/>
      <c r="BGV11" s="30"/>
      <c r="BGW11" s="30"/>
      <c r="BGX11" s="30"/>
      <c r="BGY11" s="30"/>
      <c r="BGZ11" s="30"/>
      <c r="BHA11" s="30"/>
      <c r="BHB11" s="30"/>
      <c r="BHC11" s="30"/>
      <c r="BHD11" s="30"/>
      <c r="BHE11" s="30"/>
      <c r="BHF11" s="30"/>
      <c r="BHG11" s="30"/>
      <c r="BHH11" s="30"/>
      <c r="BHI11" s="30"/>
      <c r="BHJ11" s="30"/>
      <c r="BHK11" s="30"/>
      <c r="BHL11" s="30"/>
      <c r="BHM11" s="30"/>
      <c r="BHN11" s="30"/>
      <c r="BHO11" s="30"/>
      <c r="BHP11" s="30"/>
      <c r="BHQ11" s="30"/>
      <c r="BHR11" s="30"/>
      <c r="BHS11" s="30"/>
      <c r="BHT11" s="30"/>
      <c r="BHU11" s="30"/>
      <c r="BHV11" s="30"/>
      <c r="BHW11" s="30"/>
      <c r="BHX11" s="30"/>
      <c r="BHY11" s="30"/>
      <c r="BHZ11" s="55"/>
      <c r="BIA11" s="30"/>
      <c r="BIB11" s="30"/>
      <c r="BIC11" s="30"/>
      <c r="BID11" s="30"/>
      <c r="BIE11" s="30"/>
      <c r="BIF11" s="30"/>
      <c r="BIG11" s="30"/>
      <c r="BIH11" s="30"/>
      <c r="BII11" s="30"/>
      <c r="BIJ11" s="30"/>
      <c r="BIK11" s="30"/>
      <c r="BIL11" s="30"/>
      <c r="BIM11" s="30"/>
      <c r="BIN11" s="30"/>
      <c r="BIO11" s="30"/>
      <c r="BIP11" s="30"/>
      <c r="BIQ11" s="30"/>
      <c r="BIR11" s="30"/>
      <c r="BIS11" s="30"/>
      <c r="BIT11" s="30"/>
      <c r="BIU11" s="30"/>
      <c r="BIV11" s="30"/>
      <c r="BIW11" s="30"/>
      <c r="BIX11" s="30"/>
      <c r="BIY11" s="30"/>
      <c r="BIZ11" s="30"/>
      <c r="BJA11" s="30"/>
      <c r="BJB11" s="30"/>
      <c r="BJC11" s="30"/>
      <c r="BJD11" s="30"/>
      <c r="BJE11" s="30"/>
      <c r="BJF11" s="30"/>
      <c r="BJG11" s="55"/>
      <c r="BJH11" s="56"/>
    </row>
    <row r="12" spans="2:1620" x14ac:dyDescent="0.3"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55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147"/>
      <c r="CB12" s="147"/>
      <c r="CC12" s="147"/>
      <c r="CD12" s="147"/>
      <c r="CE12" s="147"/>
      <c r="CF12" s="30"/>
      <c r="CG12" s="30"/>
      <c r="CH12" s="30"/>
      <c r="CI12" s="30"/>
      <c r="CJ12" s="30"/>
      <c r="CK12" s="30"/>
      <c r="CL12" s="30"/>
      <c r="CM12" s="55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147"/>
      <c r="DL12" s="147"/>
      <c r="DM12" s="30"/>
      <c r="DN12" s="30"/>
      <c r="DO12" s="30"/>
      <c r="DP12" s="30"/>
      <c r="DQ12" s="30"/>
      <c r="DR12" s="30"/>
      <c r="DS12" s="30"/>
      <c r="DT12" s="30"/>
      <c r="DU12" s="30"/>
      <c r="DV12" s="55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147"/>
      <c r="ER12" s="147"/>
      <c r="ES12" s="147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55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147"/>
      <c r="FZ12" s="147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55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55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55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55"/>
      <c r="KK12" s="30"/>
      <c r="KL12" s="30"/>
      <c r="KM12" s="30"/>
      <c r="KN12" s="30"/>
      <c r="KO12" s="30"/>
      <c r="KP12" s="30"/>
      <c r="KQ12" s="30"/>
      <c r="KR12" s="30"/>
      <c r="KS12" s="30"/>
      <c r="KT12" s="30"/>
      <c r="KU12" s="30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55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30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55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30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55"/>
      <c r="OF12" s="30"/>
      <c r="OG12" s="30"/>
      <c r="OH12" s="30"/>
      <c r="OI12" s="30"/>
      <c r="OJ12" s="30"/>
      <c r="OK12" s="30"/>
      <c r="OL12" s="30"/>
      <c r="OM12" s="30"/>
      <c r="ON12" s="30"/>
      <c r="OO12" s="30"/>
      <c r="OP12" s="30"/>
      <c r="OQ12" s="30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55"/>
      <c r="PM12" s="56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30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55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55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55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55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30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55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30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55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30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55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30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55"/>
      <c r="ZR12" s="30"/>
      <c r="ZS12" s="30"/>
      <c r="ZT12" s="30"/>
      <c r="ZU12" s="30"/>
      <c r="ZV12" s="30"/>
      <c r="ZW12" s="30"/>
      <c r="ZX12" s="30"/>
      <c r="ZY12" s="30"/>
      <c r="ZZ12" s="30"/>
      <c r="AAA12" s="30"/>
      <c r="AAB12" s="30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55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55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30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55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30"/>
      <c r="ADX12" s="30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55"/>
      <c r="AET12" s="56"/>
      <c r="AEU12" s="30"/>
      <c r="AEV12" s="30"/>
      <c r="AEW12" s="30"/>
      <c r="AEX12" s="30"/>
      <c r="AEY12" s="30"/>
      <c r="AEZ12" s="30"/>
      <c r="AFA12" s="30"/>
      <c r="AFB12" s="30"/>
      <c r="AFC12" s="30"/>
      <c r="AFD12" s="30"/>
      <c r="AFE12" s="30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55"/>
      <c r="AGB12" s="30"/>
      <c r="AGC12" s="30"/>
      <c r="AGD12" s="30"/>
      <c r="AGE12" s="30"/>
      <c r="AGF12" s="30"/>
      <c r="AGG12" s="30"/>
      <c r="AGH12" s="30"/>
      <c r="AGI12" s="30"/>
      <c r="AGJ12" s="30"/>
      <c r="AGK12" s="30"/>
      <c r="AGL12" s="30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55"/>
      <c r="AHI12" s="30"/>
      <c r="AHJ12" s="30"/>
      <c r="AHK12" s="30"/>
      <c r="AHL12" s="30"/>
      <c r="AHM12" s="30"/>
      <c r="AHN12" s="30"/>
      <c r="AHO12" s="30"/>
      <c r="AHP12" s="30"/>
      <c r="AHQ12" s="30"/>
      <c r="AHR12" s="30"/>
      <c r="AHS12" s="30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55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30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55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30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55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30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55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30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55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30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55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30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55"/>
      <c r="AQF12" s="30"/>
      <c r="AQG12" s="30"/>
      <c r="AQH12" s="30"/>
      <c r="AQI12" s="30"/>
      <c r="AQJ12" s="30"/>
      <c r="AQK12" s="30"/>
      <c r="AQL12" s="30"/>
      <c r="AQM12" s="30"/>
      <c r="AQN12" s="30"/>
      <c r="AQO12" s="30"/>
      <c r="AQP12" s="30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55"/>
      <c r="ARM12" s="30"/>
      <c r="ARN12" s="30"/>
      <c r="ARO12" s="30"/>
      <c r="ARP12" s="30"/>
      <c r="ARQ12" s="30"/>
      <c r="ARR12" s="30"/>
      <c r="ARS12" s="30"/>
      <c r="ART12" s="30"/>
      <c r="ARU12" s="30"/>
      <c r="ARV12" s="30"/>
      <c r="ARW12" s="30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55"/>
      <c r="AST12" s="30"/>
      <c r="ASU12" s="30"/>
      <c r="ASV12" s="30"/>
      <c r="ASW12" s="30"/>
      <c r="ASX12" s="30"/>
      <c r="ASY12" s="30"/>
      <c r="ASZ12" s="30"/>
      <c r="ATA12" s="30"/>
      <c r="ATB12" s="30"/>
      <c r="ATC12" s="30"/>
      <c r="ATD12" s="30"/>
      <c r="ATE12" s="30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55"/>
      <c r="AUA12" s="56"/>
      <c r="AUB12" s="30"/>
      <c r="AUC12" s="30"/>
      <c r="AUD12" s="30"/>
      <c r="AUE12" s="30"/>
      <c r="AUF12" s="30"/>
      <c r="AUG12" s="30"/>
      <c r="AUH12" s="30"/>
      <c r="AUI12" s="30"/>
      <c r="AUJ12" s="30"/>
      <c r="AUK12" s="30"/>
      <c r="AUL12" s="30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55"/>
      <c r="AVI12" s="30"/>
      <c r="AVJ12" s="30"/>
      <c r="AVK12" s="30"/>
      <c r="AVL12" s="30"/>
      <c r="AVM12" s="30"/>
      <c r="AVN12" s="30"/>
      <c r="AVO12" s="30"/>
      <c r="AVP12" s="30"/>
      <c r="AVQ12" s="30"/>
      <c r="AVR12" s="30"/>
      <c r="AVS12" s="30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55"/>
      <c r="AWP12" s="30"/>
      <c r="AWQ12" s="30"/>
      <c r="AWR12" s="30"/>
      <c r="AWS12" s="30"/>
      <c r="AWT12" s="30"/>
      <c r="AWU12" s="30"/>
      <c r="AWV12" s="30"/>
      <c r="AWW12" s="30"/>
      <c r="AWX12" s="30"/>
      <c r="AWY12" s="30"/>
      <c r="AWZ12" s="30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55"/>
      <c r="AXW12" s="30"/>
      <c r="AXX12" s="30"/>
      <c r="AXY12" s="30"/>
      <c r="AXZ12" s="30"/>
      <c r="AYA12" s="30"/>
      <c r="AYB12" s="30"/>
      <c r="AYC12" s="30"/>
      <c r="AYD12" s="30"/>
      <c r="AYE12" s="30"/>
      <c r="AYF12" s="30"/>
      <c r="AYG12" s="30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55"/>
      <c r="AZD12" s="30"/>
      <c r="AZE12" s="30"/>
      <c r="AZF12" s="30"/>
      <c r="AZG12" s="30"/>
      <c r="AZH12" s="30"/>
      <c r="AZI12" s="30"/>
      <c r="AZJ12" s="30"/>
      <c r="AZK12" s="30"/>
      <c r="AZL12" s="30"/>
      <c r="AZM12" s="30"/>
      <c r="AZN12" s="30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55"/>
      <c r="BAK12" s="30"/>
      <c r="BAL12" s="30"/>
      <c r="BAM12" s="30"/>
      <c r="BAN12" s="30"/>
      <c r="BAO12" s="30"/>
      <c r="BAP12" s="30"/>
      <c r="BAQ12" s="30"/>
      <c r="BAR12" s="30"/>
      <c r="BAS12" s="30"/>
      <c r="BAT12" s="30"/>
      <c r="BAU12" s="30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55"/>
      <c r="BBR12" s="30"/>
      <c r="BBS12" s="30"/>
      <c r="BBT12" s="30"/>
      <c r="BBU12" s="30"/>
      <c r="BBV12" s="30"/>
      <c r="BBW12" s="30"/>
      <c r="BBX12" s="30"/>
      <c r="BBY12" s="30"/>
      <c r="BBZ12" s="30"/>
      <c r="BCA12" s="30"/>
      <c r="BCB12" s="30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55"/>
      <c r="BCY12" s="30"/>
      <c r="BCZ12" s="30"/>
      <c r="BDA12" s="30"/>
      <c r="BDB12" s="30"/>
      <c r="BDC12" s="30"/>
      <c r="BDD12" s="30"/>
      <c r="BDE12" s="30"/>
      <c r="BDF12" s="30"/>
      <c r="BDG12" s="30"/>
      <c r="BDH12" s="30"/>
      <c r="BDI12" s="30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55"/>
      <c r="BEF12" s="30"/>
      <c r="BEG12" s="30"/>
      <c r="BEH12" s="30"/>
      <c r="BEI12" s="30"/>
      <c r="BEJ12" s="30"/>
      <c r="BEK12" s="30"/>
      <c r="BEL12" s="30"/>
      <c r="BEM12" s="30"/>
      <c r="BEN12" s="30"/>
      <c r="BEO12" s="30"/>
      <c r="BEP12" s="30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55"/>
      <c r="BFM12" s="30"/>
      <c r="BFN12" s="30"/>
      <c r="BFO12" s="30"/>
      <c r="BFP12" s="30"/>
      <c r="BFQ12" s="30"/>
      <c r="BFR12" s="30"/>
      <c r="BFS12" s="30"/>
      <c r="BFT12" s="30"/>
      <c r="BFU12" s="30"/>
      <c r="BFV12" s="30"/>
      <c r="BFW12" s="30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55"/>
      <c r="BGT12" s="30"/>
      <c r="BGU12" s="30"/>
      <c r="BGV12" s="30"/>
      <c r="BGW12" s="30"/>
      <c r="BGX12" s="30"/>
      <c r="BGY12" s="30"/>
      <c r="BGZ12" s="30"/>
      <c r="BHA12" s="30"/>
      <c r="BHB12" s="30"/>
      <c r="BHC12" s="30"/>
      <c r="BHD12" s="30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55"/>
      <c r="BIA12" s="30"/>
      <c r="BIB12" s="30"/>
      <c r="BIC12" s="30"/>
      <c r="BID12" s="30"/>
      <c r="BIE12" s="30"/>
      <c r="BIF12" s="30"/>
      <c r="BIG12" s="30"/>
      <c r="BIH12" s="30"/>
      <c r="BII12" s="30"/>
      <c r="BIJ12" s="30"/>
      <c r="BIK12" s="30"/>
      <c r="BIL12" s="30"/>
      <c r="BIM12" s="30"/>
      <c r="BIN12" s="30"/>
      <c r="BIO12" s="30"/>
      <c r="BIP12" s="30"/>
      <c r="BIQ12" s="30"/>
      <c r="BIR12" s="30"/>
      <c r="BIS12" s="30"/>
      <c r="BIT12" s="30"/>
      <c r="BIU12" s="30"/>
      <c r="BIV12" s="30"/>
      <c r="BIW12" s="30"/>
      <c r="BIX12" s="30"/>
      <c r="BIY12" s="30"/>
      <c r="BIZ12" s="30"/>
      <c r="BJA12" s="30"/>
      <c r="BJB12" s="30"/>
      <c r="BJC12" s="30"/>
      <c r="BJD12" s="30"/>
      <c r="BJE12" s="30"/>
      <c r="BJF12" s="30"/>
      <c r="BJG12" s="55"/>
      <c r="BJH12" s="56"/>
    </row>
    <row r="13" spans="2:1620" x14ac:dyDescent="0.3"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55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147"/>
      <c r="CB13" s="147"/>
      <c r="CC13" s="147"/>
      <c r="CD13" s="147"/>
      <c r="CE13" s="147"/>
      <c r="CF13" s="30"/>
      <c r="CG13" s="30"/>
      <c r="CH13" s="30"/>
      <c r="CI13" s="30"/>
      <c r="CJ13" s="30"/>
      <c r="CK13" s="30"/>
      <c r="CL13" s="30"/>
      <c r="CM13" s="55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147"/>
      <c r="DL13" s="147"/>
      <c r="DM13" s="30"/>
      <c r="DN13" s="30"/>
      <c r="DO13" s="30"/>
      <c r="DP13" s="30"/>
      <c r="DQ13" s="30"/>
      <c r="DR13" s="30"/>
      <c r="DS13" s="30"/>
      <c r="DT13" s="30"/>
      <c r="DU13" s="30"/>
      <c r="DV13" s="55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147"/>
      <c r="ER13" s="147"/>
      <c r="ES13" s="147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55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147"/>
      <c r="FZ13" s="147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55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55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55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55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55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55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55"/>
      <c r="OF13" s="30"/>
      <c r="OG13" s="30"/>
      <c r="OH13" s="30"/>
      <c r="OI13" s="30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55"/>
      <c r="PM13" s="56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55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55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55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55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55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55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55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55"/>
      <c r="ZR13" s="30"/>
      <c r="ZS13" s="30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55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55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55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55"/>
      <c r="AET13" s="56"/>
      <c r="AEU13" s="30"/>
      <c r="AEV13" s="30"/>
      <c r="AEW13" s="30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55"/>
      <c r="AGB13" s="30"/>
      <c r="AGC13" s="30"/>
      <c r="AGD13" s="30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55"/>
      <c r="AHI13" s="30"/>
      <c r="AHJ13" s="30"/>
      <c r="AHK13" s="30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55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55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55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55"/>
      <c r="AMK13" s="30"/>
      <c r="AML13" s="30"/>
      <c r="AMM13" s="30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55"/>
      <c r="ANR13" s="30"/>
      <c r="ANS13" s="30"/>
      <c r="ANT13" s="30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55"/>
      <c r="AOY13" s="30"/>
      <c r="AOZ13" s="30"/>
      <c r="APA13" s="30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30"/>
      <c r="AQE13" s="55"/>
      <c r="AQF13" s="30"/>
      <c r="AQG13" s="30"/>
      <c r="AQH13" s="30"/>
      <c r="AQI13" s="30"/>
      <c r="AQJ13" s="30"/>
      <c r="AQK13" s="30"/>
      <c r="AQL13" s="30"/>
      <c r="AQM13" s="30"/>
      <c r="AQN13" s="30"/>
      <c r="AQO13" s="30"/>
      <c r="AQP13" s="30"/>
      <c r="AQQ13" s="30"/>
      <c r="AQR13" s="30"/>
      <c r="AQS13" s="30"/>
      <c r="AQT13" s="30"/>
      <c r="AQU13" s="30"/>
      <c r="AQV13" s="30"/>
      <c r="AQW13" s="30"/>
      <c r="AQX13" s="30"/>
      <c r="AQY13" s="30"/>
      <c r="AQZ13" s="30"/>
      <c r="ARA13" s="30"/>
      <c r="ARB13" s="30"/>
      <c r="ARC13" s="30"/>
      <c r="ARD13" s="30"/>
      <c r="ARE13" s="30"/>
      <c r="ARF13" s="30"/>
      <c r="ARG13" s="30"/>
      <c r="ARH13" s="30"/>
      <c r="ARI13" s="30"/>
      <c r="ARJ13" s="30"/>
      <c r="ARK13" s="30"/>
      <c r="ARL13" s="55"/>
      <c r="ARM13" s="30"/>
      <c r="ARN13" s="30"/>
      <c r="ARO13" s="30"/>
      <c r="ARP13" s="30"/>
      <c r="ARQ13" s="30"/>
      <c r="ARR13" s="30"/>
      <c r="ARS13" s="30"/>
      <c r="ART13" s="30"/>
      <c r="ARU13" s="30"/>
      <c r="ARV13" s="30"/>
      <c r="ARW13" s="30"/>
      <c r="ARX13" s="30"/>
      <c r="ARY13" s="30"/>
      <c r="ARZ13" s="30"/>
      <c r="ASA13" s="30"/>
      <c r="ASB13" s="30"/>
      <c r="ASC13" s="30"/>
      <c r="ASD13" s="30"/>
      <c r="ASE13" s="30"/>
      <c r="ASF13" s="30"/>
      <c r="ASG13" s="30"/>
      <c r="ASH13" s="30"/>
      <c r="ASI13" s="30"/>
      <c r="ASJ13" s="30"/>
      <c r="ASK13" s="30"/>
      <c r="ASL13" s="30"/>
      <c r="ASM13" s="30"/>
      <c r="ASN13" s="30"/>
      <c r="ASO13" s="30"/>
      <c r="ASP13" s="30"/>
      <c r="ASQ13" s="30"/>
      <c r="ASR13" s="30"/>
      <c r="ASS13" s="55"/>
      <c r="AST13" s="30"/>
      <c r="ASU13" s="30"/>
      <c r="ASV13" s="30"/>
      <c r="ASW13" s="30"/>
      <c r="ASX13" s="30"/>
      <c r="ASY13" s="30"/>
      <c r="ASZ13" s="30"/>
      <c r="ATA13" s="30"/>
      <c r="ATB13" s="30"/>
      <c r="ATC13" s="30"/>
      <c r="ATD13" s="30"/>
      <c r="ATE13" s="30"/>
      <c r="ATF13" s="30"/>
      <c r="ATG13" s="30"/>
      <c r="ATH13" s="30"/>
      <c r="ATI13" s="30"/>
      <c r="ATJ13" s="30"/>
      <c r="ATK13" s="30"/>
      <c r="ATL13" s="30"/>
      <c r="ATM13" s="30"/>
      <c r="ATN13" s="30"/>
      <c r="ATO13" s="30"/>
      <c r="ATP13" s="30"/>
      <c r="ATQ13" s="30"/>
      <c r="ATR13" s="30"/>
      <c r="ATS13" s="30"/>
      <c r="ATT13" s="30"/>
      <c r="ATU13" s="30"/>
      <c r="ATV13" s="30"/>
      <c r="ATW13" s="30"/>
      <c r="ATX13" s="30"/>
      <c r="ATY13" s="30"/>
      <c r="ATZ13" s="55"/>
      <c r="AUA13" s="56"/>
      <c r="AUB13" s="30"/>
      <c r="AUC13" s="30"/>
      <c r="AUD13" s="30"/>
      <c r="AUE13" s="30"/>
      <c r="AUF13" s="30"/>
      <c r="AUG13" s="30"/>
      <c r="AUH13" s="30"/>
      <c r="AUI13" s="30"/>
      <c r="AUJ13" s="30"/>
      <c r="AUK13" s="30"/>
      <c r="AUL13" s="30"/>
      <c r="AUM13" s="30"/>
      <c r="AUN13" s="30"/>
      <c r="AUO13" s="30"/>
      <c r="AUP13" s="30"/>
      <c r="AUQ13" s="30"/>
      <c r="AUR13" s="30"/>
      <c r="AUS13" s="30"/>
      <c r="AUT13" s="30"/>
      <c r="AUU13" s="30"/>
      <c r="AUV13" s="30"/>
      <c r="AUW13" s="30"/>
      <c r="AUX13" s="30"/>
      <c r="AUY13" s="30"/>
      <c r="AUZ13" s="30"/>
      <c r="AVA13" s="30"/>
      <c r="AVB13" s="30"/>
      <c r="AVC13" s="30"/>
      <c r="AVD13" s="30"/>
      <c r="AVE13" s="30"/>
      <c r="AVF13" s="30"/>
      <c r="AVG13" s="30"/>
      <c r="AVH13" s="55"/>
      <c r="AVI13" s="30"/>
      <c r="AVJ13" s="30"/>
      <c r="AVK13" s="30"/>
      <c r="AVL13" s="30"/>
      <c r="AVM13" s="30"/>
      <c r="AVN13" s="30"/>
      <c r="AVO13" s="30"/>
      <c r="AVP13" s="30"/>
      <c r="AVQ13" s="30"/>
      <c r="AVR13" s="30"/>
      <c r="AVS13" s="30"/>
      <c r="AVT13" s="30"/>
      <c r="AVU13" s="30"/>
      <c r="AVV13" s="30"/>
      <c r="AVW13" s="30"/>
      <c r="AVX13" s="30"/>
      <c r="AVY13" s="30"/>
      <c r="AVZ13" s="30"/>
      <c r="AWA13" s="30"/>
      <c r="AWB13" s="30"/>
      <c r="AWC13" s="30"/>
      <c r="AWD13" s="30"/>
      <c r="AWE13" s="30"/>
      <c r="AWF13" s="30"/>
      <c r="AWG13" s="30"/>
      <c r="AWH13" s="30"/>
      <c r="AWI13" s="30"/>
      <c r="AWJ13" s="30"/>
      <c r="AWK13" s="30"/>
      <c r="AWL13" s="30"/>
      <c r="AWM13" s="30"/>
      <c r="AWN13" s="30"/>
      <c r="AWO13" s="55"/>
      <c r="AWP13" s="30"/>
      <c r="AWQ13" s="30"/>
      <c r="AWR13" s="30"/>
      <c r="AWS13" s="30"/>
      <c r="AWT13" s="30"/>
      <c r="AWU13" s="30"/>
      <c r="AWV13" s="30"/>
      <c r="AWW13" s="30"/>
      <c r="AWX13" s="30"/>
      <c r="AWY13" s="30"/>
      <c r="AWZ13" s="30"/>
      <c r="AXA13" s="30"/>
      <c r="AXB13" s="30"/>
      <c r="AXC13" s="30"/>
      <c r="AXD13" s="30"/>
      <c r="AXE13" s="30"/>
      <c r="AXF13" s="30"/>
      <c r="AXG13" s="30"/>
      <c r="AXH13" s="30"/>
      <c r="AXI13" s="30"/>
      <c r="AXJ13" s="30"/>
      <c r="AXK13" s="30"/>
      <c r="AXL13" s="30"/>
      <c r="AXM13" s="30"/>
      <c r="AXN13" s="30"/>
      <c r="AXO13" s="30"/>
      <c r="AXP13" s="30"/>
      <c r="AXQ13" s="30"/>
      <c r="AXR13" s="30"/>
      <c r="AXS13" s="30"/>
      <c r="AXT13" s="30"/>
      <c r="AXU13" s="30"/>
      <c r="AXV13" s="55"/>
      <c r="AXW13" s="30"/>
      <c r="AXX13" s="30"/>
      <c r="AXY13" s="30"/>
      <c r="AXZ13" s="30"/>
      <c r="AYA13" s="30"/>
      <c r="AYB13" s="30"/>
      <c r="AYC13" s="30"/>
      <c r="AYD13" s="30"/>
      <c r="AYE13" s="30"/>
      <c r="AYF13" s="30"/>
      <c r="AYG13" s="30"/>
      <c r="AYH13" s="30"/>
      <c r="AYI13" s="30"/>
      <c r="AYJ13" s="30"/>
      <c r="AYK13" s="30"/>
      <c r="AYL13" s="30"/>
      <c r="AYM13" s="30"/>
      <c r="AYN13" s="30"/>
      <c r="AYO13" s="30"/>
      <c r="AYP13" s="30"/>
      <c r="AYQ13" s="30"/>
      <c r="AYR13" s="30"/>
      <c r="AYS13" s="30"/>
      <c r="AYT13" s="30"/>
      <c r="AYU13" s="30"/>
      <c r="AYV13" s="30"/>
      <c r="AYW13" s="30"/>
      <c r="AYX13" s="30"/>
      <c r="AYY13" s="30"/>
      <c r="AYZ13" s="30"/>
      <c r="AZA13" s="30"/>
      <c r="AZB13" s="30"/>
      <c r="AZC13" s="55"/>
      <c r="AZD13" s="30"/>
      <c r="AZE13" s="30"/>
      <c r="AZF13" s="30"/>
      <c r="AZG13" s="30"/>
      <c r="AZH13" s="30"/>
      <c r="AZI13" s="30"/>
      <c r="AZJ13" s="30"/>
      <c r="AZK13" s="30"/>
      <c r="AZL13" s="30"/>
      <c r="AZM13" s="30"/>
      <c r="AZN13" s="30"/>
      <c r="AZO13" s="30"/>
      <c r="AZP13" s="30"/>
      <c r="AZQ13" s="30"/>
      <c r="AZR13" s="30"/>
      <c r="AZS13" s="30"/>
      <c r="AZT13" s="30"/>
      <c r="AZU13" s="30"/>
      <c r="AZV13" s="30"/>
      <c r="AZW13" s="30"/>
      <c r="AZX13" s="30"/>
      <c r="AZY13" s="30"/>
      <c r="AZZ13" s="30"/>
      <c r="BAA13" s="30"/>
      <c r="BAB13" s="30"/>
      <c r="BAC13" s="30"/>
      <c r="BAD13" s="30"/>
      <c r="BAE13" s="30"/>
      <c r="BAF13" s="30"/>
      <c r="BAG13" s="30"/>
      <c r="BAH13" s="30"/>
      <c r="BAI13" s="30"/>
      <c r="BAJ13" s="55"/>
      <c r="BAK13" s="30"/>
      <c r="BAL13" s="30"/>
      <c r="BAM13" s="30"/>
      <c r="BAN13" s="30"/>
      <c r="BAO13" s="30"/>
      <c r="BAP13" s="30"/>
      <c r="BAQ13" s="30"/>
      <c r="BAR13" s="30"/>
      <c r="BAS13" s="30"/>
      <c r="BAT13" s="30"/>
      <c r="BAU13" s="30"/>
      <c r="BAV13" s="30"/>
      <c r="BAW13" s="30"/>
      <c r="BAX13" s="30"/>
      <c r="BAY13" s="30"/>
      <c r="BAZ13" s="30"/>
      <c r="BBA13" s="30"/>
      <c r="BBB13" s="30"/>
      <c r="BBC13" s="30"/>
      <c r="BBD13" s="30"/>
      <c r="BBE13" s="30"/>
      <c r="BBF13" s="30"/>
      <c r="BBG13" s="30"/>
      <c r="BBH13" s="30"/>
      <c r="BBI13" s="30"/>
      <c r="BBJ13" s="30"/>
      <c r="BBK13" s="30"/>
      <c r="BBL13" s="30"/>
      <c r="BBM13" s="30"/>
      <c r="BBN13" s="30"/>
      <c r="BBO13" s="30"/>
      <c r="BBP13" s="30"/>
      <c r="BBQ13" s="55"/>
      <c r="BBR13" s="30"/>
      <c r="BBS13" s="30"/>
      <c r="BBT13" s="30"/>
      <c r="BBU13" s="30"/>
      <c r="BBV13" s="30"/>
      <c r="BBW13" s="30"/>
      <c r="BBX13" s="30"/>
      <c r="BBY13" s="30"/>
      <c r="BBZ13" s="30"/>
      <c r="BCA13" s="30"/>
      <c r="BCB13" s="30"/>
      <c r="BCC13" s="30"/>
      <c r="BCD13" s="30"/>
      <c r="BCE13" s="30"/>
      <c r="BCF13" s="30"/>
      <c r="BCG13" s="30"/>
      <c r="BCH13" s="30"/>
      <c r="BCI13" s="30"/>
      <c r="BCJ13" s="30"/>
      <c r="BCK13" s="30"/>
      <c r="BCL13" s="30"/>
      <c r="BCM13" s="30"/>
      <c r="BCN13" s="30"/>
      <c r="BCO13" s="30"/>
      <c r="BCP13" s="30"/>
      <c r="BCQ13" s="30"/>
      <c r="BCR13" s="30"/>
      <c r="BCS13" s="30"/>
      <c r="BCT13" s="30"/>
      <c r="BCU13" s="30"/>
      <c r="BCV13" s="30"/>
      <c r="BCW13" s="30"/>
      <c r="BCX13" s="55"/>
      <c r="BCY13" s="30"/>
      <c r="BCZ13" s="30"/>
      <c r="BDA13" s="30"/>
      <c r="BDB13" s="30"/>
      <c r="BDC13" s="30"/>
      <c r="BDD13" s="30"/>
      <c r="BDE13" s="30"/>
      <c r="BDF13" s="30"/>
      <c r="BDG13" s="30"/>
      <c r="BDH13" s="30"/>
      <c r="BDI13" s="30"/>
      <c r="BDJ13" s="30"/>
      <c r="BDK13" s="30"/>
      <c r="BDL13" s="30"/>
      <c r="BDM13" s="30"/>
      <c r="BDN13" s="30"/>
      <c r="BDO13" s="30"/>
      <c r="BDP13" s="30"/>
      <c r="BDQ13" s="30"/>
      <c r="BDR13" s="30"/>
      <c r="BDS13" s="30"/>
      <c r="BDT13" s="30"/>
      <c r="BDU13" s="30"/>
      <c r="BDV13" s="30"/>
      <c r="BDW13" s="30"/>
      <c r="BDX13" s="30"/>
      <c r="BDY13" s="30"/>
      <c r="BDZ13" s="30"/>
      <c r="BEA13" s="30"/>
      <c r="BEB13" s="30"/>
      <c r="BEC13" s="30"/>
      <c r="BED13" s="30"/>
      <c r="BEE13" s="55"/>
      <c r="BEF13" s="30"/>
      <c r="BEG13" s="30"/>
      <c r="BEH13" s="30"/>
      <c r="BEI13" s="30"/>
      <c r="BEJ13" s="30"/>
      <c r="BEK13" s="30"/>
      <c r="BEL13" s="30"/>
      <c r="BEM13" s="30"/>
      <c r="BEN13" s="30"/>
      <c r="BEO13" s="30"/>
      <c r="BEP13" s="30"/>
      <c r="BEQ13" s="30"/>
      <c r="BER13" s="30"/>
      <c r="BES13" s="30"/>
      <c r="BET13" s="30"/>
      <c r="BEU13" s="30"/>
      <c r="BEV13" s="30"/>
      <c r="BEW13" s="30"/>
      <c r="BEX13" s="30"/>
      <c r="BEY13" s="30"/>
      <c r="BEZ13" s="30"/>
      <c r="BFA13" s="30"/>
      <c r="BFB13" s="30"/>
      <c r="BFC13" s="30"/>
      <c r="BFD13" s="30"/>
      <c r="BFE13" s="30"/>
      <c r="BFF13" s="30"/>
      <c r="BFG13" s="30"/>
      <c r="BFH13" s="30"/>
      <c r="BFI13" s="30"/>
      <c r="BFJ13" s="30"/>
      <c r="BFK13" s="30"/>
      <c r="BFL13" s="55"/>
      <c r="BFM13" s="30"/>
      <c r="BFN13" s="30"/>
      <c r="BFO13" s="30"/>
      <c r="BFP13" s="30"/>
      <c r="BFQ13" s="30"/>
      <c r="BFR13" s="30"/>
      <c r="BFS13" s="30"/>
      <c r="BFT13" s="30"/>
      <c r="BFU13" s="30"/>
      <c r="BFV13" s="30"/>
      <c r="BFW13" s="30"/>
      <c r="BFX13" s="30"/>
      <c r="BFY13" s="30"/>
      <c r="BFZ13" s="30"/>
      <c r="BGA13" s="30"/>
      <c r="BGB13" s="30"/>
      <c r="BGC13" s="30"/>
      <c r="BGD13" s="30"/>
      <c r="BGE13" s="30"/>
      <c r="BGF13" s="30"/>
      <c r="BGG13" s="30"/>
      <c r="BGH13" s="30"/>
      <c r="BGI13" s="30"/>
      <c r="BGJ13" s="30"/>
      <c r="BGK13" s="30"/>
      <c r="BGL13" s="30"/>
      <c r="BGM13" s="30"/>
      <c r="BGN13" s="30"/>
      <c r="BGO13" s="30"/>
      <c r="BGP13" s="30"/>
      <c r="BGQ13" s="30"/>
      <c r="BGR13" s="30"/>
      <c r="BGS13" s="55"/>
      <c r="BGT13" s="30"/>
      <c r="BGU13" s="30"/>
      <c r="BGV13" s="30"/>
      <c r="BGW13" s="30"/>
      <c r="BGX13" s="30"/>
      <c r="BGY13" s="30"/>
      <c r="BGZ13" s="30"/>
      <c r="BHA13" s="30"/>
      <c r="BHB13" s="30"/>
      <c r="BHC13" s="30"/>
      <c r="BHD13" s="30"/>
      <c r="BHE13" s="30"/>
      <c r="BHF13" s="30"/>
      <c r="BHG13" s="30"/>
      <c r="BHH13" s="30"/>
      <c r="BHI13" s="30"/>
      <c r="BHJ13" s="30"/>
      <c r="BHK13" s="30"/>
      <c r="BHL13" s="30"/>
      <c r="BHM13" s="30"/>
      <c r="BHN13" s="30"/>
      <c r="BHO13" s="30"/>
      <c r="BHP13" s="30"/>
      <c r="BHQ13" s="30"/>
      <c r="BHR13" s="30"/>
      <c r="BHS13" s="30"/>
      <c r="BHT13" s="30"/>
      <c r="BHU13" s="30"/>
      <c r="BHV13" s="30"/>
      <c r="BHW13" s="30"/>
      <c r="BHX13" s="30"/>
      <c r="BHY13" s="30"/>
      <c r="BHZ13" s="55"/>
      <c r="BIA13" s="30"/>
      <c r="BIB13" s="30"/>
      <c r="BIC13" s="30"/>
      <c r="BID13" s="30"/>
      <c r="BIE13" s="30"/>
      <c r="BIF13" s="30"/>
      <c r="BIG13" s="30"/>
      <c r="BIH13" s="30"/>
      <c r="BII13" s="30"/>
      <c r="BIJ13" s="30"/>
      <c r="BIK13" s="30"/>
      <c r="BIL13" s="30"/>
      <c r="BIM13" s="30"/>
      <c r="BIN13" s="30"/>
      <c r="BIO13" s="30"/>
      <c r="BIP13" s="30"/>
      <c r="BIQ13" s="30"/>
      <c r="BIR13" s="30"/>
      <c r="BIS13" s="30"/>
      <c r="BIT13" s="30"/>
      <c r="BIU13" s="30"/>
      <c r="BIV13" s="30"/>
      <c r="BIW13" s="30"/>
      <c r="BIX13" s="30"/>
      <c r="BIY13" s="30"/>
      <c r="BIZ13" s="30"/>
      <c r="BJA13" s="30"/>
      <c r="BJB13" s="30"/>
      <c r="BJC13" s="30"/>
      <c r="BJD13" s="30"/>
      <c r="BJE13" s="30"/>
      <c r="BJF13" s="30"/>
      <c r="BJG13" s="55"/>
      <c r="BJH13" s="56"/>
    </row>
    <row r="14" spans="2:1620" x14ac:dyDescent="0.3"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55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147"/>
      <c r="CB14" s="147"/>
      <c r="CC14" s="147"/>
      <c r="CD14" s="147"/>
      <c r="CE14" s="147"/>
      <c r="CF14" s="30"/>
      <c r="CG14" s="30"/>
      <c r="CH14" s="30"/>
      <c r="CI14" s="30"/>
      <c r="CJ14" s="30"/>
      <c r="CK14" s="30"/>
      <c r="CL14" s="30"/>
      <c r="CM14" s="55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147"/>
      <c r="DL14" s="147"/>
      <c r="DM14" s="30"/>
      <c r="DN14" s="30"/>
      <c r="DO14" s="30"/>
      <c r="DP14" s="30"/>
      <c r="DQ14" s="30"/>
      <c r="DR14" s="30"/>
      <c r="DS14" s="30"/>
      <c r="DT14" s="30"/>
      <c r="DU14" s="30"/>
      <c r="DV14" s="55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147"/>
      <c r="ER14" s="147"/>
      <c r="ES14" s="147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55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147"/>
      <c r="FZ14" s="147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55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55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55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55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30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55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55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55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55"/>
      <c r="PM14" s="56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55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55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55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55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55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55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55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55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55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55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55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55"/>
      <c r="AET14" s="56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30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55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30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55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30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55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55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55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55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30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55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30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55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30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55"/>
      <c r="AQF14" s="30"/>
      <c r="AQG14" s="30"/>
      <c r="AQH14" s="30"/>
      <c r="AQI14" s="30"/>
      <c r="AQJ14" s="30"/>
      <c r="AQK14" s="30"/>
      <c r="AQL14" s="30"/>
      <c r="AQM14" s="30"/>
      <c r="AQN14" s="30"/>
      <c r="AQO14" s="30"/>
      <c r="AQP14" s="30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55"/>
      <c r="ARM14" s="30"/>
      <c r="ARN14" s="30"/>
      <c r="ARO14" s="30"/>
      <c r="ARP14" s="30"/>
      <c r="ARQ14" s="30"/>
      <c r="ARR14" s="30"/>
      <c r="ARS14" s="30"/>
      <c r="ART14" s="30"/>
      <c r="ARU14" s="30"/>
      <c r="ARV14" s="30"/>
      <c r="ARW14" s="30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55"/>
      <c r="AST14" s="30"/>
      <c r="ASU14" s="30"/>
      <c r="ASV14" s="30"/>
      <c r="ASW14" s="30"/>
      <c r="ASX14" s="30"/>
      <c r="ASY14" s="30"/>
      <c r="ASZ14" s="30"/>
      <c r="ATA14" s="30"/>
      <c r="ATB14" s="30"/>
      <c r="ATC14" s="30"/>
      <c r="ATD14" s="30"/>
      <c r="ATE14" s="30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55"/>
      <c r="AUA14" s="56"/>
      <c r="AUB14" s="30"/>
      <c r="AUC14" s="30"/>
      <c r="AUD14" s="30"/>
      <c r="AUE14" s="30"/>
      <c r="AUF14" s="30"/>
      <c r="AUG14" s="30"/>
      <c r="AUH14" s="30"/>
      <c r="AUI14" s="30"/>
      <c r="AUJ14" s="30"/>
      <c r="AUK14" s="30"/>
      <c r="AUL14" s="30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55"/>
      <c r="AVI14" s="30"/>
      <c r="AVJ14" s="30"/>
      <c r="AVK14" s="30"/>
      <c r="AVL14" s="30"/>
      <c r="AVM14" s="30"/>
      <c r="AVN14" s="30"/>
      <c r="AVO14" s="30"/>
      <c r="AVP14" s="30"/>
      <c r="AVQ14" s="30"/>
      <c r="AVR14" s="30"/>
      <c r="AVS14" s="30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55"/>
      <c r="AWP14" s="30"/>
      <c r="AWQ14" s="30"/>
      <c r="AWR14" s="30"/>
      <c r="AWS14" s="30"/>
      <c r="AWT14" s="30"/>
      <c r="AWU14" s="30"/>
      <c r="AWV14" s="30"/>
      <c r="AWW14" s="30"/>
      <c r="AWX14" s="30"/>
      <c r="AWY14" s="30"/>
      <c r="AWZ14" s="30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55"/>
      <c r="AXW14" s="30"/>
      <c r="AXX14" s="30"/>
      <c r="AXY14" s="30"/>
      <c r="AXZ14" s="30"/>
      <c r="AYA14" s="30"/>
      <c r="AYB14" s="30"/>
      <c r="AYC14" s="30"/>
      <c r="AYD14" s="30"/>
      <c r="AYE14" s="30"/>
      <c r="AYF14" s="30"/>
      <c r="AYG14" s="30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55"/>
      <c r="AZD14" s="30"/>
      <c r="AZE14" s="30"/>
      <c r="AZF14" s="30"/>
      <c r="AZG14" s="30"/>
      <c r="AZH14" s="30"/>
      <c r="AZI14" s="30"/>
      <c r="AZJ14" s="30"/>
      <c r="AZK14" s="30"/>
      <c r="AZL14" s="30"/>
      <c r="AZM14" s="30"/>
      <c r="AZN14" s="30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55"/>
      <c r="BAK14" s="30"/>
      <c r="BAL14" s="30"/>
      <c r="BAM14" s="30"/>
      <c r="BAN14" s="30"/>
      <c r="BAO14" s="30"/>
      <c r="BAP14" s="30"/>
      <c r="BAQ14" s="30"/>
      <c r="BAR14" s="30"/>
      <c r="BAS14" s="30"/>
      <c r="BAT14" s="30"/>
      <c r="BAU14" s="30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55"/>
      <c r="BBR14" s="30"/>
      <c r="BBS14" s="30"/>
      <c r="BBT14" s="30"/>
      <c r="BBU14" s="30"/>
      <c r="BBV14" s="30"/>
      <c r="BBW14" s="30"/>
      <c r="BBX14" s="30"/>
      <c r="BBY14" s="30"/>
      <c r="BBZ14" s="30"/>
      <c r="BCA14" s="30"/>
      <c r="BCB14" s="30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55"/>
      <c r="BCY14" s="30"/>
      <c r="BCZ14" s="30"/>
      <c r="BDA14" s="30"/>
      <c r="BDB14" s="30"/>
      <c r="BDC14" s="30"/>
      <c r="BDD14" s="30"/>
      <c r="BDE14" s="30"/>
      <c r="BDF14" s="30"/>
      <c r="BDG14" s="30"/>
      <c r="BDH14" s="30"/>
      <c r="BDI14" s="30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55"/>
      <c r="BEF14" s="30"/>
      <c r="BEG14" s="30"/>
      <c r="BEH14" s="30"/>
      <c r="BEI14" s="30"/>
      <c r="BEJ14" s="30"/>
      <c r="BEK14" s="30"/>
      <c r="BEL14" s="30"/>
      <c r="BEM14" s="30"/>
      <c r="BEN14" s="30"/>
      <c r="BEO14" s="30"/>
      <c r="BEP14" s="30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55"/>
      <c r="BFM14" s="30"/>
      <c r="BFN14" s="30"/>
      <c r="BFO14" s="30"/>
      <c r="BFP14" s="30"/>
      <c r="BFQ14" s="30"/>
      <c r="BFR14" s="30"/>
      <c r="BFS14" s="30"/>
      <c r="BFT14" s="30"/>
      <c r="BFU14" s="30"/>
      <c r="BFV14" s="30"/>
      <c r="BFW14" s="30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55"/>
      <c r="BGT14" s="30"/>
      <c r="BGU14" s="30"/>
      <c r="BGV14" s="30"/>
      <c r="BGW14" s="30"/>
      <c r="BGX14" s="30"/>
      <c r="BGY14" s="30"/>
      <c r="BGZ14" s="30"/>
      <c r="BHA14" s="30"/>
      <c r="BHB14" s="30"/>
      <c r="BHC14" s="30"/>
      <c r="BHD14" s="30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55"/>
      <c r="BIA14" s="30"/>
      <c r="BIB14" s="30"/>
      <c r="BIC14" s="30"/>
      <c r="BID14" s="30"/>
      <c r="BIE14" s="30"/>
      <c r="BIF14" s="30"/>
      <c r="BIG14" s="30"/>
      <c r="BIH14" s="30"/>
      <c r="BII14" s="30"/>
      <c r="BIJ14" s="30"/>
      <c r="BIK14" s="30"/>
      <c r="BIL14" s="30"/>
      <c r="BIM14" s="30"/>
      <c r="BIN14" s="30"/>
      <c r="BIO14" s="30"/>
      <c r="BIP14" s="30"/>
      <c r="BIQ14" s="30"/>
      <c r="BIR14" s="30"/>
      <c r="BIS14" s="30"/>
      <c r="BIT14" s="30"/>
      <c r="BIU14" s="30"/>
      <c r="BIV14" s="30"/>
      <c r="BIW14" s="30"/>
      <c r="BIX14" s="30"/>
      <c r="BIY14" s="30"/>
      <c r="BIZ14" s="30"/>
      <c r="BJA14" s="30"/>
      <c r="BJB14" s="30"/>
      <c r="BJC14" s="30"/>
      <c r="BJD14" s="30"/>
      <c r="BJE14" s="30"/>
      <c r="BJF14" s="30"/>
      <c r="BJG14" s="55"/>
      <c r="BJH14" s="56"/>
    </row>
    <row r="15" spans="2:1620" x14ac:dyDescent="0.3"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55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147"/>
      <c r="CB15" s="147"/>
      <c r="CC15" s="147"/>
      <c r="CD15" s="147"/>
      <c r="CE15" s="147"/>
      <c r="CF15" s="30"/>
      <c r="CG15" s="30"/>
      <c r="CH15" s="30"/>
      <c r="CI15" s="30"/>
      <c r="CJ15" s="30"/>
      <c r="CK15" s="30"/>
      <c r="CL15" s="30"/>
      <c r="CM15" s="55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147"/>
      <c r="DL15" s="147"/>
      <c r="DM15" s="30"/>
      <c r="DN15" s="30"/>
      <c r="DO15" s="30"/>
      <c r="DP15" s="30"/>
      <c r="DQ15" s="30"/>
      <c r="DR15" s="30"/>
      <c r="DS15" s="30"/>
      <c r="DT15" s="30"/>
      <c r="DU15" s="30"/>
      <c r="DV15" s="55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147"/>
      <c r="ER15" s="147"/>
      <c r="ES15" s="147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55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147"/>
      <c r="FZ15" s="147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55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55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55"/>
      <c r="JD15" s="30"/>
      <c r="JE15" s="30"/>
      <c r="JF15" s="30"/>
      <c r="JG15" s="30"/>
      <c r="JH15" s="30"/>
      <c r="JI15" s="30"/>
      <c r="JJ15" s="30"/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30"/>
      <c r="JV15" s="30"/>
      <c r="JW15" s="30"/>
      <c r="JX15" s="30"/>
      <c r="JY15" s="30"/>
      <c r="JZ15" s="30"/>
      <c r="KA15" s="30"/>
      <c r="KB15" s="30"/>
      <c r="KC15" s="30"/>
      <c r="KD15" s="30"/>
      <c r="KE15" s="30"/>
      <c r="KF15" s="30"/>
      <c r="KG15" s="30"/>
      <c r="KH15" s="30"/>
      <c r="KI15" s="30"/>
      <c r="KJ15" s="55"/>
      <c r="KK15" s="30"/>
      <c r="KL15" s="30"/>
      <c r="KM15" s="30"/>
      <c r="KN15" s="30"/>
      <c r="KO15" s="30"/>
      <c r="KP15" s="30"/>
      <c r="KQ15" s="30"/>
      <c r="KR15" s="30"/>
      <c r="KS15" s="30"/>
      <c r="KT15" s="30"/>
      <c r="KU15" s="30"/>
      <c r="KV15" s="30"/>
      <c r="KW15" s="30"/>
      <c r="KX15" s="30"/>
      <c r="KY15" s="30"/>
      <c r="KZ15" s="30"/>
      <c r="LA15" s="30"/>
      <c r="LB15" s="30"/>
      <c r="LC15" s="30"/>
      <c r="LD15" s="30"/>
      <c r="LE15" s="30"/>
      <c r="LF15" s="30"/>
      <c r="LG15" s="30"/>
      <c r="LH15" s="30"/>
      <c r="LI15" s="30"/>
      <c r="LJ15" s="30"/>
      <c r="LK15" s="30"/>
      <c r="LL15" s="30"/>
      <c r="LM15" s="30"/>
      <c r="LN15" s="30"/>
      <c r="LO15" s="30"/>
      <c r="LP15" s="30"/>
      <c r="LQ15" s="55"/>
      <c r="LR15" s="30"/>
      <c r="LS15" s="30"/>
      <c r="LT15" s="30"/>
      <c r="LU15" s="30"/>
      <c r="LV15" s="30"/>
      <c r="LW15" s="30"/>
      <c r="LX15" s="30"/>
      <c r="LY15" s="30"/>
      <c r="LZ15" s="30"/>
      <c r="MA15" s="30"/>
      <c r="MB15" s="30"/>
      <c r="MC15" s="30"/>
      <c r="MD15" s="30"/>
      <c r="ME15" s="30"/>
      <c r="MF15" s="30"/>
      <c r="MG15" s="30"/>
      <c r="MH15" s="30"/>
      <c r="MI15" s="30"/>
      <c r="MJ15" s="30"/>
      <c r="MK15" s="30"/>
      <c r="ML15" s="30"/>
      <c r="MM15" s="30"/>
      <c r="MN15" s="30"/>
      <c r="MO15" s="30"/>
      <c r="MP15" s="30"/>
      <c r="MQ15" s="30"/>
      <c r="MR15" s="30"/>
      <c r="MS15" s="30"/>
      <c r="MT15" s="30"/>
      <c r="MU15" s="30"/>
      <c r="MV15" s="30"/>
      <c r="MW15" s="30"/>
      <c r="MX15" s="55"/>
      <c r="MY15" s="30"/>
      <c r="MZ15" s="30"/>
      <c r="NA15" s="30"/>
      <c r="NB15" s="30"/>
      <c r="NC15" s="30"/>
      <c r="ND15" s="30"/>
      <c r="NE15" s="30"/>
      <c r="NF15" s="30"/>
      <c r="NG15" s="30"/>
      <c r="NH15" s="30"/>
      <c r="NI15" s="30"/>
      <c r="NJ15" s="30"/>
      <c r="NK15" s="30"/>
      <c r="NL15" s="30"/>
      <c r="NM15" s="30"/>
      <c r="NN15" s="30"/>
      <c r="NO15" s="30"/>
      <c r="NP15" s="30"/>
      <c r="NQ15" s="30"/>
      <c r="NR15" s="30"/>
      <c r="NS15" s="30"/>
      <c r="NT15" s="30"/>
      <c r="NU15" s="30"/>
      <c r="NV15" s="30"/>
      <c r="NW15" s="30"/>
      <c r="NX15" s="30"/>
      <c r="NY15" s="30"/>
      <c r="NZ15" s="30"/>
      <c r="OA15" s="30"/>
      <c r="OB15" s="30"/>
      <c r="OC15" s="30"/>
      <c r="OD15" s="30"/>
      <c r="OE15" s="55"/>
      <c r="OF15" s="30"/>
      <c r="OG15" s="30"/>
      <c r="OH15" s="30"/>
      <c r="OI15" s="30"/>
      <c r="OJ15" s="30"/>
      <c r="OK15" s="30"/>
      <c r="OL15" s="30"/>
      <c r="OM15" s="30"/>
      <c r="ON15" s="30"/>
      <c r="OO15" s="30"/>
      <c r="OP15" s="30"/>
      <c r="OQ15" s="30"/>
      <c r="OR15" s="30"/>
      <c r="OS15" s="30"/>
      <c r="OT15" s="30"/>
      <c r="OU15" s="30"/>
      <c r="OV15" s="30"/>
      <c r="OW15" s="30"/>
      <c r="OX15" s="30"/>
      <c r="OY15" s="30"/>
      <c r="OZ15" s="30"/>
      <c r="PA15" s="30"/>
      <c r="PB15" s="30"/>
      <c r="PC15" s="30"/>
      <c r="PD15" s="30"/>
      <c r="PE15" s="30"/>
      <c r="PF15" s="30"/>
      <c r="PG15" s="30"/>
      <c r="PH15" s="30"/>
      <c r="PI15" s="30"/>
      <c r="PJ15" s="30"/>
      <c r="PK15" s="30"/>
      <c r="PL15" s="55"/>
      <c r="PM15" s="56"/>
      <c r="PN15" s="30"/>
      <c r="PO15" s="30"/>
      <c r="PP15" s="30"/>
      <c r="PQ15" s="30"/>
      <c r="PR15" s="30"/>
      <c r="PS15" s="30"/>
      <c r="PT15" s="30"/>
      <c r="PU15" s="30"/>
      <c r="PV15" s="30"/>
      <c r="PW15" s="30"/>
      <c r="PX15" s="30"/>
      <c r="PY15" s="30"/>
      <c r="PZ15" s="30"/>
      <c r="QA15" s="30"/>
      <c r="QB15" s="30"/>
      <c r="QC15" s="30"/>
      <c r="QD15" s="30"/>
      <c r="QE15" s="30"/>
      <c r="QF15" s="30"/>
      <c r="QG15" s="30"/>
      <c r="QH15" s="30"/>
      <c r="QI15" s="30"/>
      <c r="QJ15" s="30"/>
      <c r="QK15" s="30"/>
      <c r="QL15" s="30"/>
      <c r="QM15" s="30"/>
      <c r="QN15" s="30"/>
      <c r="QO15" s="30"/>
      <c r="QP15" s="30"/>
      <c r="QQ15" s="30"/>
      <c r="QR15" s="30"/>
      <c r="QS15" s="30"/>
      <c r="QT15" s="55"/>
      <c r="QU15" s="30"/>
      <c r="QV15" s="30"/>
      <c r="QW15" s="30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55"/>
      <c r="SB15" s="30"/>
      <c r="SC15" s="30"/>
      <c r="SD15" s="30"/>
      <c r="SE15" s="30"/>
      <c r="SF15" s="30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0"/>
      <c r="TF15" s="30"/>
      <c r="TG15" s="30"/>
      <c r="TH15" s="55"/>
      <c r="TI15" s="30"/>
      <c r="TJ15" s="30"/>
      <c r="TK15" s="30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30"/>
      <c r="UF15" s="30"/>
      <c r="UG15" s="30"/>
      <c r="UH15" s="30"/>
      <c r="UI15" s="30"/>
      <c r="UJ15" s="30"/>
      <c r="UK15" s="30"/>
      <c r="UL15" s="30"/>
      <c r="UM15" s="30"/>
      <c r="UN15" s="30"/>
      <c r="UO15" s="55"/>
      <c r="UP15" s="30"/>
      <c r="UQ15" s="30"/>
      <c r="UR15" s="30"/>
      <c r="US15" s="30"/>
      <c r="UT15" s="30"/>
      <c r="UU15" s="30"/>
      <c r="UV15" s="30"/>
      <c r="UW15" s="30"/>
      <c r="UX15" s="30"/>
      <c r="UY15" s="30"/>
      <c r="UZ15" s="30"/>
      <c r="VA15" s="30"/>
      <c r="VB15" s="30"/>
      <c r="VC15" s="30"/>
      <c r="VD15" s="30"/>
      <c r="VE15" s="30"/>
      <c r="VF15" s="30"/>
      <c r="VG15" s="30"/>
      <c r="VH15" s="30"/>
      <c r="VI15" s="30"/>
      <c r="VJ15" s="30"/>
      <c r="VK15" s="30"/>
      <c r="VL15" s="30"/>
      <c r="VM15" s="30"/>
      <c r="VN15" s="30"/>
      <c r="VO15" s="30"/>
      <c r="VP15" s="30"/>
      <c r="VQ15" s="30"/>
      <c r="VR15" s="30"/>
      <c r="VS15" s="30"/>
      <c r="VT15" s="30"/>
      <c r="VU15" s="30"/>
      <c r="VV15" s="55"/>
      <c r="VW15" s="30"/>
      <c r="VX15" s="30"/>
      <c r="VY15" s="30"/>
      <c r="VZ15" s="30"/>
      <c r="WA15" s="30"/>
      <c r="WB15" s="30"/>
      <c r="WC15" s="30"/>
      <c r="WD15" s="30"/>
      <c r="WE15" s="30"/>
      <c r="WF15" s="30"/>
      <c r="WG15" s="30"/>
      <c r="WH15" s="30"/>
      <c r="WI15" s="30"/>
      <c r="WJ15" s="30"/>
      <c r="WK15" s="30"/>
      <c r="WL15" s="30"/>
      <c r="WM15" s="30"/>
      <c r="WN15" s="30"/>
      <c r="WO15" s="30"/>
      <c r="WP15" s="30"/>
      <c r="WQ15" s="30"/>
      <c r="WR15" s="30"/>
      <c r="WS15" s="30"/>
      <c r="WT15" s="30"/>
      <c r="WU15" s="30"/>
      <c r="WV15" s="30"/>
      <c r="WW15" s="30"/>
      <c r="WX15" s="30"/>
      <c r="WY15" s="30"/>
      <c r="WZ15" s="30"/>
      <c r="XA15" s="30"/>
      <c r="XB15" s="30"/>
      <c r="XC15" s="55"/>
      <c r="XD15" s="30"/>
      <c r="XE15" s="30"/>
      <c r="XF15" s="30"/>
      <c r="XG15" s="30"/>
      <c r="XH15" s="30"/>
      <c r="XI15" s="30"/>
      <c r="XJ15" s="30"/>
      <c r="XK15" s="30"/>
      <c r="XL15" s="30"/>
      <c r="XM15" s="30"/>
      <c r="XN15" s="30"/>
      <c r="XO15" s="30"/>
      <c r="XP15" s="30"/>
      <c r="XQ15" s="30"/>
      <c r="XR15" s="30"/>
      <c r="XS15" s="30"/>
      <c r="XT15" s="30"/>
      <c r="XU15" s="30"/>
      <c r="XV15" s="30"/>
      <c r="XW15" s="30"/>
      <c r="XX15" s="30"/>
      <c r="XY15" s="30"/>
      <c r="XZ15" s="30"/>
      <c r="YA15" s="30"/>
      <c r="YB15" s="30"/>
      <c r="YC15" s="30"/>
      <c r="YD15" s="30"/>
      <c r="YE15" s="30"/>
      <c r="YF15" s="30"/>
      <c r="YG15" s="30"/>
      <c r="YH15" s="30"/>
      <c r="YI15" s="30"/>
      <c r="YJ15" s="55"/>
      <c r="YK15" s="30"/>
      <c r="YL15" s="30"/>
      <c r="YM15" s="30"/>
      <c r="YN15" s="30"/>
      <c r="YO15" s="30"/>
      <c r="YP15" s="30"/>
      <c r="YQ15" s="30"/>
      <c r="YR15" s="30"/>
      <c r="YS15" s="30"/>
      <c r="YT15" s="30"/>
      <c r="YU15" s="30"/>
      <c r="YV15" s="30"/>
      <c r="YW15" s="30"/>
      <c r="YX15" s="30"/>
      <c r="YY15" s="30"/>
      <c r="YZ15" s="30"/>
      <c r="ZA15" s="30"/>
      <c r="ZB15" s="30"/>
      <c r="ZC15" s="30"/>
      <c r="ZD15" s="30"/>
      <c r="ZE15" s="30"/>
      <c r="ZF15" s="30"/>
      <c r="ZG15" s="30"/>
      <c r="ZH15" s="30"/>
      <c r="ZI15" s="30"/>
      <c r="ZJ15" s="30"/>
      <c r="ZK15" s="30"/>
      <c r="ZL15" s="30"/>
      <c r="ZM15" s="30"/>
      <c r="ZN15" s="30"/>
      <c r="ZO15" s="30"/>
      <c r="ZP15" s="30"/>
      <c r="ZQ15" s="55"/>
      <c r="ZR15" s="30"/>
      <c r="ZS15" s="30"/>
      <c r="ZT15" s="30"/>
      <c r="ZU15" s="30"/>
      <c r="ZV15" s="30"/>
      <c r="ZW15" s="30"/>
      <c r="ZX15" s="30"/>
      <c r="ZY15" s="30"/>
      <c r="ZZ15" s="30"/>
      <c r="AAA15" s="30"/>
      <c r="AAB15" s="30"/>
      <c r="AAC15" s="30"/>
      <c r="AAD15" s="30"/>
      <c r="AAE15" s="30"/>
      <c r="AAF15" s="30"/>
      <c r="AAG15" s="30"/>
      <c r="AAH15" s="30"/>
      <c r="AAI15" s="30"/>
      <c r="AAJ15" s="30"/>
      <c r="AAK15" s="30"/>
      <c r="AAL15" s="30"/>
      <c r="AAM15" s="30"/>
      <c r="AAN15" s="30"/>
      <c r="AAO15" s="30"/>
      <c r="AAP15" s="30"/>
      <c r="AAQ15" s="30"/>
      <c r="AAR15" s="30"/>
      <c r="AAS15" s="30"/>
      <c r="AAT15" s="30"/>
      <c r="AAU15" s="30"/>
      <c r="AAV15" s="30"/>
      <c r="AAW15" s="30"/>
      <c r="AAX15" s="55"/>
      <c r="AAY15" s="30"/>
      <c r="AAZ15" s="30"/>
      <c r="ABA15" s="30"/>
      <c r="ABB15" s="30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  <c r="ABT15" s="30"/>
      <c r="ABU15" s="30"/>
      <c r="ABV15" s="30"/>
      <c r="ABW15" s="30"/>
      <c r="ABX15" s="30"/>
      <c r="ABY15" s="30"/>
      <c r="ABZ15" s="30"/>
      <c r="ACA15" s="30"/>
      <c r="ACB15" s="30"/>
      <c r="ACC15" s="30"/>
      <c r="ACD15" s="30"/>
      <c r="ACE15" s="55"/>
      <c r="ACF15" s="30"/>
      <c r="ACG15" s="30"/>
      <c r="ACH15" s="30"/>
      <c r="ACI15" s="30"/>
      <c r="ACJ15" s="30"/>
      <c r="ACK15" s="30"/>
      <c r="ACL15" s="30"/>
      <c r="ACM15" s="30"/>
      <c r="ACN15" s="30"/>
      <c r="ACO15" s="30"/>
      <c r="ACP15" s="30"/>
      <c r="ACQ15" s="30"/>
      <c r="ACR15" s="30"/>
      <c r="ACS15" s="30"/>
      <c r="ACT15" s="30"/>
      <c r="ACU15" s="30"/>
      <c r="ACV15" s="30"/>
      <c r="ACW15" s="30"/>
      <c r="ACX15" s="30"/>
      <c r="ACY15" s="30"/>
      <c r="ACZ15" s="30"/>
      <c r="ADA15" s="30"/>
      <c r="ADB15" s="30"/>
      <c r="ADC15" s="30"/>
      <c r="ADD15" s="30"/>
      <c r="ADE15" s="30"/>
      <c r="ADF15" s="30"/>
      <c r="ADG15" s="30"/>
      <c r="ADH15" s="30"/>
      <c r="ADI15" s="30"/>
      <c r="ADJ15" s="30"/>
      <c r="ADK15" s="30"/>
      <c r="ADL15" s="55"/>
      <c r="ADM15" s="30"/>
      <c r="ADN15" s="30"/>
      <c r="ADO15" s="30"/>
      <c r="ADP15" s="30"/>
      <c r="ADQ15" s="30"/>
      <c r="ADR15" s="30"/>
      <c r="ADS15" s="30"/>
      <c r="ADT15" s="30"/>
      <c r="ADU15" s="30"/>
      <c r="ADV15" s="30"/>
      <c r="ADW15" s="30"/>
      <c r="ADX15" s="30"/>
      <c r="ADY15" s="30"/>
      <c r="ADZ15" s="30"/>
      <c r="AEA15" s="30"/>
      <c r="AEB15" s="30"/>
      <c r="AEC15" s="30"/>
      <c r="AED15" s="30"/>
      <c r="AEE15" s="30"/>
      <c r="AEF15" s="30"/>
      <c r="AEG15" s="30"/>
      <c r="AEH15" s="30"/>
      <c r="AEI15" s="30"/>
      <c r="AEJ15" s="30"/>
      <c r="AEK15" s="30"/>
      <c r="AEL15" s="30"/>
      <c r="AEM15" s="30"/>
      <c r="AEN15" s="30"/>
      <c r="AEO15" s="30"/>
      <c r="AEP15" s="30"/>
      <c r="AEQ15" s="30"/>
      <c r="AER15" s="30"/>
      <c r="AES15" s="55"/>
      <c r="AET15" s="56"/>
      <c r="AEU15" s="30"/>
      <c r="AEV15" s="30"/>
      <c r="AEW15" s="30"/>
      <c r="AEX15" s="30"/>
      <c r="AEY15" s="30"/>
      <c r="AEZ15" s="30"/>
      <c r="AFA15" s="30"/>
      <c r="AFB15" s="30"/>
      <c r="AFC15" s="30"/>
      <c r="AFD15" s="30"/>
      <c r="AFE15" s="30"/>
      <c r="AFF15" s="30"/>
      <c r="AFG15" s="30"/>
      <c r="AFH15" s="30"/>
      <c r="AFI15" s="30"/>
      <c r="AFJ15" s="30"/>
      <c r="AFK15" s="30"/>
      <c r="AFL15" s="30"/>
      <c r="AFM15" s="30"/>
      <c r="AFN15" s="30"/>
      <c r="AFO15" s="30"/>
      <c r="AFP15" s="30"/>
      <c r="AFQ15" s="30"/>
      <c r="AFR15" s="30"/>
      <c r="AFS15" s="30"/>
      <c r="AFT15" s="30"/>
      <c r="AFU15" s="30"/>
      <c r="AFV15" s="30"/>
      <c r="AFW15" s="30"/>
      <c r="AFX15" s="30"/>
      <c r="AFY15" s="30"/>
      <c r="AFZ15" s="30"/>
      <c r="AGA15" s="55"/>
      <c r="AGB15" s="30"/>
      <c r="AGC15" s="30"/>
      <c r="AGD15" s="30"/>
      <c r="AGE15" s="30"/>
      <c r="AGF15" s="30"/>
      <c r="AGG15" s="30"/>
      <c r="AGH15" s="30"/>
      <c r="AGI15" s="30"/>
      <c r="AGJ15" s="30"/>
      <c r="AGK15" s="30"/>
      <c r="AGL15" s="30"/>
      <c r="AGM15" s="30"/>
      <c r="AGN15" s="30"/>
      <c r="AGO15" s="30"/>
      <c r="AGP15" s="30"/>
      <c r="AGQ15" s="30"/>
      <c r="AGR15" s="30"/>
      <c r="AGS15" s="30"/>
      <c r="AGT15" s="30"/>
      <c r="AGU15" s="30"/>
      <c r="AGV15" s="30"/>
      <c r="AGW15" s="30"/>
      <c r="AGX15" s="30"/>
      <c r="AGY15" s="30"/>
      <c r="AGZ15" s="30"/>
      <c r="AHA15" s="30"/>
      <c r="AHB15" s="30"/>
      <c r="AHC15" s="30"/>
      <c r="AHD15" s="30"/>
      <c r="AHE15" s="30"/>
      <c r="AHF15" s="30"/>
      <c r="AHG15" s="30"/>
      <c r="AHH15" s="55"/>
      <c r="AHI15" s="30"/>
      <c r="AHJ15" s="30"/>
      <c r="AHK15" s="30"/>
      <c r="AHL15" s="30"/>
      <c r="AHM15" s="30"/>
      <c r="AHN15" s="30"/>
      <c r="AHO15" s="30"/>
      <c r="AHP15" s="30"/>
      <c r="AHQ15" s="30"/>
      <c r="AHR15" s="30"/>
      <c r="AHS15" s="30"/>
      <c r="AHT15" s="30"/>
      <c r="AHU15" s="30"/>
      <c r="AHV15" s="30"/>
      <c r="AHW15" s="30"/>
      <c r="AHX15" s="30"/>
      <c r="AHY15" s="30"/>
      <c r="AHZ15" s="30"/>
      <c r="AIA15" s="30"/>
      <c r="AIB15" s="30"/>
      <c r="AIC15" s="30"/>
      <c r="AID15" s="30"/>
      <c r="AIE15" s="30"/>
      <c r="AIF15" s="30"/>
      <c r="AIG15" s="30"/>
      <c r="AIH15" s="30"/>
      <c r="AII15" s="30"/>
      <c r="AIJ15" s="30"/>
      <c r="AIK15" s="30"/>
      <c r="AIL15" s="30"/>
      <c r="AIM15" s="30"/>
      <c r="AIN15" s="30"/>
      <c r="AIO15" s="55"/>
      <c r="AIP15" s="30"/>
      <c r="AIQ15" s="30"/>
      <c r="AIR15" s="30"/>
      <c r="AIS15" s="30"/>
      <c r="AIT15" s="30"/>
      <c r="AIU15" s="30"/>
      <c r="AIV15" s="30"/>
      <c r="AIW15" s="30"/>
      <c r="AIX15" s="30"/>
      <c r="AIY15" s="30"/>
      <c r="AIZ15" s="30"/>
      <c r="AJA15" s="30"/>
      <c r="AJB15" s="30"/>
      <c r="AJC15" s="30"/>
      <c r="AJD15" s="30"/>
      <c r="AJE15" s="30"/>
      <c r="AJF15" s="30"/>
      <c r="AJG15" s="30"/>
      <c r="AJH15" s="30"/>
      <c r="AJI15" s="30"/>
      <c r="AJJ15" s="30"/>
      <c r="AJK15" s="30"/>
      <c r="AJL15" s="30"/>
      <c r="AJM15" s="30"/>
      <c r="AJN15" s="30"/>
      <c r="AJO15" s="30"/>
      <c r="AJP15" s="30"/>
      <c r="AJQ15" s="30"/>
      <c r="AJR15" s="30"/>
      <c r="AJS15" s="30"/>
      <c r="AJT15" s="30"/>
      <c r="AJU15" s="30"/>
      <c r="AJV15" s="55"/>
      <c r="AJW15" s="30"/>
      <c r="AJX15" s="30"/>
      <c r="AJY15" s="30"/>
      <c r="AJZ15" s="30"/>
      <c r="AKA15" s="30"/>
      <c r="AKB15" s="30"/>
      <c r="AKC15" s="30"/>
      <c r="AKD15" s="30"/>
      <c r="AKE15" s="30"/>
      <c r="AKF15" s="30"/>
      <c r="AKG15" s="30"/>
      <c r="AKH15" s="30"/>
      <c r="AKI15" s="30"/>
      <c r="AKJ15" s="30"/>
      <c r="AKK15" s="30"/>
      <c r="AKL15" s="30"/>
      <c r="AKM15" s="30"/>
      <c r="AKN15" s="30"/>
      <c r="AKO15" s="30"/>
      <c r="AKP15" s="30"/>
      <c r="AKQ15" s="30"/>
      <c r="AKR15" s="30"/>
      <c r="AKS15" s="30"/>
      <c r="AKT15" s="30"/>
      <c r="AKU15" s="30"/>
      <c r="AKV15" s="30"/>
      <c r="AKW15" s="30"/>
      <c r="AKX15" s="30"/>
      <c r="AKY15" s="30"/>
      <c r="AKZ15" s="30"/>
      <c r="ALA15" s="30"/>
      <c r="ALB15" s="30"/>
      <c r="ALC15" s="55"/>
      <c r="ALD15" s="30"/>
      <c r="ALE15" s="30"/>
      <c r="ALF15" s="30"/>
      <c r="ALG15" s="30"/>
      <c r="ALH15" s="30"/>
      <c r="ALI15" s="30"/>
      <c r="ALJ15" s="30"/>
      <c r="ALK15" s="30"/>
      <c r="ALL15" s="30"/>
      <c r="ALM15" s="30"/>
      <c r="ALN15" s="30"/>
      <c r="ALO15" s="30"/>
      <c r="ALP15" s="30"/>
      <c r="ALQ15" s="30"/>
      <c r="ALR15" s="30"/>
      <c r="ALS15" s="30"/>
      <c r="ALT15" s="30"/>
      <c r="ALU15" s="30"/>
      <c r="ALV15" s="30"/>
      <c r="ALW15" s="30"/>
      <c r="ALX15" s="30"/>
      <c r="ALY15" s="30"/>
      <c r="ALZ15" s="30"/>
      <c r="AMA15" s="30"/>
      <c r="AMB15" s="30"/>
      <c r="AMC15" s="30"/>
      <c r="AMD15" s="30"/>
      <c r="AME15" s="30"/>
      <c r="AMF15" s="30"/>
      <c r="AMG15" s="30"/>
      <c r="AMH15" s="30"/>
      <c r="AMI15" s="30"/>
      <c r="AMJ15" s="55"/>
      <c r="AMK15" s="30"/>
      <c r="AML15" s="30"/>
      <c r="AMM15" s="30"/>
      <c r="AMN15" s="30"/>
      <c r="AMO15" s="30"/>
      <c r="AMP15" s="30"/>
      <c r="AMQ15" s="30"/>
      <c r="AMR15" s="30"/>
      <c r="AMS15" s="30"/>
      <c r="AMT15" s="30"/>
      <c r="AMU15" s="30"/>
      <c r="AMV15" s="30"/>
      <c r="AMW15" s="30"/>
      <c r="AMX15" s="30"/>
      <c r="AMY15" s="30"/>
      <c r="AMZ15" s="30"/>
      <c r="ANA15" s="30"/>
      <c r="ANB15" s="30"/>
      <c r="ANC15" s="30"/>
      <c r="AND15" s="30"/>
      <c r="ANE15" s="30"/>
      <c r="ANF15" s="30"/>
      <c r="ANG15" s="30"/>
      <c r="ANH15" s="30"/>
      <c r="ANI15" s="30"/>
      <c r="ANJ15" s="30"/>
      <c r="ANK15" s="30"/>
      <c r="ANL15" s="30"/>
      <c r="ANM15" s="30"/>
      <c r="ANN15" s="30"/>
      <c r="ANO15" s="30"/>
      <c r="ANP15" s="30"/>
      <c r="ANQ15" s="55"/>
      <c r="ANR15" s="30"/>
      <c r="ANS15" s="30"/>
      <c r="ANT15" s="30"/>
      <c r="ANU15" s="30"/>
      <c r="ANV15" s="30"/>
      <c r="ANW15" s="30"/>
      <c r="ANX15" s="30"/>
      <c r="ANY15" s="30"/>
      <c r="ANZ15" s="30"/>
      <c r="AOA15" s="30"/>
      <c r="AOB15" s="30"/>
      <c r="AOC15" s="30"/>
      <c r="AOD15" s="30"/>
      <c r="AOE15" s="30"/>
      <c r="AOF15" s="30"/>
      <c r="AOG15" s="30"/>
      <c r="AOH15" s="30"/>
      <c r="AOI15" s="30"/>
      <c r="AOJ15" s="30"/>
      <c r="AOK15" s="30"/>
      <c r="AOL15" s="30"/>
      <c r="AOM15" s="30"/>
      <c r="AON15" s="30"/>
      <c r="AOO15" s="30"/>
      <c r="AOP15" s="30"/>
      <c r="AOQ15" s="30"/>
      <c r="AOR15" s="30"/>
      <c r="AOS15" s="30"/>
      <c r="AOT15" s="30"/>
      <c r="AOU15" s="30"/>
      <c r="AOV15" s="30"/>
      <c r="AOW15" s="30"/>
      <c r="AOX15" s="55"/>
      <c r="AOY15" s="30"/>
      <c r="AOZ15" s="30"/>
      <c r="APA15" s="30"/>
      <c r="APB15" s="30"/>
      <c r="APC15" s="30"/>
      <c r="APD15" s="30"/>
      <c r="APE15" s="30"/>
      <c r="APF15" s="30"/>
      <c r="APG15" s="30"/>
      <c r="APH15" s="30"/>
      <c r="API15" s="30"/>
      <c r="APJ15" s="30"/>
      <c r="APK15" s="30"/>
      <c r="APL15" s="30"/>
      <c r="APM15" s="30"/>
      <c r="APN15" s="30"/>
      <c r="APO15" s="30"/>
      <c r="APP15" s="30"/>
      <c r="APQ15" s="30"/>
      <c r="APR15" s="30"/>
      <c r="APS15" s="30"/>
      <c r="APT15" s="30"/>
      <c r="APU15" s="30"/>
      <c r="APV15" s="30"/>
      <c r="APW15" s="30"/>
      <c r="APX15" s="30"/>
      <c r="APY15" s="30"/>
      <c r="APZ15" s="30"/>
      <c r="AQA15" s="30"/>
      <c r="AQB15" s="30"/>
      <c r="AQC15" s="30"/>
      <c r="AQD15" s="30"/>
      <c r="AQE15" s="55"/>
      <c r="AQF15" s="30"/>
      <c r="AQG15" s="30"/>
      <c r="AQH15" s="30"/>
      <c r="AQI15" s="30"/>
      <c r="AQJ15" s="30"/>
      <c r="AQK15" s="30"/>
      <c r="AQL15" s="30"/>
      <c r="AQM15" s="30"/>
      <c r="AQN15" s="30"/>
      <c r="AQO15" s="30"/>
      <c r="AQP15" s="30"/>
      <c r="AQQ15" s="30"/>
      <c r="AQR15" s="30"/>
      <c r="AQS15" s="30"/>
      <c r="AQT15" s="30"/>
      <c r="AQU15" s="30"/>
      <c r="AQV15" s="30"/>
      <c r="AQW15" s="30"/>
      <c r="AQX15" s="30"/>
      <c r="AQY15" s="30"/>
      <c r="AQZ15" s="30"/>
      <c r="ARA15" s="30"/>
      <c r="ARB15" s="30"/>
      <c r="ARC15" s="30"/>
      <c r="ARD15" s="30"/>
      <c r="ARE15" s="30"/>
      <c r="ARF15" s="30"/>
      <c r="ARG15" s="30"/>
      <c r="ARH15" s="30"/>
      <c r="ARI15" s="30"/>
      <c r="ARJ15" s="30"/>
      <c r="ARK15" s="30"/>
      <c r="ARL15" s="55"/>
      <c r="ARM15" s="30"/>
      <c r="ARN15" s="30"/>
      <c r="ARO15" s="30"/>
      <c r="ARP15" s="30"/>
      <c r="ARQ15" s="30"/>
      <c r="ARR15" s="30"/>
      <c r="ARS15" s="30"/>
      <c r="ART15" s="30"/>
      <c r="ARU15" s="30"/>
      <c r="ARV15" s="30"/>
      <c r="ARW15" s="30"/>
      <c r="ARX15" s="30"/>
      <c r="ARY15" s="30"/>
      <c r="ARZ15" s="30"/>
      <c r="ASA15" s="30"/>
      <c r="ASB15" s="30"/>
      <c r="ASC15" s="30"/>
      <c r="ASD15" s="30"/>
      <c r="ASE15" s="30"/>
      <c r="ASF15" s="30"/>
      <c r="ASG15" s="30"/>
      <c r="ASH15" s="30"/>
      <c r="ASI15" s="30"/>
      <c r="ASJ15" s="30"/>
      <c r="ASK15" s="30"/>
      <c r="ASL15" s="30"/>
      <c r="ASM15" s="30"/>
      <c r="ASN15" s="30"/>
      <c r="ASO15" s="30"/>
      <c r="ASP15" s="30"/>
      <c r="ASQ15" s="30"/>
      <c r="ASR15" s="30"/>
      <c r="ASS15" s="55"/>
      <c r="AST15" s="30"/>
      <c r="ASU15" s="30"/>
      <c r="ASV15" s="30"/>
      <c r="ASW15" s="30"/>
      <c r="ASX15" s="30"/>
      <c r="ASY15" s="30"/>
      <c r="ASZ15" s="30"/>
      <c r="ATA15" s="30"/>
      <c r="ATB15" s="30"/>
      <c r="ATC15" s="30"/>
      <c r="ATD15" s="30"/>
      <c r="ATE15" s="30"/>
      <c r="ATF15" s="30"/>
      <c r="ATG15" s="30"/>
      <c r="ATH15" s="30"/>
      <c r="ATI15" s="30"/>
      <c r="ATJ15" s="30"/>
      <c r="ATK15" s="30"/>
      <c r="ATL15" s="30"/>
      <c r="ATM15" s="30"/>
      <c r="ATN15" s="30"/>
      <c r="ATO15" s="30"/>
      <c r="ATP15" s="30"/>
      <c r="ATQ15" s="30"/>
      <c r="ATR15" s="30"/>
      <c r="ATS15" s="30"/>
      <c r="ATT15" s="30"/>
      <c r="ATU15" s="30"/>
      <c r="ATV15" s="30"/>
      <c r="ATW15" s="30"/>
      <c r="ATX15" s="30"/>
      <c r="ATY15" s="30"/>
      <c r="ATZ15" s="55"/>
      <c r="AUA15" s="56"/>
      <c r="AUB15" s="30"/>
      <c r="AUC15" s="30"/>
      <c r="AUD15" s="30"/>
      <c r="AUE15" s="30"/>
      <c r="AUF15" s="30"/>
      <c r="AUG15" s="30"/>
      <c r="AUH15" s="30"/>
      <c r="AUI15" s="30"/>
      <c r="AUJ15" s="30"/>
      <c r="AUK15" s="30"/>
      <c r="AUL15" s="30"/>
      <c r="AUM15" s="30"/>
      <c r="AUN15" s="30"/>
      <c r="AUO15" s="30"/>
      <c r="AUP15" s="30"/>
      <c r="AUQ15" s="30"/>
      <c r="AUR15" s="30"/>
      <c r="AUS15" s="30"/>
      <c r="AUT15" s="30"/>
      <c r="AUU15" s="30"/>
      <c r="AUV15" s="30"/>
      <c r="AUW15" s="30"/>
      <c r="AUX15" s="30"/>
      <c r="AUY15" s="30"/>
      <c r="AUZ15" s="30"/>
      <c r="AVA15" s="30"/>
      <c r="AVB15" s="30"/>
      <c r="AVC15" s="30"/>
      <c r="AVD15" s="30"/>
      <c r="AVE15" s="30"/>
      <c r="AVF15" s="30"/>
      <c r="AVG15" s="30"/>
      <c r="AVH15" s="55"/>
      <c r="AVI15" s="30"/>
      <c r="AVJ15" s="30"/>
      <c r="AVK15" s="30"/>
      <c r="AVL15" s="30"/>
      <c r="AVM15" s="30"/>
      <c r="AVN15" s="30"/>
      <c r="AVO15" s="30"/>
      <c r="AVP15" s="30"/>
      <c r="AVQ15" s="30"/>
      <c r="AVR15" s="30"/>
      <c r="AVS15" s="30"/>
      <c r="AVT15" s="30"/>
      <c r="AVU15" s="30"/>
      <c r="AVV15" s="30"/>
      <c r="AVW15" s="30"/>
      <c r="AVX15" s="30"/>
      <c r="AVY15" s="30"/>
      <c r="AVZ15" s="30"/>
      <c r="AWA15" s="30"/>
      <c r="AWB15" s="30"/>
      <c r="AWC15" s="30"/>
      <c r="AWD15" s="30"/>
      <c r="AWE15" s="30"/>
      <c r="AWF15" s="30"/>
      <c r="AWG15" s="30"/>
      <c r="AWH15" s="30"/>
      <c r="AWI15" s="30"/>
      <c r="AWJ15" s="30"/>
      <c r="AWK15" s="30"/>
      <c r="AWL15" s="30"/>
      <c r="AWM15" s="30"/>
      <c r="AWN15" s="30"/>
      <c r="AWO15" s="55"/>
      <c r="AWP15" s="30"/>
      <c r="AWQ15" s="30"/>
      <c r="AWR15" s="30"/>
      <c r="AWS15" s="30"/>
      <c r="AWT15" s="30"/>
      <c r="AWU15" s="30"/>
      <c r="AWV15" s="30"/>
      <c r="AWW15" s="30"/>
      <c r="AWX15" s="30"/>
      <c r="AWY15" s="30"/>
      <c r="AWZ15" s="30"/>
      <c r="AXA15" s="30"/>
      <c r="AXB15" s="30"/>
      <c r="AXC15" s="30"/>
      <c r="AXD15" s="30"/>
      <c r="AXE15" s="30"/>
      <c r="AXF15" s="30"/>
      <c r="AXG15" s="30"/>
      <c r="AXH15" s="30"/>
      <c r="AXI15" s="30"/>
      <c r="AXJ15" s="30"/>
      <c r="AXK15" s="30"/>
      <c r="AXL15" s="30"/>
      <c r="AXM15" s="30"/>
      <c r="AXN15" s="30"/>
      <c r="AXO15" s="30"/>
      <c r="AXP15" s="30"/>
      <c r="AXQ15" s="30"/>
      <c r="AXR15" s="30"/>
      <c r="AXS15" s="30"/>
      <c r="AXT15" s="30"/>
      <c r="AXU15" s="30"/>
      <c r="AXV15" s="55"/>
      <c r="AXW15" s="30"/>
      <c r="AXX15" s="30"/>
      <c r="AXY15" s="30"/>
      <c r="AXZ15" s="30"/>
      <c r="AYA15" s="30"/>
      <c r="AYB15" s="30"/>
      <c r="AYC15" s="30"/>
      <c r="AYD15" s="30"/>
      <c r="AYE15" s="30"/>
      <c r="AYF15" s="30"/>
      <c r="AYG15" s="30"/>
      <c r="AYH15" s="30"/>
      <c r="AYI15" s="30"/>
      <c r="AYJ15" s="30"/>
      <c r="AYK15" s="30"/>
      <c r="AYL15" s="30"/>
      <c r="AYM15" s="30"/>
      <c r="AYN15" s="30"/>
      <c r="AYO15" s="30"/>
      <c r="AYP15" s="30"/>
      <c r="AYQ15" s="30"/>
      <c r="AYR15" s="30"/>
      <c r="AYS15" s="30"/>
      <c r="AYT15" s="30"/>
      <c r="AYU15" s="30"/>
      <c r="AYV15" s="30"/>
      <c r="AYW15" s="30"/>
      <c r="AYX15" s="30"/>
      <c r="AYY15" s="30"/>
      <c r="AYZ15" s="30"/>
      <c r="AZA15" s="30"/>
      <c r="AZB15" s="30"/>
      <c r="AZC15" s="55"/>
      <c r="AZD15" s="30"/>
      <c r="AZE15" s="30"/>
      <c r="AZF15" s="30"/>
      <c r="AZG15" s="30"/>
      <c r="AZH15" s="30"/>
      <c r="AZI15" s="30"/>
      <c r="AZJ15" s="30"/>
      <c r="AZK15" s="30"/>
      <c r="AZL15" s="30"/>
      <c r="AZM15" s="30"/>
      <c r="AZN15" s="30"/>
      <c r="AZO15" s="30"/>
      <c r="AZP15" s="30"/>
      <c r="AZQ15" s="30"/>
      <c r="AZR15" s="30"/>
      <c r="AZS15" s="30"/>
      <c r="AZT15" s="30"/>
      <c r="AZU15" s="30"/>
      <c r="AZV15" s="30"/>
      <c r="AZW15" s="30"/>
      <c r="AZX15" s="30"/>
      <c r="AZY15" s="30"/>
      <c r="AZZ15" s="30"/>
      <c r="BAA15" s="30"/>
      <c r="BAB15" s="30"/>
      <c r="BAC15" s="30"/>
      <c r="BAD15" s="30"/>
      <c r="BAE15" s="30"/>
      <c r="BAF15" s="30"/>
      <c r="BAG15" s="30"/>
      <c r="BAH15" s="30"/>
      <c r="BAI15" s="30"/>
      <c r="BAJ15" s="55"/>
      <c r="BAK15" s="30"/>
      <c r="BAL15" s="30"/>
      <c r="BAM15" s="30"/>
      <c r="BAN15" s="30"/>
      <c r="BAO15" s="30"/>
      <c r="BAP15" s="30"/>
      <c r="BAQ15" s="30"/>
      <c r="BAR15" s="30"/>
      <c r="BAS15" s="30"/>
      <c r="BAT15" s="30"/>
      <c r="BAU15" s="30"/>
      <c r="BAV15" s="30"/>
      <c r="BAW15" s="30"/>
      <c r="BAX15" s="30"/>
      <c r="BAY15" s="30"/>
      <c r="BAZ15" s="30"/>
      <c r="BBA15" s="30"/>
      <c r="BBB15" s="30"/>
      <c r="BBC15" s="30"/>
      <c r="BBD15" s="30"/>
      <c r="BBE15" s="30"/>
      <c r="BBF15" s="30"/>
      <c r="BBG15" s="30"/>
      <c r="BBH15" s="30"/>
      <c r="BBI15" s="30"/>
      <c r="BBJ15" s="30"/>
      <c r="BBK15" s="30"/>
      <c r="BBL15" s="30"/>
      <c r="BBM15" s="30"/>
      <c r="BBN15" s="30"/>
      <c r="BBO15" s="30"/>
      <c r="BBP15" s="30"/>
      <c r="BBQ15" s="55"/>
      <c r="BBR15" s="30"/>
      <c r="BBS15" s="30"/>
      <c r="BBT15" s="30"/>
      <c r="BBU15" s="30"/>
      <c r="BBV15" s="30"/>
      <c r="BBW15" s="30"/>
      <c r="BBX15" s="30"/>
      <c r="BBY15" s="30"/>
      <c r="BBZ15" s="30"/>
      <c r="BCA15" s="30"/>
      <c r="BCB15" s="30"/>
      <c r="BCC15" s="30"/>
      <c r="BCD15" s="30"/>
      <c r="BCE15" s="30"/>
      <c r="BCF15" s="30"/>
      <c r="BCG15" s="30"/>
      <c r="BCH15" s="30"/>
      <c r="BCI15" s="30"/>
      <c r="BCJ15" s="30"/>
      <c r="BCK15" s="30"/>
      <c r="BCL15" s="30"/>
      <c r="BCM15" s="30"/>
      <c r="BCN15" s="30"/>
      <c r="BCO15" s="30"/>
      <c r="BCP15" s="30"/>
      <c r="BCQ15" s="30"/>
      <c r="BCR15" s="30"/>
      <c r="BCS15" s="30"/>
      <c r="BCT15" s="30"/>
      <c r="BCU15" s="30"/>
      <c r="BCV15" s="30"/>
      <c r="BCW15" s="30"/>
      <c r="BCX15" s="55"/>
      <c r="BCY15" s="30"/>
      <c r="BCZ15" s="30"/>
      <c r="BDA15" s="30"/>
      <c r="BDB15" s="30"/>
      <c r="BDC15" s="30"/>
      <c r="BDD15" s="30"/>
      <c r="BDE15" s="30"/>
      <c r="BDF15" s="30"/>
      <c r="BDG15" s="30"/>
      <c r="BDH15" s="30"/>
      <c r="BDI15" s="30"/>
      <c r="BDJ15" s="30"/>
      <c r="BDK15" s="30"/>
      <c r="BDL15" s="30"/>
      <c r="BDM15" s="30"/>
      <c r="BDN15" s="30"/>
      <c r="BDO15" s="30"/>
      <c r="BDP15" s="30"/>
      <c r="BDQ15" s="30"/>
      <c r="BDR15" s="30"/>
      <c r="BDS15" s="30"/>
      <c r="BDT15" s="30"/>
      <c r="BDU15" s="30"/>
      <c r="BDV15" s="30"/>
      <c r="BDW15" s="30"/>
      <c r="BDX15" s="30"/>
      <c r="BDY15" s="30"/>
      <c r="BDZ15" s="30"/>
      <c r="BEA15" s="30"/>
      <c r="BEB15" s="30"/>
      <c r="BEC15" s="30"/>
      <c r="BED15" s="30"/>
      <c r="BEE15" s="55"/>
      <c r="BEF15" s="30"/>
      <c r="BEG15" s="30"/>
      <c r="BEH15" s="30"/>
      <c r="BEI15" s="30"/>
      <c r="BEJ15" s="30"/>
      <c r="BEK15" s="30"/>
      <c r="BEL15" s="30"/>
      <c r="BEM15" s="30"/>
      <c r="BEN15" s="30"/>
      <c r="BEO15" s="30"/>
      <c r="BEP15" s="30"/>
      <c r="BEQ15" s="30"/>
      <c r="BER15" s="30"/>
      <c r="BES15" s="30"/>
      <c r="BET15" s="30"/>
      <c r="BEU15" s="30"/>
      <c r="BEV15" s="30"/>
      <c r="BEW15" s="30"/>
      <c r="BEX15" s="30"/>
      <c r="BEY15" s="30"/>
      <c r="BEZ15" s="30"/>
      <c r="BFA15" s="30"/>
      <c r="BFB15" s="30"/>
      <c r="BFC15" s="30"/>
      <c r="BFD15" s="30"/>
      <c r="BFE15" s="30"/>
      <c r="BFF15" s="30"/>
      <c r="BFG15" s="30"/>
      <c r="BFH15" s="30"/>
      <c r="BFI15" s="30"/>
      <c r="BFJ15" s="30"/>
      <c r="BFK15" s="30"/>
      <c r="BFL15" s="55"/>
      <c r="BFM15" s="30"/>
      <c r="BFN15" s="30"/>
      <c r="BFO15" s="30"/>
      <c r="BFP15" s="30"/>
      <c r="BFQ15" s="30"/>
      <c r="BFR15" s="30"/>
      <c r="BFS15" s="30"/>
      <c r="BFT15" s="30"/>
      <c r="BFU15" s="30"/>
      <c r="BFV15" s="30"/>
      <c r="BFW15" s="30"/>
      <c r="BFX15" s="30"/>
      <c r="BFY15" s="30"/>
      <c r="BFZ15" s="30"/>
      <c r="BGA15" s="30"/>
      <c r="BGB15" s="30"/>
      <c r="BGC15" s="30"/>
      <c r="BGD15" s="30"/>
      <c r="BGE15" s="30"/>
      <c r="BGF15" s="30"/>
      <c r="BGG15" s="30"/>
      <c r="BGH15" s="30"/>
      <c r="BGI15" s="30"/>
      <c r="BGJ15" s="30"/>
      <c r="BGK15" s="30"/>
      <c r="BGL15" s="30"/>
      <c r="BGM15" s="30"/>
      <c r="BGN15" s="30"/>
      <c r="BGO15" s="30"/>
      <c r="BGP15" s="30"/>
      <c r="BGQ15" s="30"/>
      <c r="BGR15" s="30"/>
      <c r="BGS15" s="55"/>
      <c r="BGT15" s="30"/>
      <c r="BGU15" s="30"/>
      <c r="BGV15" s="30"/>
      <c r="BGW15" s="30"/>
      <c r="BGX15" s="30"/>
      <c r="BGY15" s="30"/>
      <c r="BGZ15" s="30"/>
      <c r="BHA15" s="30"/>
      <c r="BHB15" s="30"/>
      <c r="BHC15" s="30"/>
      <c r="BHD15" s="30"/>
      <c r="BHE15" s="30"/>
      <c r="BHF15" s="30"/>
      <c r="BHG15" s="30"/>
      <c r="BHH15" s="30"/>
      <c r="BHI15" s="30"/>
      <c r="BHJ15" s="30"/>
      <c r="BHK15" s="30"/>
      <c r="BHL15" s="30"/>
      <c r="BHM15" s="30"/>
      <c r="BHN15" s="30"/>
      <c r="BHO15" s="30"/>
      <c r="BHP15" s="30"/>
      <c r="BHQ15" s="30"/>
      <c r="BHR15" s="30"/>
      <c r="BHS15" s="30"/>
      <c r="BHT15" s="30"/>
      <c r="BHU15" s="30"/>
      <c r="BHV15" s="30"/>
      <c r="BHW15" s="30"/>
      <c r="BHX15" s="30"/>
      <c r="BHY15" s="30"/>
      <c r="BHZ15" s="55"/>
      <c r="BIA15" s="30"/>
      <c r="BIB15" s="30"/>
      <c r="BIC15" s="30"/>
      <c r="BID15" s="30"/>
      <c r="BIE15" s="30"/>
      <c r="BIF15" s="30"/>
      <c r="BIG15" s="30"/>
      <c r="BIH15" s="30"/>
      <c r="BII15" s="30"/>
      <c r="BIJ15" s="30"/>
      <c r="BIK15" s="30"/>
      <c r="BIL15" s="30"/>
      <c r="BIM15" s="30"/>
      <c r="BIN15" s="30"/>
      <c r="BIO15" s="30"/>
      <c r="BIP15" s="30"/>
      <c r="BIQ15" s="30"/>
      <c r="BIR15" s="30"/>
      <c r="BIS15" s="30"/>
      <c r="BIT15" s="30"/>
      <c r="BIU15" s="30"/>
      <c r="BIV15" s="30"/>
      <c r="BIW15" s="30"/>
      <c r="BIX15" s="30"/>
      <c r="BIY15" s="30"/>
      <c r="BIZ15" s="30"/>
      <c r="BJA15" s="30"/>
      <c r="BJB15" s="30"/>
      <c r="BJC15" s="30"/>
      <c r="BJD15" s="30"/>
      <c r="BJE15" s="30"/>
      <c r="BJF15" s="30"/>
      <c r="BJG15" s="55"/>
      <c r="BJH15" s="56"/>
    </row>
    <row r="16" spans="2:1620" x14ac:dyDescent="0.3"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55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147"/>
      <c r="CB16" s="147"/>
      <c r="CC16" s="147"/>
      <c r="CD16" s="147"/>
      <c r="CE16" s="147"/>
      <c r="CF16" s="30"/>
      <c r="CG16" s="30"/>
      <c r="CH16" s="30"/>
      <c r="CI16" s="30"/>
      <c r="CJ16" s="30"/>
      <c r="CK16" s="30"/>
      <c r="CL16" s="30"/>
      <c r="CM16" s="55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147"/>
      <c r="DL16" s="147"/>
      <c r="DM16" s="30"/>
      <c r="DN16" s="30"/>
      <c r="DO16" s="30"/>
      <c r="DP16" s="30"/>
      <c r="DQ16" s="30"/>
      <c r="DR16" s="30"/>
      <c r="DS16" s="30"/>
      <c r="DT16" s="30"/>
      <c r="DU16" s="30"/>
      <c r="DV16" s="55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30"/>
      <c r="EM16" s="30"/>
      <c r="EN16" s="30"/>
      <c r="EO16" s="30"/>
      <c r="EP16" s="30"/>
      <c r="EQ16" s="147"/>
      <c r="ER16" s="147"/>
      <c r="ES16" s="147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55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147"/>
      <c r="FZ16" s="147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55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55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55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30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55"/>
      <c r="KK16" s="30"/>
      <c r="KL16" s="30"/>
      <c r="KM16" s="30"/>
      <c r="KN16" s="30"/>
      <c r="KO16" s="30"/>
      <c r="KP16" s="30"/>
      <c r="KQ16" s="30"/>
      <c r="KR16" s="30"/>
      <c r="KS16" s="30"/>
      <c r="KT16" s="30"/>
      <c r="KU16" s="30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55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30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55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30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55"/>
      <c r="OF16" s="30"/>
      <c r="OG16" s="30"/>
      <c r="OH16" s="30"/>
      <c r="OI16" s="30"/>
      <c r="OJ16" s="30"/>
      <c r="OK16" s="30"/>
      <c r="OL16" s="30"/>
      <c r="OM16" s="30"/>
      <c r="ON16" s="30"/>
      <c r="OO16" s="30"/>
      <c r="OP16" s="30"/>
      <c r="OQ16" s="30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55"/>
      <c r="PM16" s="56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30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55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55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55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55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30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55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30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55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30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55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30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55"/>
      <c r="ZR16" s="30"/>
      <c r="ZS16" s="30"/>
      <c r="ZT16" s="30"/>
      <c r="ZU16" s="30"/>
      <c r="ZV16" s="30"/>
      <c r="ZW16" s="30"/>
      <c r="ZX16" s="30"/>
      <c r="ZY16" s="30"/>
      <c r="ZZ16" s="30"/>
      <c r="AAA16" s="30"/>
      <c r="AAB16" s="30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55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55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30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55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30"/>
      <c r="ADX16" s="30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55"/>
      <c r="AET16" s="56"/>
      <c r="AEU16" s="30"/>
      <c r="AEV16" s="30"/>
      <c r="AEW16" s="30"/>
      <c r="AEX16" s="30"/>
      <c r="AEY16" s="30"/>
      <c r="AEZ16" s="30"/>
      <c r="AFA16" s="30"/>
      <c r="AFB16" s="30"/>
      <c r="AFC16" s="30"/>
      <c r="AFD16" s="30"/>
      <c r="AFE16" s="30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55"/>
      <c r="AGB16" s="30"/>
      <c r="AGC16" s="30"/>
      <c r="AGD16" s="30"/>
      <c r="AGE16" s="30"/>
      <c r="AGF16" s="30"/>
      <c r="AGG16" s="30"/>
      <c r="AGH16" s="30"/>
      <c r="AGI16" s="30"/>
      <c r="AGJ16" s="30"/>
      <c r="AGK16" s="30"/>
      <c r="AGL16" s="30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55"/>
      <c r="AHI16" s="30"/>
      <c r="AHJ16" s="30"/>
      <c r="AHK16" s="30"/>
      <c r="AHL16" s="30"/>
      <c r="AHM16" s="30"/>
      <c r="AHN16" s="30"/>
      <c r="AHO16" s="30"/>
      <c r="AHP16" s="30"/>
      <c r="AHQ16" s="30"/>
      <c r="AHR16" s="30"/>
      <c r="AHS16" s="30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55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30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55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30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55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30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55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30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55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30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55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30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55"/>
      <c r="AQF16" s="30"/>
      <c r="AQG16" s="30"/>
      <c r="AQH16" s="30"/>
      <c r="AQI16" s="30"/>
      <c r="AQJ16" s="30"/>
      <c r="AQK16" s="30"/>
      <c r="AQL16" s="30"/>
      <c r="AQM16" s="30"/>
      <c r="AQN16" s="30"/>
      <c r="AQO16" s="30"/>
      <c r="AQP16" s="30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55"/>
      <c r="ARM16" s="30"/>
      <c r="ARN16" s="30"/>
      <c r="ARO16" s="30"/>
      <c r="ARP16" s="30"/>
      <c r="ARQ16" s="30"/>
      <c r="ARR16" s="30"/>
      <c r="ARS16" s="30"/>
      <c r="ART16" s="30"/>
      <c r="ARU16" s="30"/>
      <c r="ARV16" s="30"/>
      <c r="ARW16" s="30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55"/>
      <c r="AST16" s="30"/>
      <c r="ASU16" s="30"/>
      <c r="ASV16" s="30"/>
      <c r="ASW16" s="30"/>
      <c r="ASX16" s="30"/>
      <c r="ASY16" s="30"/>
      <c r="ASZ16" s="30"/>
      <c r="ATA16" s="30"/>
      <c r="ATB16" s="30"/>
      <c r="ATC16" s="30"/>
      <c r="ATD16" s="30"/>
      <c r="ATE16" s="30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55"/>
      <c r="AUA16" s="56"/>
      <c r="AUB16" s="30"/>
      <c r="AUC16" s="30"/>
      <c r="AUD16" s="30"/>
      <c r="AUE16" s="30"/>
      <c r="AUF16" s="30"/>
      <c r="AUG16" s="30"/>
      <c r="AUH16" s="30"/>
      <c r="AUI16" s="30"/>
      <c r="AUJ16" s="30"/>
      <c r="AUK16" s="30"/>
      <c r="AUL16" s="30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55"/>
      <c r="AVI16" s="30"/>
      <c r="AVJ16" s="30"/>
      <c r="AVK16" s="30"/>
      <c r="AVL16" s="30"/>
      <c r="AVM16" s="30"/>
      <c r="AVN16" s="30"/>
      <c r="AVO16" s="30"/>
      <c r="AVP16" s="30"/>
      <c r="AVQ16" s="30"/>
      <c r="AVR16" s="30"/>
      <c r="AVS16" s="30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55"/>
      <c r="AWP16" s="30"/>
      <c r="AWQ16" s="30"/>
      <c r="AWR16" s="30"/>
      <c r="AWS16" s="30"/>
      <c r="AWT16" s="30"/>
      <c r="AWU16" s="30"/>
      <c r="AWV16" s="30"/>
      <c r="AWW16" s="30"/>
      <c r="AWX16" s="30"/>
      <c r="AWY16" s="30"/>
      <c r="AWZ16" s="30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55"/>
      <c r="AXW16" s="30"/>
      <c r="AXX16" s="30"/>
      <c r="AXY16" s="30"/>
      <c r="AXZ16" s="30"/>
      <c r="AYA16" s="30"/>
      <c r="AYB16" s="30"/>
      <c r="AYC16" s="30"/>
      <c r="AYD16" s="30"/>
      <c r="AYE16" s="30"/>
      <c r="AYF16" s="30"/>
      <c r="AYG16" s="30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55"/>
      <c r="AZD16" s="30"/>
      <c r="AZE16" s="30"/>
      <c r="AZF16" s="30"/>
      <c r="AZG16" s="30"/>
      <c r="AZH16" s="30"/>
      <c r="AZI16" s="30"/>
      <c r="AZJ16" s="30"/>
      <c r="AZK16" s="30"/>
      <c r="AZL16" s="30"/>
      <c r="AZM16" s="30"/>
      <c r="AZN16" s="30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55"/>
      <c r="BAK16" s="30"/>
      <c r="BAL16" s="30"/>
      <c r="BAM16" s="30"/>
      <c r="BAN16" s="30"/>
      <c r="BAO16" s="30"/>
      <c r="BAP16" s="30"/>
      <c r="BAQ16" s="30"/>
      <c r="BAR16" s="30"/>
      <c r="BAS16" s="30"/>
      <c r="BAT16" s="30"/>
      <c r="BAU16" s="30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55"/>
      <c r="BBR16" s="30"/>
      <c r="BBS16" s="30"/>
      <c r="BBT16" s="30"/>
      <c r="BBU16" s="30"/>
      <c r="BBV16" s="30"/>
      <c r="BBW16" s="30"/>
      <c r="BBX16" s="30"/>
      <c r="BBY16" s="30"/>
      <c r="BBZ16" s="30"/>
      <c r="BCA16" s="30"/>
      <c r="BCB16" s="30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55"/>
      <c r="BCY16" s="30"/>
      <c r="BCZ16" s="30"/>
      <c r="BDA16" s="30"/>
      <c r="BDB16" s="30"/>
      <c r="BDC16" s="30"/>
      <c r="BDD16" s="30"/>
      <c r="BDE16" s="30"/>
      <c r="BDF16" s="30"/>
      <c r="BDG16" s="30"/>
      <c r="BDH16" s="30"/>
      <c r="BDI16" s="30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55"/>
      <c r="BEF16" s="30"/>
      <c r="BEG16" s="30"/>
      <c r="BEH16" s="30"/>
      <c r="BEI16" s="30"/>
      <c r="BEJ16" s="30"/>
      <c r="BEK16" s="30"/>
      <c r="BEL16" s="30"/>
      <c r="BEM16" s="30"/>
      <c r="BEN16" s="30"/>
      <c r="BEO16" s="30"/>
      <c r="BEP16" s="30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55"/>
      <c r="BFM16" s="30"/>
      <c r="BFN16" s="30"/>
      <c r="BFO16" s="30"/>
      <c r="BFP16" s="30"/>
      <c r="BFQ16" s="30"/>
      <c r="BFR16" s="30"/>
      <c r="BFS16" s="30"/>
      <c r="BFT16" s="30"/>
      <c r="BFU16" s="30"/>
      <c r="BFV16" s="30"/>
      <c r="BFW16" s="30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55"/>
      <c r="BGT16" s="30"/>
      <c r="BGU16" s="30"/>
      <c r="BGV16" s="30"/>
      <c r="BGW16" s="30"/>
      <c r="BGX16" s="30"/>
      <c r="BGY16" s="30"/>
      <c r="BGZ16" s="30"/>
      <c r="BHA16" s="30"/>
      <c r="BHB16" s="30"/>
      <c r="BHC16" s="30"/>
      <c r="BHD16" s="30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55"/>
      <c r="BIA16" s="30"/>
      <c r="BIB16" s="30"/>
      <c r="BIC16" s="30"/>
      <c r="BID16" s="30"/>
      <c r="BIE16" s="30"/>
      <c r="BIF16" s="30"/>
      <c r="BIG16" s="30"/>
      <c r="BIH16" s="30"/>
      <c r="BII16" s="30"/>
      <c r="BIJ16" s="30"/>
      <c r="BIK16" s="30"/>
      <c r="BIL16" s="30"/>
      <c r="BIM16" s="30"/>
      <c r="BIN16" s="30"/>
      <c r="BIO16" s="30"/>
      <c r="BIP16" s="30"/>
      <c r="BIQ16" s="30"/>
      <c r="BIR16" s="30"/>
      <c r="BIS16" s="30"/>
      <c r="BIT16" s="30"/>
      <c r="BIU16" s="30"/>
      <c r="BIV16" s="30"/>
      <c r="BIW16" s="30"/>
      <c r="BIX16" s="30"/>
      <c r="BIY16" s="30"/>
      <c r="BIZ16" s="30"/>
      <c r="BJA16" s="30"/>
      <c r="BJB16" s="30"/>
      <c r="BJC16" s="30"/>
      <c r="BJD16" s="30"/>
      <c r="BJE16" s="30"/>
      <c r="BJF16" s="30"/>
      <c r="BJG16" s="55"/>
      <c r="BJH16" s="56"/>
    </row>
    <row r="17" spans="1:1620" x14ac:dyDescent="0.3"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55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147"/>
      <c r="CB17" s="147"/>
      <c r="CC17" s="147"/>
      <c r="CD17" s="147"/>
      <c r="CE17" s="147"/>
      <c r="CF17" s="30"/>
      <c r="CG17" s="30"/>
      <c r="CH17" s="30"/>
      <c r="CI17" s="30"/>
      <c r="CJ17" s="30"/>
      <c r="CK17" s="30"/>
      <c r="CL17" s="30"/>
      <c r="CM17" s="55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147"/>
      <c r="DL17" s="147"/>
      <c r="DM17" s="30"/>
      <c r="DN17" s="30"/>
      <c r="DO17" s="30"/>
      <c r="DP17" s="30"/>
      <c r="DQ17" s="30"/>
      <c r="DR17" s="30"/>
      <c r="DS17" s="30"/>
      <c r="DT17" s="30"/>
      <c r="DU17" s="30"/>
      <c r="DV17" s="55"/>
      <c r="DW17" s="30"/>
      <c r="DX17" s="3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147"/>
      <c r="ER17" s="147"/>
      <c r="ES17" s="147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55"/>
      <c r="FG17" s="30"/>
      <c r="FH17" s="30"/>
      <c r="FI17" s="30"/>
      <c r="FJ17" s="30"/>
      <c r="FK17" s="30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147"/>
      <c r="FZ17" s="147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55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55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55"/>
      <c r="JD17" s="30"/>
      <c r="JE17" s="30"/>
      <c r="JF17" s="30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30"/>
      <c r="JV17" s="30"/>
      <c r="JW17" s="30"/>
      <c r="JX17" s="30"/>
      <c r="JY17" s="30"/>
      <c r="JZ17" s="30"/>
      <c r="KA17" s="30"/>
      <c r="KB17" s="30"/>
      <c r="KC17" s="30"/>
      <c r="KD17" s="30"/>
      <c r="KE17" s="30"/>
      <c r="KF17" s="30"/>
      <c r="KG17" s="30"/>
      <c r="KH17" s="30"/>
      <c r="KI17" s="30"/>
      <c r="KJ17" s="55"/>
      <c r="KK17" s="30"/>
      <c r="KL17" s="30"/>
      <c r="KM17" s="30"/>
      <c r="KN17" s="30"/>
      <c r="KO17" s="30"/>
      <c r="KP17" s="30"/>
      <c r="KQ17" s="30"/>
      <c r="KR17" s="30"/>
      <c r="KS17" s="30"/>
      <c r="KT17" s="30"/>
      <c r="KU17" s="30"/>
      <c r="KV17" s="30"/>
      <c r="KW17" s="30"/>
      <c r="KX17" s="30"/>
      <c r="KY17" s="30"/>
      <c r="KZ17" s="30"/>
      <c r="LA17" s="30"/>
      <c r="LB17" s="30"/>
      <c r="LC17" s="30"/>
      <c r="LD17" s="30"/>
      <c r="LE17" s="30"/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55"/>
      <c r="LR17" s="30"/>
      <c r="LS17" s="30"/>
      <c r="LT17" s="30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30"/>
      <c r="MH17" s="30"/>
      <c r="MI17" s="30"/>
      <c r="MJ17" s="30"/>
      <c r="MK17" s="30"/>
      <c r="ML17" s="30"/>
      <c r="MM17" s="30"/>
      <c r="MN17" s="30"/>
      <c r="MO17" s="30"/>
      <c r="MP17" s="30"/>
      <c r="MQ17" s="30"/>
      <c r="MR17" s="30"/>
      <c r="MS17" s="30"/>
      <c r="MT17" s="30"/>
      <c r="MU17" s="30"/>
      <c r="MV17" s="30"/>
      <c r="MW17" s="30"/>
      <c r="MX17" s="55"/>
      <c r="MY17" s="30"/>
      <c r="MZ17" s="30"/>
      <c r="NA17" s="30"/>
      <c r="NB17" s="30"/>
      <c r="NC17" s="30"/>
      <c r="ND17" s="30"/>
      <c r="NE17" s="30"/>
      <c r="NF17" s="30"/>
      <c r="NG17" s="30"/>
      <c r="NH17" s="30"/>
      <c r="NI17" s="30"/>
      <c r="NJ17" s="30"/>
      <c r="NK17" s="30"/>
      <c r="NL17" s="30"/>
      <c r="NM17" s="30"/>
      <c r="NN17" s="30"/>
      <c r="NO17" s="30"/>
      <c r="NP17" s="30"/>
      <c r="NQ17" s="30"/>
      <c r="NR17" s="30"/>
      <c r="NS17" s="30"/>
      <c r="NT17" s="30"/>
      <c r="NU17" s="30"/>
      <c r="NV17" s="30"/>
      <c r="NW17" s="30"/>
      <c r="NX17" s="30"/>
      <c r="NY17" s="30"/>
      <c r="NZ17" s="30"/>
      <c r="OA17" s="30"/>
      <c r="OB17" s="30"/>
      <c r="OC17" s="30"/>
      <c r="OD17" s="30"/>
      <c r="OE17" s="55"/>
      <c r="OF17" s="30"/>
      <c r="OG17" s="30"/>
      <c r="OH17" s="30"/>
      <c r="OI17" s="30"/>
      <c r="OJ17" s="30"/>
      <c r="OK17" s="30"/>
      <c r="OL17" s="30"/>
      <c r="OM17" s="30"/>
      <c r="ON17" s="30"/>
      <c r="OO17" s="30"/>
      <c r="OP17" s="30"/>
      <c r="OQ17" s="30"/>
      <c r="OR17" s="30"/>
      <c r="OS17" s="30"/>
      <c r="OT17" s="30"/>
      <c r="OU17" s="30"/>
      <c r="OV17" s="30"/>
      <c r="OW17" s="30"/>
      <c r="OX17" s="30"/>
      <c r="OY17" s="30"/>
      <c r="OZ17" s="30"/>
      <c r="PA17" s="30"/>
      <c r="PB17" s="30"/>
      <c r="PC17" s="30"/>
      <c r="PD17" s="30"/>
      <c r="PE17" s="30"/>
      <c r="PF17" s="30"/>
      <c r="PG17" s="30"/>
      <c r="PH17" s="30"/>
      <c r="PI17" s="30"/>
      <c r="PJ17" s="30"/>
      <c r="PK17" s="30"/>
      <c r="PL17" s="55"/>
      <c r="PM17" s="56"/>
      <c r="PN17" s="30"/>
      <c r="PO17" s="30"/>
      <c r="PP17" s="30"/>
      <c r="PQ17" s="30"/>
      <c r="PR17" s="30"/>
      <c r="PS17" s="30"/>
      <c r="PT17" s="30"/>
      <c r="PU17" s="30"/>
      <c r="PV17" s="30"/>
      <c r="PW17" s="30"/>
      <c r="PX17" s="30"/>
      <c r="PY17" s="30"/>
      <c r="PZ17" s="30"/>
      <c r="QA17" s="30"/>
      <c r="QB17" s="30"/>
      <c r="QC17" s="30"/>
      <c r="QD17" s="30"/>
      <c r="QE17" s="30"/>
      <c r="QF17" s="30"/>
      <c r="QG17" s="30"/>
      <c r="QH17" s="30"/>
      <c r="QI17" s="30"/>
      <c r="QJ17" s="30"/>
      <c r="QK17" s="30"/>
      <c r="QL17" s="30"/>
      <c r="QM17" s="30"/>
      <c r="QN17" s="30"/>
      <c r="QO17" s="30"/>
      <c r="QP17" s="30"/>
      <c r="QQ17" s="30"/>
      <c r="QR17" s="30"/>
      <c r="QS17" s="30"/>
      <c r="QT17" s="55"/>
      <c r="QU17" s="30"/>
      <c r="QV17" s="30"/>
      <c r="QW17" s="30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55"/>
      <c r="SB17" s="30"/>
      <c r="SC17" s="30"/>
      <c r="SD17" s="30"/>
      <c r="SE17" s="30"/>
      <c r="SF17" s="30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0"/>
      <c r="TF17" s="30"/>
      <c r="TG17" s="30"/>
      <c r="TH17" s="55"/>
      <c r="TI17" s="30"/>
      <c r="TJ17" s="30"/>
      <c r="TK17" s="30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30"/>
      <c r="UF17" s="30"/>
      <c r="UG17" s="30"/>
      <c r="UH17" s="30"/>
      <c r="UI17" s="30"/>
      <c r="UJ17" s="30"/>
      <c r="UK17" s="30"/>
      <c r="UL17" s="30"/>
      <c r="UM17" s="30"/>
      <c r="UN17" s="30"/>
      <c r="UO17" s="55"/>
      <c r="UP17" s="30"/>
      <c r="UQ17" s="30"/>
      <c r="UR17" s="30"/>
      <c r="US17" s="30"/>
      <c r="UT17" s="30"/>
      <c r="UU17" s="30"/>
      <c r="UV17" s="30"/>
      <c r="UW17" s="30"/>
      <c r="UX17" s="30"/>
      <c r="UY17" s="30"/>
      <c r="UZ17" s="30"/>
      <c r="VA17" s="30"/>
      <c r="VB17" s="30"/>
      <c r="VC17" s="30"/>
      <c r="VD17" s="30"/>
      <c r="VE17" s="30"/>
      <c r="VF17" s="30"/>
      <c r="VG17" s="30"/>
      <c r="VH17" s="30"/>
      <c r="VI17" s="30"/>
      <c r="VJ17" s="30"/>
      <c r="VK17" s="30"/>
      <c r="VL17" s="30"/>
      <c r="VM17" s="30"/>
      <c r="VN17" s="30"/>
      <c r="VO17" s="30"/>
      <c r="VP17" s="30"/>
      <c r="VQ17" s="30"/>
      <c r="VR17" s="30"/>
      <c r="VS17" s="30"/>
      <c r="VT17" s="30"/>
      <c r="VU17" s="30"/>
      <c r="VV17" s="55"/>
      <c r="VW17" s="30"/>
      <c r="VX17" s="30"/>
      <c r="VY17" s="30"/>
      <c r="VZ17" s="30"/>
      <c r="WA17" s="30"/>
      <c r="WB17" s="30"/>
      <c r="WC17" s="30"/>
      <c r="WD17" s="30"/>
      <c r="WE17" s="30"/>
      <c r="WF17" s="30"/>
      <c r="WG17" s="30"/>
      <c r="WH17" s="30"/>
      <c r="WI17" s="30"/>
      <c r="WJ17" s="30"/>
      <c r="WK17" s="30"/>
      <c r="WL17" s="30"/>
      <c r="WM17" s="30"/>
      <c r="WN17" s="30"/>
      <c r="WO17" s="30"/>
      <c r="WP17" s="30"/>
      <c r="WQ17" s="30"/>
      <c r="WR17" s="30"/>
      <c r="WS17" s="30"/>
      <c r="WT17" s="30"/>
      <c r="WU17" s="30"/>
      <c r="WV17" s="30"/>
      <c r="WW17" s="30"/>
      <c r="WX17" s="30"/>
      <c r="WY17" s="30"/>
      <c r="WZ17" s="30"/>
      <c r="XA17" s="30"/>
      <c r="XB17" s="30"/>
      <c r="XC17" s="55"/>
      <c r="XD17" s="30"/>
      <c r="XE17" s="30"/>
      <c r="XF17" s="30"/>
      <c r="XG17" s="30"/>
      <c r="XH17" s="30"/>
      <c r="XI17" s="30"/>
      <c r="XJ17" s="30"/>
      <c r="XK17" s="30"/>
      <c r="XL17" s="30"/>
      <c r="XM17" s="30"/>
      <c r="XN17" s="30"/>
      <c r="XO17" s="30"/>
      <c r="XP17" s="30"/>
      <c r="XQ17" s="30"/>
      <c r="XR17" s="30"/>
      <c r="XS17" s="30"/>
      <c r="XT17" s="30"/>
      <c r="XU17" s="30"/>
      <c r="XV17" s="30"/>
      <c r="XW17" s="30"/>
      <c r="XX17" s="30"/>
      <c r="XY17" s="30"/>
      <c r="XZ17" s="30"/>
      <c r="YA17" s="30"/>
      <c r="YB17" s="30"/>
      <c r="YC17" s="30"/>
      <c r="YD17" s="30"/>
      <c r="YE17" s="30"/>
      <c r="YF17" s="30"/>
      <c r="YG17" s="30"/>
      <c r="YH17" s="30"/>
      <c r="YI17" s="30"/>
      <c r="YJ17" s="55"/>
      <c r="YK17" s="30"/>
      <c r="YL17" s="30"/>
      <c r="YM17" s="30"/>
      <c r="YN17" s="30"/>
      <c r="YO17" s="30"/>
      <c r="YP17" s="30"/>
      <c r="YQ17" s="30"/>
      <c r="YR17" s="30"/>
      <c r="YS17" s="30"/>
      <c r="YT17" s="30"/>
      <c r="YU17" s="30"/>
      <c r="YV17" s="30"/>
      <c r="YW17" s="30"/>
      <c r="YX17" s="30"/>
      <c r="YY17" s="30"/>
      <c r="YZ17" s="30"/>
      <c r="ZA17" s="30"/>
      <c r="ZB17" s="30"/>
      <c r="ZC17" s="30"/>
      <c r="ZD17" s="30"/>
      <c r="ZE17" s="30"/>
      <c r="ZF17" s="30"/>
      <c r="ZG17" s="30"/>
      <c r="ZH17" s="30"/>
      <c r="ZI17" s="30"/>
      <c r="ZJ17" s="30"/>
      <c r="ZK17" s="30"/>
      <c r="ZL17" s="30"/>
      <c r="ZM17" s="30"/>
      <c r="ZN17" s="30"/>
      <c r="ZO17" s="30"/>
      <c r="ZP17" s="30"/>
      <c r="ZQ17" s="55"/>
      <c r="ZR17" s="30"/>
      <c r="ZS17" s="30"/>
      <c r="ZT17" s="30"/>
      <c r="ZU17" s="30"/>
      <c r="ZV17" s="30"/>
      <c r="ZW17" s="30"/>
      <c r="ZX17" s="30"/>
      <c r="ZY17" s="30"/>
      <c r="ZZ17" s="30"/>
      <c r="AAA17" s="30"/>
      <c r="AAB17" s="30"/>
      <c r="AAC17" s="30"/>
      <c r="AAD17" s="30"/>
      <c r="AAE17" s="30"/>
      <c r="AAF17" s="30"/>
      <c r="AAG17" s="30"/>
      <c r="AAH17" s="30"/>
      <c r="AAI17" s="30"/>
      <c r="AAJ17" s="30"/>
      <c r="AAK17" s="30"/>
      <c r="AAL17" s="30"/>
      <c r="AAM17" s="30"/>
      <c r="AAN17" s="30"/>
      <c r="AAO17" s="30"/>
      <c r="AAP17" s="30"/>
      <c r="AAQ17" s="30"/>
      <c r="AAR17" s="30"/>
      <c r="AAS17" s="30"/>
      <c r="AAT17" s="30"/>
      <c r="AAU17" s="30"/>
      <c r="AAV17" s="30"/>
      <c r="AAW17" s="30"/>
      <c r="AAX17" s="55"/>
      <c r="AAY17" s="30"/>
      <c r="AAZ17" s="30"/>
      <c r="ABA17" s="30"/>
      <c r="ABB17" s="30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  <c r="ABT17" s="30"/>
      <c r="ABU17" s="30"/>
      <c r="ABV17" s="30"/>
      <c r="ABW17" s="30"/>
      <c r="ABX17" s="30"/>
      <c r="ABY17" s="30"/>
      <c r="ABZ17" s="30"/>
      <c r="ACA17" s="30"/>
      <c r="ACB17" s="30"/>
      <c r="ACC17" s="30"/>
      <c r="ACD17" s="30"/>
      <c r="ACE17" s="55"/>
      <c r="ACF17" s="30"/>
      <c r="ACG17" s="30"/>
      <c r="ACH17" s="30"/>
      <c r="ACI17" s="30"/>
      <c r="ACJ17" s="30"/>
      <c r="ACK17" s="30"/>
      <c r="ACL17" s="30"/>
      <c r="ACM17" s="30"/>
      <c r="ACN17" s="30"/>
      <c r="ACO17" s="30"/>
      <c r="ACP17" s="30"/>
      <c r="ACQ17" s="30"/>
      <c r="ACR17" s="30"/>
      <c r="ACS17" s="30"/>
      <c r="ACT17" s="30"/>
      <c r="ACU17" s="30"/>
      <c r="ACV17" s="30"/>
      <c r="ACW17" s="30"/>
      <c r="ACX17" s="30"/>
      <c r="ACY17" s="30"/>
      <c r="ACZ17" s="30"/>
      <c r="ADA17" s="30"/>
      <c r="ADB17" s="30"/>
      <c r="ADC17" s="30"/>
      <c r="ADD17" s="30"/>
      <c r="ADE17" s="30"/>
      <c r="ADF17" s="30"/>
      <c r="ADG17" s="30"/>
      <c r="ADH17" s="30"/>
      <c r="ADI17" s="30"/>
      <c r="ADJ17" s="30"/>
      <c r="ADK17" s="30"/>
      <c r="ADL17" s="55"/>
      <c r="ADM17" s="30"/>
      <c r="ADN17" s="30"/>
      <c r="ADO17" s="30"/>
      <c r="ADP17" s="30"/>
      <c r="ADQ17" s="30"/>
      <c r="ADR17" s="30"/>
      <c r="ADS17" s="30"/>
      <c r="ADT17" s="30"/>
      <c r="ADU17" s="30"/>
      <c r="ADV17" s="30"/>
      <c r="ADW17" s="30"/>
      <c r="ADX17" s="30"/>
      <c r="ADY17" s="30"/>
      <c r="ADZ17" s="30"/>
      <c r="AEA17" s="30"/>
      <c r="AEB17" s="30"/>
      <c r="AEC17" s="30"/>
      <c r="AED17" s="30"/>
      <c r="AEE17" s="30"/>
      <c r="AEF17" s="30"/>
      <c r="AEG17" s="30"/>
      <c r="AEH17" s="30"/>
      <c r="AEI17" s="30"/>
      <c r="AEJ17" s="30"/>
      <c r="AEK17" s="30"/>
      <c r="AEL17" s="30"/>
      <c r="AEM17" s="30"/>
      <c r="AEN17" s="30"/>
      <c r="AEO17" s="30"/>
      <c r="AEP17" s="30"/>
      <c r="AEQ17" s="30"/>
      <c r="AER17" s="30"/>
      <c r="AES17" s="55"/>
      <c r="AET17" s="56"/>
      <c r="AEU17" s="30"/>
      <c r="AEV17" s="30"/>
      <c r="AEW17" s="30"/>
      <c r="AEX17" s="30"/>
      <c r="AEY17" s="30"/>
      <c r="AEZ17" s="30"/>
      <c r="AFA17" s="30"/>
      <c r="AFB17" s="30"/>
      <c r="AFC17" s="30"/>
      <c r="AFD17" s="30"/>
      <c r="AFE17" s="30"/>
      <c r="AFF17" s="30"/>
      <c r="AFG17" s="30"/>
      <c r="AFH17" s="30"/>
      <c r="AFI17" s="30"/>
      <c r="AFJ17" s="30"/>
      <c r="AFK17" s="30"/>
      <c r="AFL17" s="30"/>
      <c r="AFM17" s="30"/>
      <c r="AFN17" s="30"/>
      <c r="AFO17" s="30"/>
      <c r="AFP17" s="30"/>
      <c r="AFQ17" s="30"/>
      <c r="AFR17" s="30"/>
      <c r="AFS17" s="30"/>
      <c r="AFT17" s="30"/>
      <c r="AFU17" s="30"/>
      <c r="AFV17" s="30"/>
      <c r="AFW17" s="30"/>
      <c r="AFX17" s="30"/>
      <c r="AFY17" s="30"/>
      <c r="AFZ17" s="30"/>
      <c r="AGA17" s="55"/>
      <c r="AGB17" s="30"/>
      <c r="AGC17" s="30"/>
      <c r="AGD17" s="30"/>
      <c r="AGE17" s="30"/>
      <c r="AGF17" s="30"/>
      <c r="AGG17" s="30"/>
      <c r="AGH17" s="30"/>
      <c r="AGI17" s="30"/>
      <c r="AGJ17" s="30"/>
      <c r="AGK17" s="30"/>
      <c r="AGL17" s="30"/>
      <c r="AGM17" s="30"/>
      <c r="AGN17" s="30"/>
      <c r="AGO17" s="30"/>
      <c r="AGP17" s="30"/>
      <c r="AGQ17" s="30"/>
      <c r="AGR17" s="30"/>
      <c r="AGS17" s="30"/>
      <c r="AGT17" s="30"/>
      <c r="AGU17" s="30"/>
      <c r="AGV17" s="30"/>
      <c r="AGW17" s="30"/>
      <c r="AGX17" s="30"/>
      <c r="AGY17" s="30"/>
      <c r="AGZ17" s="30"/>
      <c r="AHA17" s="30"/>
      <c r="AHB17" s="30"/>
      <c r="AHC17" s="30"/>
      <c r="AHD17" s="30"/>
      <c r="AHE17" s="30"/>
      <c r="AHF17" s="30"/>
      <c r="AHG17" s="30"/>
      <c r="AHH17" s="55"/>
      <c r="AHI17" s="30"/>
      <c r="AHJ17" s="30"/>
      <c r="AHK17" s="30"/>
      <c r="AHL17" s="30"/>
      <c r="AHM17" s="30"/>
      <c r="AHN17" s="30"/>
      <c r="AHO17" s="30"/>
      <c r="AHP17" s="30"/>
      <c r="AHQ17" s="30"/>
      <c r="AHR17" s="30"/>
      <c r="AHS17" s="30"/>
      <c r="AHT17" s="30"/>
      <c r="AHU17" s="30"/>
      <c r="AHV17" s="30"/>
      <c r="AHW17" s="30"/>
      <c r="AHX17" s="30"/>
      <c r="AHY17" s="30"/>
      <c r="AHZ17" s="30"/>
      <c r="AIA17" s="30"/>
      <c r="AIB17" s="30"/>
      <c r="AIC17" s="30"/>
      <c r="AID17" s="30"/>
      <c r="AIE17" s="30"/>
      <c r="AIF17" s="30"/>
      <c r="AIG17" s="30"/>
      <c r="AIH17" s="30"/>
      <c r="AII17" s="30"/>
      <c r="AIJ17" s="30"/>
      <c r="AIK17" s="30"/>
      <c r="AIL17" s="30"/>
      <c r="AIM17" s="30"/>
      <c r="AIN17" s="30"/>
      <c r="AIO17" s="55"/>
      <c r="AIP17" s="30"/>
      <c r="AIQ17" s="30"/>
      <c r="AIR17" s="30"/>
      <c r="AIS17" s="30"/>
      <c r="AIT17" s="30"/>
      <c r="AIU17" s="30"/>
      <c r="AIV17" s="30"/>
      <c r="AIW17" s="30"/>
      <c r="AIX17" s="30"/>
      <c r="AIY17" s="30"/>
      <c r="AIZ17" s="30"/>
      <c r="AJA17" s="30"/>
      <c r="AJB17" s="30"/>
      <c r="AJC17" s="30"/>
      <c r="AJD17" s="30"/>
      <c r="AJE17" s="30"/>
      <c r="AJF17" s="30"/>
      <c r="AJG17" s="30"/>
      <c r="AJH17" s="30"/>
      <c r="AJI17" s="30"/>
      <c r="AJJ17" s="30"/>
      <c r="AJK17" s="30"/>
      <c r="AJL17" s="30"/>
      <c r="AJM17" s="30"/>
      <c r="AJN17" s="30"/>
      <c r="AJO17" s="30"/>
      <c r="AJP17" s="30"/>
      <c r="AJQ17" s="30"/>
      <c r="AJR17" s="30"/>
      <c r="AJS17" s="30"/>
      <c r="AJT17" s="30"/>
      <c r="AJU17" s="30"/>
      <c r="AJV17" s="55"/>
      <c r="AJW17" s="30"/>
      <c r="AJX17" s="30"/>
      <c r="AJY17" s="30"/>
      <c r="AJZ17" s="30"/>
      <c r="AKA17" s="30"/>
      <c r="AKB17" s="30"/>
      <c r="AKC17" s="30"/>
      <c r="AKD17" s="30"/>
      <c r="AKE17" s="30"/>
      <c r="AKF17" s="30"/>
      <c r="AKG17" s="30"/>
      <c r="AKH17" s="30"/>
      <c r="AKI17" s="30"/>
      <c r="AKJ17" s="30"/>
      <c r="AKK17" s="30"/>
      <c r="AKL17" s="30"/>
      <c r="AKM17" s="30"/>
      <c r="AKN17" s="30"/>
      <c r="AKO17" s="30"/>
      <c r="AKP17" s="30"/>
      <c r="AKQ17" s="30"/>
      <c r="AKR17" s="30"/>
      <c r="AKS17" s="30"/>
      <c r="AKT17" s="30"/>
      <c r="AKU17" s="30"/>
      <c r="AKV17" s="30"/>
      <c r="AKW17" s="30"/>
      <c r="AKX17" s="30"/>
      <c r="AKY17" s="30"/>
      <c r="AKZ17" s="30"/>
      <c r="ALA17" s="30"/>
      <c r="ALB17" s="30"/>
      <c r="ALC17" s="55"/>
      <c r="ALD17" s="30"/>
      <c r="ALE17" s="30"/>
      <c r="ALF17" s="30"/>
      <c r="ALG17" s="30"/>
      <c r="ALH17" s="30"/>
      <c r="ALI17" s="30"/>
      <c r="ALJ17" s="30"/>
      <c r="ALK17" s="30"/>
      <c r="ALL17" s="30"/>
      <c r="ALM17" s="30"/>
      <c r="ALN17" s="30"/>
      <c r="ALO17" s="30"/>
      <c r="ALP17" s="30"/>
      <c r="ALQ17" s="30"/>
      <c r="ALR17" s="30"/>
      <c r="ALS17" s="30"/>
      <c r="ALT17" s="30"/>
      <c r="ALU17" s="30"/>
      <c r="ALV17" s="30"/>
      <c r="ALW17" s="30"/>
      <c r="ALX17" s="30"/>
      <c r="ALY17" s="30"/>
      <c r="ALZ17" s="30"/>
      <c r="AMA17" s="30"/>
      <c r="AMB17" s="30"/>
      <c r="AMC17" s="30"/>
      <c r="AMD17" s="30"/>
      <c r="AME17" s="30"/>
      <c r="AMF17" s="30"/>
      <c r="AMG17" s="30"/>
      <c r="AMH17" s="30"/>
      <c r="AMI17" s="30"/>
      <c r="AMJ17" s="55"/>
      <c r="AMK17" s="30"/>
      <c r="AML17" s="30"/>
      <c r="AMM17" s="30"/>
      <c r="AMN17" s="30"/>
      <c r="AMO17" s="30"/>
      <c r="AMP17" s="30"/>
      <c r="AMQ17" s="30"/>
      <c r="AMR17" s="30"/>
      <c r="AMS17" s="30"/>
      <c r="AMT17" s="30"/>
      <c r="AMU17" s="30"/>
      <c r="AMV17" s="30"/>
      <c r="AMW17" s="30"/>
      <c r="AMX17" s="30"/>
      <c r="AMY17" s="30"/>
      <c r="AMZ17" s="30"/>
      <c r="ANA17" s="30"/>
      <c r="ANB17" s="30"/>
      <c r="ANC17" s="30"/>
      <c r="AND17" s="30"/>
      <c r="ANE17" s="30"/>
      <c r="ANF17" s="30"/>
      <c r="ANG17" s="30"/>
      <c r="ANH17" s="30"/>
      <c r="ANI17" s="30"/>
      <c r="ANJ17" s="30"/>
      <c r="ANK17" s="30"/>
      <c r="ANL17" s="30"/>
      <c r="ANM17" s="30"/>
      <c r="ANN17" s="30"/>
      <c r="ANO17" s="30"/>
      <c r="ANP17" s="30"/>
      <c r="ANQ17" s="55"/>
      <c r="ANR17" s="30"/>
      <c r="ANS17" s="30"/>
      <c r="ANT17" s="30"/>
      <c r="ANU17" s="30"/>
      <c r="ANV17" s="30"/>
      <c r="ANW17" s="30"/>
      <c r="ANX17" s="30"/>
      <c r="ANY17" s="30"/>
      <c r="ANZ17" s="30"/>
      <c r="AOA17" s="30"/>
      <c r="AOB17" s="30"/>
      <c r="AOC17" s="30"/>
      <c r="AOD17" s="30"/>
      <c r="AOE17" s="30"/>
      <c r="AOF17" s="30"/>
      <c r="AOG17" s="30"/>
      <c r="AOH17" s="30"/>
      <c r="AOI17" s="30"/>
      <c r="AOJ17" s="30"/>
      <c r="AOK17" s="30"/>
      <c r="AOL17" s="30"/>
      <c r="AOM17" s="30"/>
      <c r="AON17" s="30"/>
      <c r="AOO17" s="30"/>
      <c r="AOP17" s="30"/>
      <c r="AOQ17" s="30"/>
      <c r="AOR17" s="30"/>
      <c r="AOS17" s="30"/>
      <c r="AOT17" s="30"/>
      <c r="AOU17" s="30"/>
      <c r="AOV17" s="30"/>
      <c r="AOW17" s="30"/>
      <c r="AOX17" s="55"/>
      <c r="AOY17" s="30"/>
      <c r="AOZ17" s="30"/>
      <c r="APA17" s="30"/>
      <c r="APB17" s="30"/>
      <c r="APC17" s="30"/>
      <c r="APD17" s="30"/>
      <c r="APE17" s="30"/>
      <c r="APF17" s="30"/>
      <c r="APG17" s="30"/>
      <c r="APH17" s="30"/>
      <c r="API17" s="30"/>
      <c r="APJ17" s="30"/>
      <c r="APK17" s="30"/>
      <c r="APL17" s="30"/>
      <c r="APM17" s="30"/>
      <c r="APN17" s="30"/>
      <c r="APO17" s="30"/>
      <c r="APP17" s="30"/>
      <c r="APQ17" s="30"/>
      <c r="APR17" s="30"/>
      <c r="APS17" s="30"/>
      <c r="APT17" s="30"/>
      <c r="APU17" s="30"/>
      <c r="APV17" s="30"/>
      <c r="APW17" s="30"/>
      <c r="APX17" s="30"/>
      <c r="APY17" s="30"/>
      <c r="APZ17" s="30"/>
      <c r="AQA17" s="30"/>
      <c r="AQB17" s="30"/>
      <c r="AQC17" s="30"/>
      <c r="AQD17" s="30"/>
      <c r="AQE17" s="55"/>
      <c r="AQF17" s="30"/>
      <c r="AQG17" s="30"/>
      <c r="AQH17" s="30"/>
      <c r="AQI17" s="30"/>
      <c r="AQJ17" s="30"/>
      <c r="AQK17" s="30"/>
      <c r="AQL17" s="30"/>
      <c r="AQM17" s="30"/>
      <c r="AQN17" s="30"/>
      <c r="AQO17" s="30"/>
      <c r="AQP17" s="30"/>
      <c r="AQQ17" s="30"/>
      <c r="AQR17" s="30"/>
      <c r="AQS17" s="30"/>
      <c r="AQT17" s="30"/>
      <c r="AQU17" s="30"/>
      <c r="AQV17" s="30"/>
      <c r="AQW17" s="30"/>
      <c r="AQX17" s="30"/>
      <c r="AQY17" s="30"/>
      <c r="AQZ17" s="30"/>
      <c r="ARA17" s="30"/>
      <c r="ARB17" s="30"/>
      <c r="ARC17" s="30"/>
      <c r="ARD17" s="30"/>
      <c r="ARE17" s="30"/>
      <c r="ARF17" s="30"/>
      <c r="ARG17" s="30"/>
      <c r="ARH17" s="30"/>
      <c r="ARI17" s="30"/>
      <c r="ARJ17" s="30"/>
      <c r="ARK17" s="30"/>
      <c r="ARL17" s="55"/>
      <c r="ARM17" s="30"/>
      <c r="ARN17" s="30"/>
      <c r="ARO17" s="30"/>
      <c r="ARP17" s="30"/>
      <c r="ARQ17" s="30"/>
      <c r="ARR17" s="30"/>
      <c r="ARS17" s="30"/>
      <c r="ART17" s="30"/>
      <c r="ARU17" s="30"/>
      <c r="ARV17" s="30"/>
      <c r="ARW17" s="30"/>
      <c r="ARX17" s="30"/>
      <c r="ARY17" s="30"/>
      <c r="ARZ17" s="30"/>
      <c r="ASA17" s="30"/>
      <c r="ASB17" s="30"/>
      <c r="ASC17" s="30"/>
      <c r="ASD17" s="30"/>
      <c r="ASE17" s="30"/>
      <c r="ASF17" s="30"/>
      <c r="ASG17" s="30"/>
      <c r="ASH17" s="30"/>
      <c r="ASI17" s="30"/>
      <c r="ASJ17" s="30"/>
      <c r="ASK17" s="30"/>
      <c r="ASL17" s="30"/>
      <c r="ASM17" s="30"/>
      <c r="ASN17" s="30"/>
      <c r="ASO17" s="30"/>
      <c r="ASP17" s="30"/>
      <c r="ASQ17" s="30"/>
      <c r="ASR17" s="30"/>
      <c r="ASS17" s="55"/>
      <c r="AST17" s="30"/>
      <c r="ASU17" s="30"/>
      <c r="ASV17" s="30"/>
      <c r="ASW17" s="30"/>
      <c r="ASX17" s="30"/>
      <c r="ASY17" s="30"/>
      <c r="ASZ17" s="30"/>
      <c r="ATA17" s="30"/>
      <c r="ATB17" s="30"/>
      <c r="ATC17" s="30"/>
      <c r="ATD17" s="30"/>
      <c r="ATE17" s="30"/>
      <c r="ATF17" s="30"/>
      <c r="ATG17" s="30"/>
      <c r="ATH17" s="30"/>
      <c r="ATI17" s="30"/>
      <c r="ATJ17" s="30"/>
      <c r="ATK17" s="30"/>
      <c r="ATL17" s="30"/>
      <c r="ATM17" s="30"/>
      <c r="ATN17" s="30"/>
      <c r="ATO17" s="30"/>
      <c r="ATP17" s="30"/>
      <c r="ATQ17" s="30"/>
      <c r="ATR17" s="30"/>
      <c r="ATS17" s="30"/>
      <c r="ATT17" s="30"/>
      <c r="ATU17" s="30"/>
      <c r="ATV17" s="30"/>
      <c r="ATW17" s="30"/>
      <c r="ATX17" s="30"/>
      <c r="ATY17" s="30"/>
      <c r="ATZ17" s="55"/>
      <c r="AUA17" s="56"/>
      <c r="AUB17" s="30"/>
      <c r="AUC17" s="30"/>
      <c r="AUD17" s="30"/>
      <c r="AUE17" s="30"/>
      <c r="AUF17" s="30"/>
      <c r="AUG17" s="30"/>
      <c r="AUH17" s="30"/>
      <c r="AUI17" s="30"/>
      <c r="AUJ17" s="30"/>
      <c r="AUK17" s="30"/>
      <c r="AUL17" s="30"/>
      <c r="AUM17" s="30"/>
      <c r="AUN17" s="30"/>
      <c r="AUO17" s="30"/>
      <c r="AUP17" s="30"/>
      <c r="AUQ17" s="30"/>
      <c r="AUR17" s="30"/>
      <c r="AUS17" s="30"/>
      <c r="AUT17" s="30"/>
      <c r="AUU17" s="30"/>
      <c r="AUV17" s="30"/>
      <c r="AUW17" s="30"/>
      <c r="AUX17" s="30"/>
      <c r="AUY17" s="30"/>
      <c r="AUZ17" s="30"/>
      <c r="AVA17" s="30"/>
      <c r="AVB17" s="30"/>
      <c r="AVC17" s="30"/>
      <c r="AVD17" s="30"/>
      <c r="AVE17" s="30"/>
      <c r="AVF17" s="30"/>
      <c r="AVG17" s="30"/>
      <c r="AVH17" s="55"/>
      <c r="AVI17" s="30"/>
      <c r="AVJ17" s="30"/>
      <c r="AVK17" s="30"/>
      <c r="AVL17" s="30"/>
      <c r="AVM17" s="30"/>
      <c r="AVN17" s="30"/>
      <c r="AVO17" s="30"/>
      <c r="AVP17" s="30"/>
      <c r="AVQ17" s="30"/>
      <c r="AVR17" s="30"/>
      <c r="AVS17" s="30"/>
      <c r="AVT17" s="30"/>
      <c r="AVU17" s="30"/>
      <c r="AVV17" s="30"/>
      <c r="AVW17" s="30"/>
      <c r="AVX17" s="30"/>
      <c r="AVY17" s="30"/>
      <c r="AVZ17" s="30"/>
      <c r="AWA17" s="30"/>
      <c r="AWB17" s="30"/>
      <c r="AWC17" s="30"/>
      <c r="AWD17" s="30"/>
      <c r="AWE17" s="30"/>
      <c r="AWF17" s="30"/>
      <c r="AWG17" s="30"/>
      <c r="AWH17" s="30"/>
      <c r="AWI17" s="30"/>
      <c r="AWJ17" s="30"/>
      <c r="AWK17" s="30"/>
      <c r="AWL17" s="30"/>
      <c r="AWM17" s="30"/>
      <c r="AWN17" s="30"/>
      <c r="AWO17" s="55"/>
      <c r="AWP17" s="30"/>
      <c r="AWQ17" s="30"/>
      <c r="AWR17" s="30"/>
      <c r="AWS17" s="30"/>
      <c r="AWT17" s="30"/>
      <c r="AWU17" s="30"/>
      <c r="AWV17" s="30"/>
      <c r="AWW17" s="30"/>
      <c r="AWX17" s="30"/>
      <c r="AWY17" s="30"/>
      <c r="AWZ17" s="30"/>
      <c r="AXA17" s="30"/>
      <c r="AXB17" s="30"/>
      <c r="AXC17" s="30"/>
      <c r="AXD17" s="30"/>
      <c r="AXE17" s="30"/>
      <c r="AXF17" s="30"/>
      <c r="AXG17" s="30"/>
      <c r="AXH17" s="30"/>
      <c r="AXI17" s="30"/>
      <c r="AXJ17" s="30"/>
      <c r="AXK17" s="30"/>
      <c r="AXL17" s="30"/>
      <c r="AXM17" s="30"/>
      <c r="AXN17" s="30"/>
      <c r="AXO17" s="30"/>
      <c r="AXP17" s="30"/>
      <c r="AXQ17" s="30"/>
      <c r="AXR17" s="30"/>
      <c r="AXS17" s="30"/>
      <c r="AXT17" s="30"/>
      <c r="AXU17" s="30"/>
      <c r="AXV17" s="55"/>
      <c r="AXW17" s="30"/>
      <c r="AXX17" s="30"/>
      <c r="AXY17" s="30"/>
      <c r="AXZ17" s="30"/>
      <c r="AYA17" s="30"/>
      <c r="AYB17" s="30"/>
      <c r="AYC17" s="30"/>
      <c r="AYD17" s="30"/>
      <c r="AYE17" s="30"/>
      <c r="AYF17" s="30"/>
      <c r="AYG17" s="30"/>
      <c r="AYH17" s="30"/>
      <c r="AYI17" s="30"/>
      <c r="AYJ17" s="30"/>
      <c r="AYK17" s="30"/>
      <c r="AYL17" s="30"/>
      <c r="AYM17" s="30"/>
      <c r="AYN17" s="30"/>
      <c r="AYO17" s="30"/>
      <c r="AYP17" s="30"/>
      <c r="AYQ17" s="30"/>
      <c r="AYR17" s="30"/>
      <c r="AYS17" s="30"/>
      <c r="AYT17" s="30"/>
      <c r="AYU17" s="30"/>
      <c r="AYV17" s="30"/>
      <c r="AYW17" s="30"/>
      <c r="AYX17" s="30"/>
      <c r="AYY17" s="30"/>
      <c r="AYZ17" s="30"/>
      <c r="AZA17" s="30"/>
      <c r="AZB17" s="30"/>
      <c r="AZC17" s="55"/>
      <c r="AZD17" s="30"/>
      <c r="AZE17" s="30"/>
      <c r="AZF17" s="30"/>
      <c r="AZG17" s="30"/>
      <c r="AZH17" s="30"/>
      <c r="AZI17" s="30"/>
      <c r="AZJ17" s="30"/>
      <c r="AZK17" s="30"/>
      <c r="AZL17" s="30"/>
      <c r="AZM17" s="30"/>
      <c r="AZN17" s="30"/>
      <c r="AZO17" s="30"/>
      <c r="AZP17" s="30"/>
      <c r="AZQ17" s="30"/>
      <c r="AZR17" s="30"/>
      <c r="AZS17" s="30"/>
      <c r="AZT17" s="30"/>
      <c r="AZU17" s="30"/>
      <c r="AZV17" s="30"/>
      <c r="AZW17" s="30"/>
      <c r="AZX17" s="30"/>
      <c r="AZY17" s="30"/>
      <c r="AZZ17" s="30"/>
      <c r="BAA17" s="30"/>
      <c r="BAB17" s="30"/>
      <c r="BAC17" s="30"/>
      <c r="BAD17" s="30"/>
      <c r="BAE17" s="30"/>
      <c r="BAF17" s="30"/>
      <c r="BAG17" s="30"/>
      <c r="BAH17" s="30"/>
      <c r="BAI17" s="30"/>
      <c r="BAJ17" s="55"/>
      <c r="BAK17" s="30"/>
      <c r="BAL17" s="30"/>
      <c r="BAM17" s="30"/>
      <c r="BAN17" s="30"/>
      <c r="BAO17" s="30"/>
      <c r="BAP17" s="30"/>
      <c r="BAQ17" s="30"/>
      <c r="BAR17" s="30"/>
      <c r="BAS17" s="30"/>
      <c r="BAT17" s="30"/>
      <c r="BAU17" s="30"/>
      <c r="BAV17" s="30"/>
      <c r="BAW17" s="30"/>
      <c r="BAX17" s="30"/>
      <c r="BAY17" s="30"/>
      <c r="BAZ17" s="30"/>
      <c r="BBA17" s="30"/>
      <c r="BBB17" s="30"/>
      <c r="BBC17" s="30"/>
      <c r="BBD17" s="30"/>
      <c r="BBE17" s="30"/>
      <c r="BBF17" s="30"/>
      <c r="BBG17" s="30"/>
      <c r="BBH17" s="30"/>
      <c r="BBI17" s="30"/>
      <c r="BBJ17" s="30"/>
      <c r="BBK17" s="30"/>
      <c r="BBL17" s="30"/>
      <c r="BBM17" s="30"/>
      <c r="BBN17" s="30"/>
      <c r="BBO17" s="30"/>
      <c r="BBP17" s="30"/>
      <c r="BBQ17" s="55"/>
      <c r="BBR17" s="30"/>
      <c r="BBS17" s="30"/>
      <c r="BBT17" s="30"/>
      <c r="BBU17" s="30"/>
      <c r="BBV17" s="30"/>
      <c r="BBW17" s="30"/>
      <c r="BBX17" s="30"/>
      <c r="BBY17" s="30"/>
      <c r="BBZ17" s="30"/>
      <c r="BCA17" s="30"/>
      <c r="BCB17" s="30"/>
      <c r="BCC17" s="30"/>
      <c r="BCD17" s="30"/>
      <c r="BCE17" s="30"/>
      <c r="BCF17" s="30"/>
      <c r="BCG17" s="30"/>
      <c r="BCH17" s="30"/>
      <c r="BCI17" s="30"/>
      <c r="BCJ17" s="30"/>
      <c r="BCK17" s="30"/>
      <c r="BCL17" s="30"/>
      <c r="BCM17" s="30"/>
      <c r="BCN17" s="30"/>
      <c r="BCO17" s="30"/>
      <c r="BCP17" s="30"/>
      <c r="BCQ17" s="30"/>
      <c r="BCR17" s="30"/>
      <c r="BCS17" s="30"/>
      <c r="BCT17" s="30"/>
      <c r="BCU17" s="30"/>
      <c r="BCV17" s="30"/>
      <c r="BCW17" s="30"/>
      <c r="BCX17" s="55"/>
      <c r="BCY17" s="30"/>
      <c r="BCZ17" s="30"/>
      <c r="BDA17" s="30"/>
      <c r="BDB17" s="30"/>
      <c r="BDC17" s="30"/>
      <c r="BDD17" s="30"/>
      <c r="BDE17" s="30"/>
      <c r="BDF17" s="30"/>
      <c r="BDG17" s="30"/>
      <c r="BDH17" s="30"/>
      <c r="BDI17" s="30"/>
      <c r="BDJ17" s="30"/>
      <c r="BDK17" s="30"/>
      <c r="BDL17" s="30"/>
      <c r="BDM17" s="30"/>
      <c r="BDN17" s="30"/>
      <c r="BDO17" s="30"/>
      <c r="BDP17" s="30"/>
      <c r="BDQ17" s="30"/>
      <c r="BDR17" s="30"/>
      <c r="BDS17" s="30"/>
      <c r="BDT17" s="30"/>
      <c r="BDU17" s="30"/>
      <c r="BDV17" s="30"/>
      <c r="BDW17" s="30"/>
      <c r="BDX17" s="30"/>
      <c r="BDY17" s="30"/>
      <c r="BDZ17" s="30"/>
      <c r="BEA17" s="30"/>
      <c r="BEB17" s="30"/>
      <c r="BEC17" s="30"/>
      <c r="BED17" s="30"/>
      <c r="BEE17" s="55"/>
      <c r="BEF17" s="30"/>
      <c r="BEG17" s="30"/>
      <c r="BEH17" s="30"/>
      <c r="BEI17" s="30"/>
      <c r="BEJ17" s="30"/>
      <c r="BEK17" s="30"/>
      <c r="BEL17" s="30"/>
      <c r="BEM17" s="30"/>
      <c r="BEN17" s="30"/>
      <c r="BEO17" s="30"/>
      <c r="BEP17" s="30"/>
      <c r="BEQ17" s="30"/>
      <c r="BER17" s="30"/>
      <c r="BES17" s="30"/>
      <c r="BET17" s="30"/>
      <c r="BEU17" s="30"/>
      <c r="BEV17" s="30"/>
      <c r="BEW17" s="30"/>
      <c r="BEX17" s="30"/>
      <c r="BEY17" s="30"/>
      <c r="BEZ17" s="30"/>
      <c r="BFA17" s="30"/>
      <c r="BFB17" s="30"/>
      <c r="BFC17" s="30"/>
      <c r="BFD17" s="30"/>
      <c r="BFE17" s="30"/>
      <c r="BFF17" s="30"/>
      <c r="BFG17" s="30"/>
      <c r="BFH17" s="30"/>
      <c r="BFI17" s="30"/>
      <c r="BFJ17" s="30"/>
      <c r="BFK17" s="30"/>
      <c r="BFL17" s="55"/>
      <c r="BFM17" s="30"/>
      <c r="BFN17" s="30"/>
      <c r="BFO17" s="30"/>
      <c r="BFP17" s="30"/>
      <c r="BFQ17" s="30"/>
      <c r="BFR17" s="30"/>
      <c r="BFS17" s="30"/>
      <c r="BFT17" s="30"/>
      <c r="BFU17" s="30"/>
      <c r="BFV17" s="30"/>
      <c r="BFW17" s="30"/>
      <c r="BFX17" s="30"/>
      <c r="BFY17" s="30"/>
      <c r="BFZ17" s="30"/>
      <c r="BGA17" s="30"/>
      <c r="BGB17" s="30"/>
      <c r="BGC17" s="30"/>
      <c r="BGD17" s="30"/>
      <c r="BGE17" s="30"/>
      <c r="BGF17" s="30"/>
      <c r="BGG17" s="30"/>
      <c r="BGH17" s="30"/>
      <c r="BGI17" s="30"/>
      <c r="BGJ17" s="30"/>
      <c r="BGK17" s="30"/>
      <c r="BGL17" s="30"/>
      <c r="BGM17" s="30"/>
      <c r="BGN17" s="30"/>
      <c r="BGO17" s="30"/>
      <c r="BGP17" s="30"/>
      <c r="BGQ17" s="30"/>
      <c r="BGR17" s="30"/>
      <c r="BGS17" s="55"/>
      <c r="BGT17" s="30"/>
      <c r="BGU17" s="30"/>
      <c r="BGV17" s="30"/>
      <c r="BGW17" s="30"/>
      <c r="BGX17" s="30"/>
      <c r="BGY17" s="30"/>
      <c r="BGZ17" s="30"/>
      <c r="BHA17" s="30"/>
      <c r="BHB17" s="30"/>
      <c r="BHC17" s="30"/>
      <c r="BHD17" s="30"/>
      <c r="BHE17" s="30"/>
      <c r="BHF17" s="30"/>
      <c r="BHG17" s="30"/>
      <c r="BHH17" s="30"/>
      <c r="BHI17" s="30"/>
      <c r="BHJ17" s="30"/>
      <c r="BHK17" s="30"/>
      <c r="BHL17" s="30"/>
      <c r="BHM17" s="30"/>
      <c r="BHN17" s="30"/>
      <c r="BHO17" s="30"/>
      <c r="BHP17" s="30"/>
      <c r="BHQ17" s="30"/>
      <c r="BHR17" s="30"/>
      <c r="BHS17" s="30"/>
      <c r="BHT17" s="30"/>
      <c r="BHU17" s="30"/>
      <c r="BHV17" s="30"/>
      <c r="BHW17" s="30"/>
      <c r="BHX17" s="30"/>
      <c r="BHY17" s="30"/>
      <c r="BHZ17" s="55"/>
      <c r="BIA17" s="30"/>
      <c r="BIB17" s="30"/>
      <c r="BIC17" s="30"/>
      <c r="BID17" s="30"/>
      <c r="BIE17" s="30"/>
      <c r="BIF17" s="30"/>
      <c r="BIG17" s="30"/>
      <c r="BIH17" s="30"/>
      <c r="BII17" s="30"/>
      <c r="BIJ17" s="30"/>
      <c r="BIK17" s="30"/>
      <c r="BIL17" s="30"/>
      <c r="BIM17" s="30"/>
      <c r="BIN17" s="30"/>
      <c r="BIO17" s="30"/>
      <c r="BIP17" s="30"/>
      <c r="BIQ17" s="30"/>
      <c r="BIR17" s="30"/>
      <c r="BIS17" s="30"/>
      <c r="BIT17" s="30"/>
      <c r="BIU17" s="30"/>
      <c r="BIV17" s="30"/>
      <c r="BIW17" s="30"/>
      <c r="BIX17" s="30"/>
      <c r="BIY17" s="30"/>
      <c r="BIZ17" s="30"/>
      <c r="BJA17" s="30"/>
      <c r="BJB17" s="30"/>
      <c r="BJC17" s="30"/>
      <c r="BJD17" s="30"/>
      <c r="BJE17" s="30"/>
      <c r="BJF17" s="30"/>
      <c r="BJG17" s="55"/>
      <c r="BJH17" s="56"/>
    </row>
    <row r="18" spans="1:1620" x14ac:dyDescent="0.3"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55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147"/>
      <c r="CB18" s="147"/>
      <c r="CC18" s="147"/>
      <c r="CD18" s="147"/>
      <c r="CE18" s="147"/>
      <c r="CF18" s="30"/>
      <c r="CG18" s="30"/>
      <c r="CH18" s="30"/>
      <c r="CI18" s="30"/>
      <c r="CJ18" s="30"/>
      <c r="CK18" s="30"/>
      <c r="CL18" s="30"/>
      <c r="CM18" s="55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147"/>
      <c r="DL18" s="147"/>
      <c r="DM18" s="30"/>
      <c r="DN18" s="30"/>
      <c r="DO18" s="30"/>
      <c r="DP18" s="30"/>
      <c r="DQ18" s="30"/>
      <c r="DR18" s="30"/>
      <c r="DS18" s="30"/>
      <c r="DT18" s="30"/>
      <c r="DU18" s="30"/>
      <c r="DV18" s="55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147"/>
      <c r="ER18" s="147"/>
      <c r="ES18" s="147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55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147"/>
      <c r="FZ18" s="147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55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55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55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55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55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/>
      <c r="MP18" s="30"/>
      <c r="MQ18" s="30"/>
      <c r="MR18" s="30"/>
      <c r="MS18" s="30"/>
      <c r="MT18" s="30"/>
      <c r="MU18" s="30"/>
      <c r="MV18" s="30"/>
      <c r="MW18" s="30"/>
      <c r="MX18" s="55"/>
      <c r="MY18" s="30"/>
      <c r="MZ18" s="30"/>
      <c r="NA18" s="30"/>
      <c r="NB18" s="30"/>
      <c r="NC18" s="30"/>
      <c r="ND18" s="30"/>
      <c r="NE18" s="30"/>
      <c r="NF18" s="30"/>
      <c r="NG18" s="30"/>
      <c r="NH18" s="30"/>
      <c r="NI18" s="30"/>
      <c r="NJ18" s="30"/>
      <c r="NK18" s="30"/>
      <c r="NL18" s="30"/>
      <c r="NM18" s="30"/>
      <c r="NN18" s="30"/>
      <c r="NO18" s="30"/>
      <c r="NP18" s="30"/>
      <c r="NQ18" s="30"/>
      <c r="NR18" s="30"/>
      <c r="NS18" s="30"/>
      <c r="NT18" s="30"/>
      <c r="NU18" s="30"/>
      <c r="NV18" s="30"/>
      <c r="NW18" s="30"/>
      <c r="NX18" s="30"/>
      <c r="NY18" s="30"/>
      <c r="NZ18" s="30"/>
      <c r="OA18" s="30"/>
      <c r="OB18" s="30"/>
      <c r="OC18" s="30"/>
      <c r="OD18" s="30"/>
      <c r="OE18" s="55"/>
      <c r="OF18" s="30"/>
      <c r="OG18" s="30"/>
      <c r="OH18" s="30"/>
      <c r="OI18" s="30"/>
      <c r="OJ18" s="30"/>
      <c r="OK18" s="30"/>
      <c r="OL18" s="30"/>
      <c r="OM18" s="30"/>
      <c r="ON18" s="30"/>
      <c r="OO18" s="30"/>
      <c r="OP18" s="30"/>
      <c r="OQ18" s="30"/>
      <c r="OR18" s="30"/>
      <c r="OS18" s="30"/>
      <c r="OT18" s="30"/>
      <c r="OU18" s="30"/>
      <c r="OV18" s="30"/>
      <c r="OW18" s="30"/>
      <c r="OX18" s="30"/>
      <c r="OY18" s="30"/>
      <c r="OZ18" s="30"/>
      <c r="PA18" s="30"/>
      <c r="PB18" s="30"/>
      <c r="PC18" s="30"/>
      <c r="PD18" s="30"/>
      <c r="PE18" s="30"/>
      <c r="PF18" s="30"/>
      <c r="PG18" s="30"/>
      <c r="PH18" s="30"/>
      <c r="PI18" s="30"/>
      <c r="PJ18" s="30"/>
      <c r="PK18" s="30"/>
      <c r="PL18" s="55"/>
      <c r="PM18" s="56"/>
      <c r="PN18" s="30"/>
      <c r="PO18" s="30"/>
      <c r="PP18" s="30"/>
      <c r="PQ18" s="30"/>
      <c r="PR18" s="30"/>
      <c r="PS18" s="30"/>
      <c r="PT18" s="30"/>
      <c r="PU18" s="30"/>
      <c r="PV18" s="30"/>
      <c r="PW18" s="30"/>
      <c r="PX18" s="30"/>
      <c r="PY18" s="30"/>
      <c r="PZ18" s="30"/>
      <c r="QA18" s="30"/>
      <c r="QB18" s="30"/>
      <c r="QC18" s="30"/>
      <c r="QD18" s="30"/>
      <c r="QE18" s="30"/>
      <c r="QF18" s="30"/>
      <c r="QG18" s="30"/>
      <c r="QH18" s="30"/>
      <c r="QI18" s="30"/>
      <c r="QJ18" s="30"/>
      <c r="QK18" s="30"/>
      <c r="QL18" s="30"/>
      <c r="QM18" s="30"/>
      <c r="QN18" s="30"/>
      <c r="QO18" s="30"/>
      <c r="QP18" s="30"/>
      <c r="QQ18" s="30"/>
      <c r="QR18" s="30"/>
      <c r="QS18" s="30"/>
      <c r="QT18" s="55"/>
      <c r="QU18" s="30"/>
      <c r="QV18" s="30"/>
      <c r="QW18" s="30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55"/>
      <c r="SB18" s="30"/>
      <c r="SC18" s="30"/>
      <c r="SD18" s="30"/>
      <c r="SE18" s="30"/>
      <c r="SF18" s="30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0"/>
      <c r="TF18" s="30"/>
      <c r="TG18" s="30"/>
      <c r="TH18" s="55"/>
      <c r="TI18" s="30"/>
      <c r="TJ18" s="30"/>
      <c r="TK18" s="30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30"/>
      <c r="UF18" s="30"/>
      <c r="UG18" s="30"/>
      <c r="UH18" s="30"/>
      <c r="UI18" s="30"/>
      <c r="UJ18" s="30"/>
      <c r="UK18" s="30"/>
      <c r="UL18" s="30"/>
      <c r="UM18" s="30"/>
      <c r="UN18" s="30"/>
      <c r="UO18" s="55"/>
      <c r="UP18" s="30"/>
      <c r="UQ18" s="30"/>
      <c r="UR18" s="30"/>
      <c r="US18" s="30"/>
      <c r="UT18" s="30"/>
      <c r="UU18" s="30"/>
      <c r="UV18" s="30"/>
      <c r="UW18" s="30"/>
      <c r="UX18" s="30"/>
      <c r="UY18" s="30"/>
      <c r="UZ18" s="30"/>
      <c r="VA18" s="30"/>
      <c r="VB18" s="30"/>
      <c r="VC18" s="30"/>
      <c r="VD18" s="30"/>
      <c r="VE18" s="30"/>
      <c r="VF18" s="30"/>
      <c r="VG18" s="30"/>
      <c r="VH18" s="30"/>
      <c r="VI18" s="30"/>
      <c r="VJ18" s="30"/>
      <c r="VK18" s="30"/>
      <c r="VL18" s="30"/>
      <c r="VM18" s="30"/>
      <c r="VN18" s="30"/>
      <c r="VO18" s="30"/>
      <c r="VP18" s="30"/>
      <c r="VQ18" s="30"/>
      <c r="VR18" s="30"/>
      <c r="VS18" s="30"/>
      <c r="VT18" s="30"/>
      <c r="VU18" s="30"/>
      <c r="VV18" s="55"/>
      <c r="VW18" s="30"/>
      <c r="VX18" s="30"/>
      <c r="VY18" s="30"/>
      <c r="VZ18" s="30"/>
      <c r="WA18" s="30"/>
      <c r="WB18" s="30"/>
      <c r="WC18" s="30"/>
      <c r="WD18" s="30"/>
      <c r="WE18" s="30"/>
      <c r="WF18" s="30"/>
      <c r="WG18" s="30"/>
      <c r="WH18" s="30"/>
      <c r="WI18" s="30"/>
      <c r="WJ18" s="30"/>
      <c r="WK18" s="30"/>
      <c r="WL18" s="30"/>
      <c r="WM18" s="30"/>
      <c r="WN18" s="30"/>
      <c r="WO18" s="30"/>
      <c r="WP18" s="30"/>
      <c r="WQ18" s="30"/>
      <c r="WR18" s="30"/>
      <c r="WS18" s="30"/>
      <c r="WT18" s="30"/>
      <c r="WU18" s="30"/>
      <c r="WV18" s="30"/>
      <c r="WW18" s="30"/>
      <c r="WX18" s="30"/>
      <c r="WY18" s="30"/>
      <c r="WZ18" s="30"/>
      <c r="XA18" s="30"/>
      <c r="XB18" s="30"/>
      <c r="XC18" s="55"/>
      <c r="XD18" s="30"/>
      <c r="XE18" s="30"/>
      <c r="XF18" s="30"/>
      <c r="XG18" s="30"/>
      <c r="XH18" s="30"/>
      <c r="XI18" s="30"/>
      <c r="XJ18" s="30"/>
      <c r="XK18" s="30"/>
      <c r="XL18" s="30"/>
      <c r="XM18" s="30"/>
      <c r="XN18" s="30"/>
      <c r="XO18" s="30"/>
      <c r="XP18" s="30"/>
      <c r="XQ18" s="30"/>
      <c r="XR18" s="30"/>
      <c r="XS18" s="30"/>
      <c r="XT18" s="30"/>
      <c r="XU18" s="30"/>
      <c r="XV18" s="30"/>
      <c r="XW18" s="30"/>
      <c r="XX18" s="30"/>
      <c r="XY18" s="30"/>
      <c r="XZ18" s="30"/>
      <c r="YA18" s="30"/>
      <c r="YB18" s="30"/>
      <c r="YC18" s="30"/>
      <c r="YD18" s="30"/>
      <c r="YE18" s="30"/>
      <c r="YF18" s="30"/>
      <c r="YG18" s="30"/>
      <c r="YH18" s="30"/>
      <c r="YI18" s="30"/>
      <c r="YJ18" s="55"/>
      <c r="YK18" s="30"/>
      <c r="YL18" s="30"/>
      <c r="YM18" s="30"/>
      <c r="YN18" s="30"/>
      <c r="YO18" s="30"/>
      <c r="YP18" s="30"/>
      <c r="YQ18" s="30"/>
      <c r="YR18" s="30"/>
      <c r="YS18" s="30"/>
      <c r="YT18" s="30"/>
      <c r="YU18" s="30"/>
      <c r="YV18" s="30"/>
      <c r="YW18" s="30"/>
      <c r="YX18" s="30"/>
      <c r="YY18" s="30"/>
      <c r="YZ18" s="30"/>
      <c r="ZA18" s="30"/>
      <c r="ZB18" s="30"/>
      <c r="ZC18" s="30"/>
      <c r="ZD18" s="30"/>
      <c r="ZE18" s="30"/>
      <c r="ZF18" s="30"/>
      <c r="ZG18" s="30"/>
      <c r="ZH18" s="30"/>
      <c r="ZI18" s="30"/>
      <c r="ZJ18" s="30"/>
      <c r="ZK18" s="30"/>
      <c r="ZL18" s="30"/>
      <c r="ZM18" s="30"/>
      <c r="ZN18" s="30"/>
      <c r="ZO18" s="30"/>
      <c r="ZP18" s="30"/>
      <c r="ZQ18" s="55"/>
      <c r="ZR18" s="30"/>
      <c r="ZS18" s="30"/>
      <c r="ZT18" s="30"/>
      <c r="ZU18" s="30"/>
      <c r="ZV18" s="30"/>
      <c r="ZW18" s="30"/>
      <c r="ZX18" s="30"/>
      <c r="ZY18" s="30"/>
      <c r="ZZ18" s="30"/>
      <c r="AAA18" s="30"/>
      <c r="AAB18" s="30"/>
      <c r="AAC18" s="30"/>
      <c r="AAD18" s="30"/>
      <c r="AAE18" s="30"/>
      <c r="AAF18" s="30"/>
      <c r="AAG18" s="30"/>
      <c r="AAH18" s="30"/>
      <c r="AAI18" s="30"/>
      <c r="AAJ18" s="30"/>
      <c r="AAK18" s="30"/>
      <c r="AAL18" s="30"/>
      <c r="AAM18" s="30"/>
      <c r="AAN18" s="30"/>
      <c r="AAO18" s="30"/>
      <c r="AAP18" s="30"/>
      <c r="AAQ18" s="30"/>
      <c r="AAR18" s="30"/>
      <c r="AAS18" s="30"/>
      <c r="AAT18" s="30"/>
      <c r="AAU18" s="30"/>
      <c r="AAV18" s="30"/>
      <c r="AAW18" s="30"/>
      <c r="AAX18" s="55"/>
      <c r="AAY18" s="30"/>
      <c r="AAZ18" s="30"/>
      <c r="ABA18" s="30"/>
      <c r="ABB18" s="30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  <c r="ABT18" s="30"/>
      <c r="ABU18" s="30"/>
      <c r="ABV18" s="30"/>
      <c r="ABW18" s="30"/>
      <c r="ABX18" s="30"/>
      <c r="ABY18" s="30"/>
      <c r="ABZ18" s="30"/>
      <c r="ACA18" s="30"/>
      <c r="ACB18" s="30"/>
      <c r="ACC18" s="30"/>
      <c r="ACD18" s="30"/>
      <c r="ACE18" s="55"/>
      <c r="ACF18" s="30"/>
      <c r="ACG18" s="30"/>
      <c r="ACH18" s="30"/>
      <c r="ACI18" s="30"/>
      <c r="ACJ18" s="30"/>
      <c r="ACK18" s="30"/>
      <c r="ACL18" s="30"/>
      <c r="ACM18" s="30"/>
      <c r="ACN18" s="30"/>
      <c r="ACO18" s="30"/>
      <c r="ACP18" s="30"/>
      <c r="ACQ18" s="30"/>
      <c r="ACR18" s="30"/>
      <c r="ACS18" s="30"/>
      <c r="ACT18" s="30"/>
      <c r="ACU18" s="30"/>
      <c r="ACV18" s="30"/>
      <c r="ACW18" s="30"/>
      <c r="ACX18" s="30"/>
      <c r="ACY18" s="30"/>
      <c r="ACZ18" s="30"/>
      <c r="ADA18" s="30"/>
      <c r="ADB18" s="30"/>
      <c r="ADC18" s="30"/>
      <c r="ADD18" s="30"/>
      <c r="ADE18" s="30"/>
      <c r="ADF18" s="30"/>
      <c r="ADG18" s="30"/>
      <c r="ADH18" s="30"/>
      <c r="ADI18" s="30"/>
      <c r="ADJ18" s="30"/>
      <c r="ADK18" s="30"/>
      <c r="ADL18" s="55"/>
      <c r="ADM18" s="30"/>
      <c r="ADN18" s="30"/>
      <c r="ADO18" s="30"/>
      <c r="ADP18" s="30"/>
      <c r="ADQ18" s="30"/>
      <c r="ADR18" s="30"/>
      <c r="ADS18" s="30"/>
      <c r="ADT18" s="30"/>
      <c r="ADU18" s="30"/>
      <c r="ADV18" s="30"/>
      <c r="ADW18" s="30"/>
      <c r="ADX18" s="30"/>
      <c r="ADY18" s="30"/>
      <c r="ADZ18" s="30"/>
      <c r="AEA18" s="30"/>
      <c r="AEB18" s="30"/>
      <c r="AEC18" s="30"/>
      <c r="AED18" s="30"/>
      <c r="AEE18" s="30"/>
      <c r="AEF18" s="30"/>
      <c r="AEG18" s="30"/>
      <c r="AEH18" s="30"/>
      <c r="AEI18" s="30"/>
      <c r="AEJ18" s="30"/>
      <c r="AEK18" s="30"/>
      <c r="AEL18" s="30"/>
      <c r="AEM18" s="30"/>
      <c r="AEN18" s="30"/>
      <c r="AEO18" s="30"/>
      <c r="AEP18" s="30"/>
      <c r="AEQ18" s="30"/>
      <c r="AER18" s="30"/>
      <c r="AES18" s="55"/>
      <c r="AET18" s="56"/>
      <c r="AEU18" s="30"/>
      <c r="AEV18" s="30"/>
      <c r="AEW18" s="30"/>
      <c r="AEX18" s="30"/>
      <c r="AEY18" s="30"/>
      <c r="AEZ18" s="30"/>
      <c r="AFA18" s="30"/>
      <c r="AFB18" s="30"/>
      <c r="AFC18" s="30"/>
      <c r="AFD18" s="30"/>
      <c r="AFE18" s="30"/>
      <c r="AFF18" s="30"/>
      <c r="AFG18" s="30"/>
      <c r="AFH18" s="30"/>
      <c r="AFI18" s="30"/>
      <c r="AFJ18" s="30"/>
      <c r="AFK18" s="30"/>
      <c r="AFL18" s="30"/>
      <c r="AFM18" s="30"/>
      <c r="AFN18" s="30"/>
      <c r="AFO18" s="30"/>
      <c r="AFP18" s="30"/>
      <c r="AFQ18" s="30"/>
      <c r="AFR18" s="30"/>
      <c r="AFS18" s="30"/>
      <c r="AFT18" s="30"/>
      <c r="AFU18" s="30"/>
      <c r="AFV18" s="30"/>
      <c r="AFW18" s="30"/>
      <c r="AFX18" s="30"/>
      <c r="AFY18" s="30"/>
      <c r="AFZ18" s="30"/>
      <c r="AGA18" s="55"/>
      <c r="AGB18" s="30"/>
      <c r="AGC18" s="30"/>
      <c r="AGD18" s="30"/>
      <c r="AGE18" s="30"/>
      <c r="AGF18" s="30"/>
      <c r="AGG18" s="30"/>
      <c r="AGH18" s="30"/>
      <c r="AGI18" s="30"/>
      <c r="AGJ18" s="30"/>
      <c r="AGK18" s="30"/>
      <c r="AGL18" s="30"/>
      <c r="AGM18" s="30"/>
      <c r="AGN18" s="30"/>
      <c r="AGO18" s="30"/>
      <c r="AGP18" s="30"/>
      <c r="AGQ18" s="30"/>
      <c r="AGR18" s="30"/>
      <c r="AGS18" s="30"/>
      <c r="AGT18" s="30"/>
      <c r="AGU18" s="30"/>
      <c r="AGV18" s="30"/>
      <c r="AGW18" s="30"/>
      <c r="AGX18" s="30"/>
      <c r="AGY18" s="30"/>
      <c r="AGZ18" s="30"/>
      <c r="AHA18" s="30"/>
      <c r="AHB18" s="30"/>
      <c r="AHC18" s="30"/>
      <c r="AHD18" s="30"/>
      <c r="AHE18" s="30"/>
      <c r="AHF18" s="30"/>
      <c r="AHG18" s="30"/>
      <c r="AHH18" s="55"/>
      <c r="AHI18" s="30"/>
      <c r="AHJ18" s="30"/>
      <c r="AHK18" s="30"/>
      <c r="AHL18" s="30"/>
      <c r="AHM18" s="30"/>
      <c r="AHN18" s="30"/>
      <c r="AHO18" s="30"/>
      <c r="AHP18" s="30"/>
      <c r="AHQ18" s="30"/>
      <c r="AHR18" s="30"/>
      <c r="AHS18" s="30"/>
      <c r="AHT18" s="30"/>
      <c r="AHU18" s="30"/>
      <c r="AHV18" s="30"/>
      <c r="AHW18" s="30"/>
      <c r="AHX18" s="30"/>
      <c r="AHY18" s="30"/>
      <c r="AHZ18" s="30"/>
      <c r="AIA18" s="30"/>
      <c r="AIB18" s="30"/>
      <c r="AIC18" s="30"/>
      <c r="AID18" s="30"/>
      <c r="AIE18" s="30"/>
      <c r="AIF18" s="30"/>
      <c r="AIG18" s="30"/>
      <c r="AIH18" s="30"/>
      <c r="AII18" s="30"/>
      <c r="AIJ18" s="30"/>
      <c r="AIK18" s="30"/>
      <c r="AIL18" s="30"/>
      <c r="AIM18" s="30"/>
      <c r="AIN18" s="30"/>
      <c r="AIO18" s="55"/>
      <c r="AIP18" s="30"/>
      <c r="AIQ18" s="30"/>
      <c r="AIR18" s="30"/>
      <c r="AIS18" s="30"/>
      <c r="AIT18" s="30"/>
      <c r="AIU18" s="30"/>
      <c r="AIV18" s="30"/>
      <c r="AIW18" s="30"/>
      <c r="AIX18" s="30"/>
      <c r="AIY18" s="30"/>
      <c r="AIZ18" s="30"/>
      <c r="AJA18" s="30"/>
      <c r="AJB18" s="30"/>
      <c r="AJC18" s="30"/>
      <c r="AJD18" s="30"/>
      <c r="AJE18" s="30"/>
      <c r="AJF18" s="30"/>
      <c r="AJG18" s="30"/>
      <c r="AJH18" s="30"/>
      <c r="AJI18" s="30"/>
      <c r="AJJ18" s="30"/>
      <c r="AJK18" s="30"/>
      <c r="AJL18" s="30"/>
      <c r="AJM18" s="30"/>
      <c r="AJN18" s="30"/>
      <c r="AJO18" s="30"/>
      <c r="AJP18" s="30"/>
      <c r="AJQ18" s="30"/>
      <c r="AJR18" s="30"/>
      <c r="AJS18" s="30"/>
      <c r="AJT18" s="30"/>
      <c r="AJU18" s="30"/>
      <c r="AJV18" s="55"/>
      <c r="AJW18" s="30"/>
      <c r="AJX18" s="30"/>
      <c r="AJY18" s="30"/>
      <c r="AJZ18" s="30"/>
      <c r="AKA18" s="30"/>
      <c r="AKB18" s="30"/>
      <c r="AKC18" s="30"/>
      <c r="AKD18" s="30"/>
      <c r="AKE18" s="30"/>
      <c r="AKF18" s="30"/>
      <c r="AKG18" s="30"/>
      <c r="AKH18" s="30"/>
      <c r="AKI18" s="30"/>
      <c r="AKJ18" s="30"/>
      <c r="AKK18" s="30"/>
      <c r="AKL18" s="30"/>
      <c r="AKM18" s="30"/>
      <c r="AKN18" s="30"/>
      <c r="AKO18" s="30"/>
      <c r="AKP18" s="30"/>
      <c r="AKQ18" s="30"/>
      <c r="AKR18" s="30"/>
      <c r="AKS18" s="30"/>
      <c r="AKT18" s="30"/>
      <c r="AKU18" s="30"/>
      <c r="AKV18" s="30"/>
      <c r="AKW18" s="30"/>
      <c r="AKX18" s="30"/>
      <c r="AKY18" s="30"/>
      <c r="AKZ18" s="30"/>
      <c r="ALA18" s="30"/>
      <c r="ALB18" s="30"/>
      <c r="ALC18" s="55"/>
      <c r="ALD18" s="30"/>
      <c r="ALE18" s="30"/>
      <c r="ALF18" s="30"/>
      <c r="ALG18" s="30"/>
      <c r="ALH18" s="30"/>
      <c r="ALI18" s="30"/>
      <c r="ALJ18" s="30"/>
      <c r="ALK18" s="30"/>
      <c r="ALL18" s="30"/>
      <c r="ALM18" s="30"/>
      <c r="ALN18" s="30"/>
      <c r="ALO18" s="30"/>
      <c r="ALP18" s="30"/>
      <c r="ALQ18" s="30"/>
      <c r="ALR18" s="30"/>
      <c r="ALS18" s="30"/>
      <c r="ALT18" s="30"/>
      <c r="ALU18" s="30"/>
      <c r="ALV18" s="30"/>
      <c r="ALW18" s="30"/>
      <c r="ALX18" s="30"/>
      <c r="ALY18" s="30"/>
      <c r="ALZ18" s="30"/>
      <c r="AMA18" s="30"/>
      <c r="AMB18" s="30"/>
      <c r="AMC18" s="30"/>
      <c r="AMD18" s="30"/>
      <c r="AME18" s="30"/>
      <c r="AMF18" s="30"/>
      <c r="AMG18" s="30"/>
      <c r="AMH18" s="30"/>
      <c r="AMI18" s="30"/>
      <c r="AMJ18" s="55"/>
      <c r="AMK18" s="30"/>
      <c r="AML18" s="30"/>
      <c r="AMM18" s="30"/>
      <c r="AMN18" s="30"/>
      <c r="AMO18" s="30"/>
      <c r="AMP18" s="30"/>
      <c r="AMQ18" s="30"/>
      <c r="AMR18" s="30"/>
      <c r="AMS18" s="30"/>
      <c r="AMT18" s="30"/>
      <c r="AMU18" s="30"/>
      <c r="AMV18" s="30"/>
      <c r="AMW18" s="30"/>
      <c r="AMX18" s="30"/>
      <c r="AMY18" s="30"/>
      <c r="AMZ18" s="30"/>
      <c r="ANA18" s="30"/>
      <c r="ANB18" s="30"/>
      <c r="ANC18" s="30"/>
      <c r="AND18" s="30"/>
      <c r="ANE18" s="30"/>
      <c r="ANF18" s="30"/>
      <c r="ANG18" s="30"/>
      <c r="ANH18" s="30"/>
      <c r="ANI18" s="30"/>
      <c r="ANJ18" s="30"/>
      <c r="ANK18" s="30"/>
      <c r="ANL18" s="30"/>
      <c r="ANM18" s="30"/>
      <c r="ANN18" s="30"/>
      <c r="ANO18" s="30"/>
      <c r="ANP18" s="30"/>
      <c r="ANQ18" s="55"/>
      <c r="ANR18" s="30"/>
      <c r="ANS18" s="30"/>
      <c r="ANT18" s="30"/>
      <c r="ANU18" s="30"/>
      <c r="ANV18" s="30"/>
      <c r="ANW18" s="30"/>
      <c r="ANX18" s="30"/>
      <c r="ANY18" s="30"/>
      <c r="ANZ18" s="30"/>
      <c r="AOA18" s="30"/>
      <c r="AOB18" s="30"/>
      <c r="AOC18" s="30"/>
      <c r="AOD18" s="30"/>
      <c r="AOE18" s="30"/>
      <c r="AOF18" s="30"/>
      <c r="AOG18" s="30"/>
      <c r="AOH18" s="30"/>
      <c r="AOI18" s="30"/>
      <c r="AOJ18" s="30"/>
      <c r="AOK18" s="30"/>
      <c r="AOL18" s="30"/>
      <c r="AOM18" s="30"/>
      <c r="AON18" s="30"/>
      <c r="AOO18" s="30"/>
      <c r="AOP18" s="30"/>
      <c r="AOQ18" s="30"/>
      <c r="AOR18" s="30"/>
      <c r="AOS18" s="30"/>
      <c r="AOT18" s="30"/>
      <c r="AOU18" s="30"/>
      <c r="AOV18" s="30"/>
      <c r="AOW18" s="30"/>
      <c r="AOX18" s="55"/>
      <c r="AOY18" s="30"/>
      <c r="AOZ18" s="30"/>
      <c r="APA18" s="30"/>
      <c r="APB18" s="30"/>
      <c r="APC18" s="30"/>
      <c r="APD18" s="30"/>
      <c r="APE18" s="30"/>
      <c r="APF18" s="30"/>
      <c r="APG18" s="30"/>
      <c r="APH18" s="30"/>
      <c r="API18" s="30"/>
      <c r="APJ18" s="30"/>
      <c r="APK18" s="30"/>
      <c r="APL18" s="30"/>
      <c r="APM18" s="30"/>
      <c r="APN18" s="30"/>
      <c r="APO18" s="30"/>
      <c r="APP18" s="30"/>
      <c r="APQ18" s="30"/>
      <c r="APR18" s="30"/>
      <c r="APS18" s="30"/>
      <c r="APT18" s="30"/>
      <c r="APU18" s="30"/>
      <c r="APV18" s="30"/>
      <c r="APW18" s="30"/>
      <c r="APX18" s="30"/>
      <c r="APY18" s="30"/>
      <c r="APZ18" s="30"/>
      <c r="AQA18" s="30"/>
      <c r="AQB18" s="30"/>
      <c r="AQC18" s="30"/>
      <c r="AQD18" s="30"/>
      <c r="AQE18" s="55"/>
      <c r="AQF18" s="30"/>
      <c r="AQG18" s="30"/>
      <c r="AQH18" s="30"/>
      <c r="AQI18" s="30"/>
      <c r="AQJ18" s="30"/>
      <c r="AQK18" s="30"/>
      <c r="AQL18" s="30"/>
      <c r="AQM18" s="30"/>
      <c r="AQN18" s="30"/>
      <c r="AQO18" s="30"/>
      <c r="AQP18" s="30"/>
      <c r="AQQ18" s="30"/>
      <c r="AQR18" s="30"/>
      <c r="AQS18" s="30"/>
      <c r="AQT18" s="30"/>
      <c r="AQU18" s="30"/>
      <c r="AQV18" s="30"/>
      <c r="AQW18" s="30"/>
      <c r="AQX18" s="30"/>
      <c r="AQY18" s="30"/>
      <c r="AQZ18" s="30"/>
      <c r="ARA18" s="30"/>
      <c r="ARB18" s="30"/>
      <c r="ARC18" s="30"/>
      <c r="ARD18" s="30"/>
      <c r="ARE18" s="30"/>
      <c r="ARF18" s="30"/>
      <c r="ARG18" s="30"/>
      <c r="ARH18" s="30"/>
      <c r="ARI18" s="30"/>
      <c r="ARJ18" s="30"/>
      <c r="ARK18" s="30"/>
      <c r="ARL18" s="55"/>
      <c r="ARM18" s="30"/>
      <c r="ARN18" s="30"/>
      <c r="ARO18" s="30"/>
      <c r="ARP18" s="30"/>
      <c r="ARQ18" s="30"/>
      <c r="ARR18" s="30"/>
      <c r="ARS18" s="30"/>
      <c r="ART18" s="30"/>
      <c r="ARU18" s="30"/>
      <c r="ARV18" s="30"/>
      <c r="ARW18" s="30"/>
      <c r="ARX18" s="30"/>
      <c r="ARY18" s="30"/>
      <c r="ARZ18" s="30"/>
      <c r="ASA18" s="30"/>
      <c r="ASB18" s="30"/>
      <c r="ASC18" s="30"/>
      <c r="ASD18" s="30"/>
      <c r="ASE18" s="30"/>
      <c r="ASF18" s="30"/>
      <c r="ASG18" s="30"/>
      <c r="ASH18" s="30"/>
      <c r="ASI18" s="30"/>
      <c r="ASJ18" s="30"/>
      <c r="ASK18" s="30"/>
      <c r="ASL18" s="30"/>
      <c r="ASM18" s="30"/>
      <c r="ASN18" s="30"/>
      <c r="ASO18" s="30"/>
      <c r="ASP18" s="30"/>
      <c r="ASQ18" s="30"/>
      <c r="ASR18" s="30"/>
      <c r="ASS18" s="55"/>
      <c r="AST18" s="30"/>
      <c r="ASU18" s="30"/>
      <c r="ASV18" s="30"/>
      <c r="ASW18" s="30"/>
      <c r="ASX18" s="30"/>
      <c r="ASY18" s="30"/>
      <c r="ASZ18" s="30"/>
      <c r="ATA18" s="30"/>
      <c r="ATB18" s="30"/>
      <c r="ATC18" s="30"/>
      <c r="ATD18" s="30"/>
      <c r="ATE18" s="30"/>
      <c r="ATF18" s="30"/>
      <c r="ATG18" s="30"/>
      <c r="ATH18" s="30"/>
      <c r="ATI18" s="30"/>
      <c r="ATJ18" s="30"/>
      <c r="ATK18" s="30"/>
      <c r="ATL18" s="30"/>
      <c r="ATM18" s="30"/>
      <c r="ATN18" s="30"/>
      <c r="ATO18" s="30"/>
      <c r="ATP18" s="30"/>
      <c r="ATQ18" s="30"/>
      <c r="ATR18" s="30"/>
      <c r="ATS18" s="30"/>
      <c r="ATT18" s="30"/>
      <c r="ATU18" s="30"/>
      <c r="ATV18" s="30"/>
      <c r="ATW18" s="30"/>
      <c r="ATX18" s="30"/>
      <c r="ATY18" s="30"/>
      <c r="ATZ18" s="55"/>
      <c r="AUA18" s="56"/>
      <c r="AUB18" s="30"/>
      <c r="AUC18" s="30"/>
      <c r="AUD18" s="30"/>
      <c r="AUE18" s="30"/>
      <c r="AUF18" s="30"/>
      <c r="AUG18" s="30"/>
      <c r="AUH18" s="30"/>
      <c r="AUI18" s="30"/>
      <c r="AUJ18" s="30"/>
      <c r="AUK18" s="30"/>
      <c r="AUL18" s="30"/>
      <c r="AUM18" s="30"/>
      <c r="AUN18" s="30"/>
      <c r="AUO18" s="30"/>
      <c r="AUP18" s="30"/>
      <c r="AUQ18" s="30"/>
      <c r="AUR18" s="30"/>
      <c r="AUS18" s="30"/>
      <c r="AUT18" s="30"/>
      <c r="AUU18" s="30"/>
      <c r="AUV18" s="30"/>
      <c r="AUW18" s="30"/>
      <c r="AUX18" s="30"/>
      <c r="AUY18" s="30"/>
      <c r="AUZ18" s="30"/>
      <c r="AVA18" s="30"/>
      <c r="AVB18" s="30"/>
      <c r="AVC18" s="30"/>
      <c r="AVD18" s="30"/>
      <c r="AVE18" s="30"/>
      <c r="AVF18" s="30"/>
      <c r="AVG18" s="30"/>
      <c r="AVH18" s="55"/>
      <c r="AVI18" s="30"/>
      <c r="AVJ18" s="30"/>
      <c r="AVK18" s="30"/>
      <c r="AVL18" s="30"/>
      <c r="AVM18" s="30"/>
      <c r="AVN18" s="30"/>
      <c r="AVO18" s="30"/>
      <c r="AVP18" s="30"/>
      <c r="AVQ18" s="30"/>
      <c r="AVR18" s="30"/>
      <c r="AVS18" s="30"/>
      <c r="AVT18" s="30"/>
      <c r="AVU18" s="30"/>
      <c r="AVV18" s="30"/>
      <c r="AVW18" s="30"/>
      <c r="AVX18" s="30"/>
      <c r="AVY18" s="30"/>
      <c r="AVZ18" s="30"/>
      <c r="AWA18" s="30"/>
      <c r="AWB18" s="30"/>
      <c r="AWC18" s="30"/>
      <c r="AWD18" s="30"/>
      <c r="AWE18" s="30"/>
      <c r="AWF18" s="30"/>
      <c r="AWG18" s="30"/>
      <c r="AWH18" s="30"/>
      <c r="AWI18" s="30"/>
      <c r="AWJ18" s="30"/>
      <c r="AWK18" s="30"/>
      <c r="AWL18" s="30"/>
      <c r="AWM18" s="30"/>
      <c r="AWN18" s="30"/>
      <c r="AWO18" s="55"/>
      <c r="AWP18" s="30"/>
      <c r="AWQ18" s="30"/>
      <c r="AWR18" s="30"/>
      <c r="AWS18" s="30"/>
      <c r="AWT18" s="30"/>
      <c r="AWU18" s="30"/>
      <c r="AWV18" s="30"/>
      <c r="AWW18" s="30"/>
      <c r="AWX18" s="30"/>
      <c r="AWY18" s="30"/>
      <c r="AWZ18" s="30"/>
      <c r="AXA18" s="30"/>
      <c r="AXB18" s="30"/>
      <c r="AXC18" s="30"/>
      <c r="AXD18" s="30"/>
      <c r="AXE18" s="30"/>
      <c r="AXF18" s="30"/>
      <c r="AXG18" s="30"/>
      <c r="AXH18" s="30"/>
      <c r="AXI18" s="30"/>
      <c r="AXJ18" s="30"/>
      <c r="AXK18" s="30"/>
      <c r="AXL18" s="30"/>
      <c r="AXM18" s="30"/>
      <c r="AXN18" s="30"/>
      <c r="AXO18" s="30"/>
      <c r="AXP18" s="30"/>
      <c r="AXQ18" s="30"/>
      <c r="AXR18" s="30"/>
      <c r="AXS18" s="30"/>
      <c r="AXT18" s="30"/>
      <c r="AXU18" s="30"/>
      <c r="AXV18" s="55"/>
      <c r="AXW18" s="30"/>
      <c r="AXX18" s="30"/>
      <c r="AXY18" s="30"/>
      <c r="AXZ18" s="30"/>
      <c r="AYA18" s="30"/>
      <c r="AYB18" s="30"/>
      <c r="AYC18" s="30"/>
      <c r="AYD18" s="30"/>
      <c r="AYE18" s="30"/>
      <c r="AYF18" s="30"/>
      <c r="AYG18" s="30"/>
      <c r="AYH18" s="30"/>
      <c r="AYI18" s="30"/>
      <c r="AYJ18" s="30"/>
      <c r="AYK18" s="30"/>
      <c r="AYL18" s="30"/>
      <c r="AYM18" s="30"/>
      <c r="AYN18" s="30"/>
      <c r="AYO18" s="30"/>
      <c r="AYP18" s="30"/>
      <c r="AYQ18" s="30"/>
      <c r="AYR18" s="30"/>
      <c r="AYS18" s="30"/>
      <c r="AYT18" s="30"/>
      <c r="AYU18" s="30"/>
      <c r="AYV18" s="30"/>
      <c r="AYW18" s="30"/>
      <c r="AYX18" s="30"/>
      <c r="AYY18" s="30"/>
      <c r="AYZ18" s="30"/>
      <c r="AZA18" s="30"/>
      <c r="AZB18" s="30"/>
      <c r="AZC18" s="55"/>
      <c r="AZD18" s="30"/>
      <c r="AZE18" s="30"/>
      <c r="AZF18" s="30"/>
      <c r="AZG18" s="30"/>
      <c r="AZH18" s="30"/>
      <c r="AZI18" s="30"/>
      <c r="AZJ18" s="30"/>
      <c r="AZK18" s="30"/>
      <c r="AZL18" s="30"/>
      <c r="AZM18" s="30"/>
      <c r="AZN18" s="30"/>
      <c r="AZO18" s="30"/>
      <c r="AZP18" s="30"/>
      <c r="AZQ18" s="30"/>
      <c r="AZR18" s="30"/>
      <c r="AZS18" s="30"/>
      <c r="AZT18" s="30"/>
      <c r="AZU18" s="30"/>
      <c r="AZV18" s="30"/>
      <c r="AZW18" s="30"/>
      <c r="AZX18" s="30"/>
      <c r="AZY18" s="30"/>
      <c r="AZZ18" s="30"/>
      <c r="BAA18" s="30"/>
      <c r="BAB18" s="30"/>
      <c r="BAC18" s="30"/>
      <c r="BAD18" s="30"/>
      <c r="BAE18" s="30"/>
      <c r="BAF18" s="30"/>
      <c r="BAG18" s="30"/>
      <c r="BAH18" s="30"/>
      <c r="BAI18" s="30"/>
      <c r="BAJ18" s="55"/>
      <c r="BAK18" s="30"/>
      <c r="BAL18" s="30"/>
      <c r="BAM18" s="30"/>
      <c r="BAN18" s="30"/>
      <c r="BAO18" s="30"/>
      <c r="BAP18" s="30"/>
      <c r="BAQ18" s="30"/>
      <c r="BAR18" s="30"/>
      <c r="BAS18" s="30"/>
      <c r="BAT18" s="30"/>
      <c r="BAU18" s="30"/>
      <c r="BAV18" s="30"/>
      <c r="BAW18" s="30"/>
      <c r="BAX18" s="30"/>
      <c r="BAY18" s="30"/>
      <c r="BAZ18" s="30"/>
      <c r="BBA18" s="30"/>
      <c r="BBB18" s="30"/>
      <c r="BBC18" s="30"/>
      <c r="BBD18" s="30"/>
      <c r="BBE18" s="30"/>
      <c r="BBF18" s="30"/>
      <c r="BBG18" s="30"/>
      <c r="BBH18" s="30"/>
      <c r="BBI18" s="30"/>
      <c r="BBJ18" s="30"/>
      <c r="BBK18" s="30"/>
      <c r="BBL18" s="30"/>
      <c r="BBM18" s="30"/>
      <c r="BBN18" s="30"/>
      <c r="BBO18" s="30"/>
      <c r="BBP18" s="30"/>
      <c r="BBQ18" s="55"/>
      <c r="BBR18" s="30"/>
      <c r="BBS18" s="30"/>
      <c r="BBT18" s="30"/>
      <c r="BBU18" s="30"/>
      <c r="BBV18" s="30"/>
      <c r="BBW18" s="30"/>
      <c r="BBX18" s="30"/>
      <c r="BBY18" s="30"/>
      <c r="BBZ18" s="30"/>
      <c r="BCA18" s="30"/>
      <c r="BCB18" s="30"/>
      <c r="BCC18" s="30"/>
      <c r="BCD18" s="30"/>
      <c r="BCE18" s="30"/>
      <c r="BCF18" s="30"/>
      <c r="BCG18" s="30"/>
      <c r="BCH18" s="30"/>
      <c r="BCI18" s="30"/>
      <c r="BCJ18" s="30"/>
      <c r="BCK18" s="30"/>
      <c r="BCL18" s="30"/>
      <c r="BCM18" s="30"/>
      <c r="BCN18" s="30"/>
      <c r="BCO18" s="30"/>
      <c r="BCP18" s="30"/>
      <c r="BCQ18" s="30"/>
      <c r="BCR18" s="30"/>
      <c r="BCS18" s="30"/>
      <c r="BCT18" s="30"/>
      <c r="BCU18" s="30"/>
      <c r="BCV18" s="30"/>
      <c r="BCW18" s="30"/>
      <c r="BCX18" s="55"/>
      <c r="BCY18" s="30"/>
      <c r="BCZ18" s="30"/>
      <c r="BDA18" s="30"/>
      <c r="BDB18" s="30"/>
      <c r="BDC18" s="30"/>
      <c r="BDD18" s="30"/>
      <c r="BDE18" s="30"/>
      <c r="BDF18" s="30"/>
      <c r="BDG18" s="30"/>
      <c r="BDH18" s="30"/>
      <c r="BDI18" s="30"/>
      <c r="BDJ18" s="30"/>
      <c r="BDK18" s="30"/>
      <c r="BDL18" s="30"/>
      <c r="BDM18" s="30"/>
      <c r="BDN18" s="30"/>
      <c r="BDO18" s="30"/>
      <c r="BDP18" s="30"/>
      <c r="BDQ18" s="30"/>
      <c r="BDR18" s="30"/>
      <c r="BDS18" s="30"/>
      <c r="BDT18" s="30"/>
      <c r="BDU18" s="30"/>
      <c r="BDV18" s="30"/>
      <c r="BDW18" s="30"/>
      <c r="BDX18" s="30"/>
      <c r="BDY18" s="30"/>
      <c r="BDZ18" s="30"/>
      <c r="BEA18" s="30"/>
      <c r="BEB18" s="30"/>
      <c r="BEC18" s="30"/>
      <c r="BED18" s="30"/>
      <c r="BEE18" s="55"/>
      <c r="BEF18" s="30"/>
      <c r="BEG18" s="30"/>
      <c r="BEH18" s="30"/>
      <c r="BEI18" s="30"/>
      <c r="BEJ18" s="30"/>
      <c r="BEK18" s="30"/>
      <c r="BEL18" s="30"/>
      <c r="BEM18" s="30"/>
      <c r="BEN18" s="30"/>
      <c r="BEO18" s="30"/>
      <c r="BEP18" s="30"/>
      <c r="BEQ18" s="30"/>
      <c r="BER18" s="30"/>
      <c r="BES18" s="30"/>
      <c r="BET18" s="30"/>
      <c r="BEU18" s="30"/>
      <c r="BEV18" s="30"/>
      <c r="BEW18" s="30"/>
      <c r="BEX18" s="30"/>
      <c r="BEY18" s="30"/>
      <c r="BEZ18" s="30"/>
      <c r="BFA18" s="30"/>
      <c r="BFB18" s="30"/>
      <c r="BFC18" s="30"/>
      <c r="BFD18" s="30"/>
      <c r="BFE18" s="30"/>
      <c r="BFF18" s="30"/>
      <c r="BFG18" s="30"/>
      <c r="BFH18" s="30"/>
      <c r="BFI18" s="30"/>
      <c r="BFJ18" s="30"/>
      <c r="BFK18" s="30"/>
      <c r="BFL18" s="55"/>
      <c r="BFM18" s="30"/>
      <c r="BFN18" s="30"/>
      <c r="BFO18" s="30"/>
      <c r="BFP18" s="30"/>
      <c r="BFQ18" s="30"/>
      <c r="BFR18" s="30"/>
      <c r="BFS18" s="30"/>
      <c r="BFT18" s="30"/>
      <c r="BFU18" s="30"/>
      <c r="BFV18" s="30"/>
      <c r="BFW18" s="30"/>
      <c r="BFX18" s="30"/>
      <c r="BFY18" s="30"/>
      <c r="BFZ18" s="30"/>
      <c r="BGA18" s="30"/>
      <c r="BGB18" s="30"/>
      <c r="BGC18" s="30"/>
      <c r="BGD18" s="30"/>
      <c r="BGE18" s="30"/>
      <c r="BGF18" s="30"/>
      <c r="BGG18" s="30"/>
      <c r="BGH18" s="30"/>
      <c r="BGI18" s="30"/>
      <c r="BGJ18" s="30"/>
      <c r="BGK18" s="30"/>
      <c r="BGL18" s="30"/>
      <c r="BGM18" s="30"/>
      <c r="BGN18" s="30"/>
      <c r="BGO18" s="30"/>
      <c r="BGP18" s="30"/>
      <c r="BGQ18" s="30"/>
      <c r="BGR18" s="30"/>
      <c r="BGS18" s="55"/>
      <c r="BGT18" s="30"/>
      <c r="BGU18" s="30"/>
      <c r="BGV18" s="30"/>
      <c r="BGW18" s="30"/>
      <c r="BGX18" s="30"/>
      <c r="BGY18" s="30"/>
      <c r="BGZ18" s="30"/>
      <c r="BHA18" s="30"/>
      <c r="BHB18" s="30"/>
      <c r="BHC18" s="30"/>
      <c r="BHD18" s="30"/>
      <c r="BHE18" s="30"/>
      <c r="BHF18" s="30"/>
      <c r="BHG18" s="30"/>
      <c r="BHH18" s="30"/>
      <c r="BHI18" s="30"/>
      <c r="BHJ18" s="30"/>
      <c r="BHK18" s="30"/>
      <c r="BHL18" s="30"/>
      <c r="BHM18" s="30"/>
      <c r="BHN18" s="30"/>
      <c r="BHO18" s="30"/>
      <c r="BHP18" s="30"/>
      <c r="BHQ18" s="30"/>
      <c r="BHR18" s="30"/>
      <c r="BHS18" s="30"/>
      <c r="BHT18" s="30"/>
      <c r="BHU18" s="30"/>
      <c r="BHV18" s="30"/>
      <c r="BHW18" s="30"/>
      <c r="BHX18" s="30"/>
      <c r="BHY18" s="30"/>
      <c r="BHZ18" s="55"/>
      <c r="BIA18" s="30"/>
      <c r="BIB18" s="30"/>
      <c r="BIC18" s="30"/>
      <c r="BID18" s="30"/>
      <c r="BIE18" s="30"/>
      <c r="BIF18" s="30"/>
      <c r="BIG18" s="30"/>
      <c r="BIH18" s="30"/>
      <c r="BII18" s="30"/>
      <c r="BIJ18" s="30"/>
      <c r="BIK18" s="30"/>
      <c r="BIL18" s="30"/>
      <c r="BIM18" s="30"/>
      <c r="BIN18" s="30"/>
      <c r="BIO18" s="30"/>
      <c r="BIP18" s="30"/>
      <c r="BIQ18" s="30"/>
      <c r="BIR18" s="30"/>
      <c r="BIS18" s="30"/>
      <c r="BIT18" s="30"/>
      <c r="BIU18" s="30"/>
      <c r="BIV18" s="30"/>
      <c r="BIW18" s="30"/>
      <c r="BIX18" s="30"/>
      <c r="BIY18" s="30"/>
      <c r="BIZ18" s="30"/>
      <c r="BJA18" s="30"/>
      <c r="BJB18" s="30"/>
      <c r="BJC18" s="30"/>
      <c r="BJD18" s="30"/>
      <c r="BJE18" s="30"/>
      <c r="BJF18" s="30"/>
      <c r="BJG18" s="55"/>
      <c r="BJH18" s="56"/>
    </row>
    <row r="19" spans="1:1620" x14ac:dyDescent="0.3"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55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147"/>
      <c r="CB19" s="147"/>
      <c r="CC19" s="147"/>
      <c r="CD19" s="147"/>
      <c r="CE19" s="147"/>
      <c r="CF19" s="30"/>
      <c r="CG19" s="30"/>
      <c r="CH19" s="30"/>
      <c r="CI19" s="30"/>
      <c r="CJ19" s="30"/>
      <c r="CK19" s="30"/>
      <c r="CL19" s="30"/>
      <c r="CM19" s="55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147"/>
      <c r="DL19" s="147"/>
      <c r="DM19" s="30"/>
      <c r="DN19" s="30"/>
      <c r="DO19" s="30"/>
      <c r="DP19" s="30"/>
      <c r="DQ19" s="30"/>
      <c r="DR19" s="30"/>
      <c r="DS19" s="30"/>
      <c r="DT19" s="30"/>
      <c r="DU19" s="30"/>
      <c r="DV19" s="55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147"/>
      <c r="ER19" s="147"/>
      <c r="ES19" s="147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55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147"/>
      <c r="FZ19" s="147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55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55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55"/>
      <c r="JD19" s="30"/>
      <c r="JE19" s="30"/>
      <c r="JF19" s="30"/>
      <c r="JG19" s="30"/>
      <c r="JH19" s="30"/>
      <c r="JI19" s="30"/>
      <c r="JJ19" s="30"/>
      <c r="JK19" s="30"/>
      <c r="JL19" s="30"/>
      <c r="JM19" s="30"/>
      <c r="JN19" s="30"/>
      <c r="JO19" s="30"/>
      <c r="JP19" s="30"/>
      <c r="JQ19" s="30"/>
      <c r="JR19" s="30"/>
      <c r="JS19" s="30"/>
      <c r="JT19" s="30"/>
      <c r="JU19" s="30"/>
      <c r="JV19" s="30"/>
      <c r="JW19" s="30"/>
      <c r="JX19" s="30"/>
      <c r="JY19" s="30"/>
      <c r="JZ19" s="30"/>
      <c r="KA19" s="30"/>
      <c r="KB19" s="30"/>
      <c r="KC19" s="30"/>
      <c r="KD19" s="30"/>
      <c r="KE19" s="30"/>
      <c r="KF19" s="30"/>
      <c r="KG19" s="30"/>
      <c r="KH19" s="30"/>
      <c r="KI19" s="30"/>
      <c r="KJ19" s="55"/>
      <c r="KK19" s="30"/>
      <c r="KL19" s="30"/>
      <c r="KM19" s="30"/>
      <c r="KN19" s="30"/>
      <c r="KO19" s="30"/>
      <c r="KP19" s="30"/>
      <c r="KQ19" s="30"/>
      <c r="KR19" s="30"/>
      <c r="KS19" s="30"/>
      <c r="KT19" s="30"/>
      <c r="KU19" s="30"/>
      <c r="KV19" s="30"/>
      <c r="KW19" s="30"/>
      <c r="KX19" s="30"/>
      <c r="KY19" s="30"/>
      <c r="KZ19" s="30"/>
      <c r="LA19" s="30"/>
      <c r="LB19" s="30"/>
      <c r="LC19" s="30"/>
      <c r="LD19" s="30"/>
      <c r="LE19" s="30"/>
      <c r="LF19" s="30"/>
      <c r="LG19" s="30"/>
      <c r="LH19" s="30"/>
      <c r="LI19" s="30"/>
      <c r="LJ19" s="30"/>
      <c r="LK19" s="30"/>
      <c r="LL19" s="30"/>
      <c r="LM19" s="30"/>
      <c r="LN19" s="30"/>
      <c r="LO19" s="30"/>
      <c r="LP19" s="30"/>
      <c r="LQ19" s="55"/>
      <c r="LR19" s="30"/>
      <c r="LS19" s="30"/>
      <c r="LT19" s="30"/>
      <c r="LU19" s="30"/>
      <c r="LV19" s="30"/>
      <c r="LW19" s="30"/>
      <c r="LX19" s="30"/>
      <c r="LY19" s="30"/>
      <c r="LZ19" s="30"/>
      <c r="MA19" s="30"/>
      <c r="MB19" s="30"/>
      <c r="MC19" s="30"/>
      <c r="MD19" s="30"/>
      <c r="ME19" s="30"/>
      <c r="MF19" s="30"/>
      <c r="MG19" s="30"/>
      <c r="MH19" s="30"/>
      <c r="MI19" s="30"/>
      <c r="MJ19" s="30"/>
      <c r="MK19" s="30"/>
      <c r="ML19" s="30"/>
      <c r="MM19" s="30"/>
      <c r="MN19" s="30"/>
      <c r="MO19" s="30"/>
      <c r="MP19" s="30"/>
      <c r="MQ19" s="30"/>
      <c r="MR19" s="30"/>
      <c r="MS19" s="30"/>
      <c r="MT19" s="30"/>
      <c r="MU19" s="30"/>
      <c r="MV19" s="30"/>
      <c r="MW19" s="30"/>
      <c r="MX19" s="55"/>
      <c r="MY19" s="30"/>
      <c r="MZ19" s="30"/>
      <c r="NA19" s="30"/>
      <c r="NB19" s="30"/>
      <c r="NC19" s="30"/>
      <c r="ND19" s="30"/>
      <c r="NE19" s="30"/>
      <c r="NF19" s="30"/>
      <c r="NG19" s="30"/>
      <c r="NH19" s="30"/>
      <c r="NI19" s="30"/>
      <c r="NJ19" s="30"/>
      <c r="NK19" s="30"/>
      <c r="NL19" s="30"/>
      <c r="NM19" s="30"/>
      <c r="NN19" s="30"/>
      <c r="NO19" s="30"/>
      <c r="NP19" s="30"/>
      <c r="NQ19" s="30"/>
      <c r="NR19" s="30"/>
      <c r="NS19" s="30"/>
      <c r="NT19" s="30"/>
      <c r="NU19" s="30"/>
      <c r="NV19" s="30"/>
      <c r="NW19" s="30"/>
      <c r="NX19" s="30"/>
      <c r="NY19" s="30"/>
      <c r="NZ19" s="30"/>
      <c r="OA19" s="30"/>
      <c r="OB19" s="30"/>
      <c r="OC19" s="30"/>
      <c r="OD19" s="30"/>
      <c r="OE19" s="55"/>
      <c r="OF19" s="30"/>
      <c r="OG19" s="30"/>
      <c r="OH19" s="30"/>
      <c r="OI19" s="30"/>
      <c r="OJ19" s="30"/>
      <c r="OK19" s="30"/>
      <c r="OL19" s="30"/>
      <c r="OM19" s="30"/>
      <c r="ON19" s="30"/>
      <c r="OO19" s="30"/>
      <c r="OP19" s="30"/>
      <c r="OQ19" s="30"/>
      <c r="OR19" s="30"/>
      <c r="OS19" s="30"/>
      <c r="OT19" s="30"/>
      <c r="OU19" s="30"/>
      <c r="OV19" s="30"/>
      <c r="OW19" s="30"/>
      <c r="OX19" s="30"/>
      <c r="OY19" s="30"/>
      <c r="OZ19" s="30"/>
      <c r="PA19" s="30"/>
      <c r="PB19" s="30"/>
      <c r="PC19" s="30"/>
      <c r="PD19" s="30"/>
      <c r="PE19" s="30"/>
      <c r="PF19" s="30"/>
      <c r="PG19" s="30"/>
      <c r="PH19" s="30"/>
      <c r="PI19" s="30"/>
      <c r="PJ19" s="30"/>
      <c r="PK19" s="30"/>
      <c r="PL19" s="55"/>
      <c r="PM19" s="56"/>
      <c r="PN19" s="30"/>
      <c r="PO19" s="30"/>
      <c r="PP19" s="30"/>
      <c r="PQ19" s="30"/>
      <c r="PR19" s="30"/>
      <c r="PS19" s="30"/>
      <c r="PT19" s="30"/>
      <c r="PU19" s="30"/>
      <c r="PV19" s="30"/>
      <c r="PW19" s="30"/>
      <c r="PX19" s="30"/>
      <c r="PY19" s="30"/>
      <c r="PZ19" s="30"/>
      <c r="QA19" s="30"/>
      <c r="QB19" s="30"/>
      <c r="QC19" s="30"/>
      <c r="QD19" s="30"/>
      <c r="QE19" s="30"/>
      <c r="QF19" s="30"/>
      <c r="QG19" s="30"/>
      <c r="QH19" s="30"/>
      <c r="QI19" s="30"/>
      <c r="QJ19" s="30"/>
      <c r="QK19" s="30"/>
      <c r="QL19" s="30"/>
      <c r="QM19" s="30"/>
      <c r="QN19" s="30"/>
      <c r="QO19" s="30"/>
      <c r="QP19" s="30"/>
      <c r="QQ19" s="30"/>
      <c r="QR19" s="30"/>
      <c r="QS19" s="30"/>
      <c r="QT19" s="55"/>
      <c r="QU19" s="30"/>
      <c r="QV19" s="30"/>
      <c r="QW19" s="30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55"/>
      <c r="SB19" s="30"/>
      <c r="SC19" s="30"/>
      <c r="SD19" s="30"/>
      <c r="SE19" s="30"/>
      <c r="SF19" s="30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0"/>
      <c r="TF19" s="30"/>
      <c r="TG19" s="30"/>
      <c r="TH19" s="55"/>
      <c r="TI19" s="30"/>
      <c r="TJ19" s="30"/>
      <c r="TK19" s="30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30"/>
      <c r="UF19" s="30"/>
      <c r="UG19" s="30"/>
      <c r="UH19" s="30"/>
      <c r="UI19" s="30"/>
      <c r="UJ19" s="30"/>
      <c r="UK19" s="30"/>
      <c r="UL19" s="30"/>
      <c r="UM19" s="30"/>
      <c r="UN19" s="30"/>
      <c r="UO19" s="55"/>
      <c r="UP19" s="30"/>
      <c r="UQ19" s="30"/>
      <c r="UR19" s="30"/>
      <c r="US19" s="30"/>
      <c r="UT19" s="30"/>
      <c r="UU19" s="30"/>
      <c r="UV19" s="30"/>
      <c r="UW19" s="30"/>
      <c r="UX19" s="30"/>
      <c r="UY19" s="30"/>
      <c r="UZ19" s="30"/>
      <c r="VA19" s="30"/>
      <c r="VB19" s="30"/>
      <c r="VC19" s="30"/>
      <c r="VD19" s="30"/>
      <c r="VE19" s="30"/>
      <c r="VF19" s="30"/>
      <c r="VG19" s="30"/>
      <c r="VH19" s="30"/>
      <c r="VI19" s="30"/>
      <c r="VJ19" s="30"/>
      <c r="VK19" s="30"/>
      <c r="VL19" s="30"/>
      <c r="VM19" s="30"/>
      <c r="VN19" s="30"/>
      <c r="VO19" s="30"/>
      <c r="VP19" s="30"/>
      <c r="VQ19" s="30"/>
      <c r="VR19" s="30"/>
      <c r="VS19" s="30"/>
      <c r="VT19" s="30"/>
      <c r="VU19" s="30"/>
      <c r="VV19" s="55"/>
      <c r="VW19" s="30"/>
      <c r="VX19" s="30"/>
      <c r="VY19" s="30"/>
      <c r="VZ19" s="30"/>
      <c r="WA19" s="30"/>
      <c r="WB19" s="30"/>
      <c r="WC19" s="30"/>
      <c r="WD19" s="30"/>
      <c r="WE19" s="30"/>
      <c r="WF19" s="30"/>
      <c r="WG19" s="30"/>
      <c r="WH19" s="30"/>
      <c r="WI19" s="30"/>
      <c r="WJ19" s="30"/>
      <c r="WK19" s="30"/>
      <c r="WL19" s="30"/>
      <c r="WM19" s="30"/>
      <c r="WN19" s="30"/>
      <c r="WO19" s="30"/>
      <c r="WP19" s="30"/>
      <c r="WQ19" s="30"/>
      <c r="WR19" s="30"/>
      <c r="WS19" s="30"/>
      <c r="WT19" s="30"/>
      <c r="WU19" s="30"/>
      <c r="WV19" s="30"/>
      <c r="WW19" s="30"/>
      <c r="WX19" s="30"/>
      <c r="WY19" s="30"/>
      <c r="WZ19" s="30"/>
      <c r="XA19" s="30"/>
      <c r="XB19" s="30"/>
      <c r="XC19" s="55"/>
      <c r="XD19" s="30"/>
      <c r="XE19" s="30"/>
      <c r="XF19" s="30"/>
      <c r="XG19" s="30"/>
      <c r="XH19" s="30"/>
      <c r="XI19" s="30"/>
      <c r="XJ19" s="30"/>
      <c r="XK19" s="30"/>
      <c r="XL19" s="30"/>
      <c r="XM19" s="30"/>
      <c r="XN19" s="30"/>
      <c r="XO19" s="30"/>
      <c r="XP19" s="30"/>
      <c r="XQ19" s="30"/>
      <c r="XR19" s="30"/>
      <c r="XS19" s="30"/>
      <c r="XT19" s="30"/>
      <c r="XU19" s="30"/>
      <c r="XV19" s="30"/>
      <c r="XW19" s="30"/>
      <c r="XX19" s="30"/>
      <c r="XY19" s="30"/>
      <c r="XZ19" s="30"/>
      <c r="YA19" s="30"/>
      <c r="YB19" s="30"/>
      <c r="YC19" s="30"/>
      <c r="YD19" s="30"/>
      <c r="YE19" s="30"/>
      <c r="YF19" s="30"/>
      <c r="YG19" s="30"/>
      <c r="YH19" s="30"/>
      <c r="YI19" s="30"/>
      <c r="YJ19" s="55"/>
      <c r="YK19" s="30"/>
      <c r="YL19" s="30"/>
      <c r="YM19" s="30"/>
      <c r="YN19" s="30"/>
      <c r="YO19" s="30"/>
      <c r="YP19" s="30"/>
      <c r="YQ19" s="30"/>
      <c r="YR19" s="30"/>
      <c r="YS19" s="30"/>
      <c r="YT19" s="30"/>
      <c r="YU19" s="30"/>
      <c r="YV19" s="30"/>
      <c r="YW19" s="30"/>
      <c r="YX19" s="30"/>
      <c r="YY19" s="30"/>
      <c r="YZ19" s="30"/>
      <c r="ZA19" s="30"/>
      <c r="ZB19" s="30"/>
      <c r="ZC19" s="30"/>
      <c r="ZD19" s="30"/>
      <c r="ZE19" s="30"/>
      <c r="ZF19" s="30"/>
      <c r="ZG19" s="30"/>
      <c r="ZH19" s="30"/>
      <c r="ZI19" s="30"/>
      <c r="ZJ19" s="30"/>
      <c r="ZK19" s="30"/>
      <c r="ZL19" s="30"/>
      <c r="ZM19" s="30"/>
      <c r="ZN19" s="30"/>
      <c r="ZO19" s="30"/>
      <c r="ZP19" s="30"/>
      <c r="ZQ19" s="55"/>
      <c r="ZR19" s="30"/>
      <c r="ZS19" s="30"/>
      <c r="ZT19" s="30"/>
      <c r="ZU19" s="30"/>
      <c r="ZV19" s="30"/>
      <c r="ZW19" s="30"/>
      <c r="ZX19" s="30"/>
      <c r="ZY19" s="30"/>
      <c r="ZZ19" s="30"/>
      <c r="AAA19" s="30"/>
      <c r="AAB19" s="30"/>
      <c r="AAC19" s="30"/>
      <c r="AAD19" s="30"/>
      <c r="AAE19" s="30"/>
      <c r="AAF19" s="30"/>
      <c r="AAG19" s="30"/>
      <c r="AAH19" s="30"/>
      <c r="AAI19" s="30"/>
      <c r="AAJ19" s="30"/>
      <c r="AAK19" s="30"/>
      <c r="AAL19" s="30"/>
      <c r="AAM19" s="30"/>
      <c r="AAN19" s="30"/>
      <c r="AAO19" s="30"/>
      <c r="AAP19" s="30"/>
      <c r="AAQ19" s="30"/>
      <c r="AAR19" s="30"/>
      <c r="AAS19" s="30"/>
      <c r="AAT19" s="30"/>
      <c r="AAU19" s="30"/>
      <c r="AAV19" s="30"/>
      <c r="AAW19" s="30"/>
      <c r="AAX19" s="55"/>
      <c r="AAY19" s="30"/>
      <c r="AAZ19" s="30"/>
      <c r="ABA19" s="30"/>
      <c r="ABB19" s="30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  <c r="ABT19" s="30"/>
      <c r="ABU19" s="30"/>
      <c r="ABV19" s="30"/>
      <c r="ABW19" s="30"/>
      <c r="ABX19" s="30"/>
      <c r="ABY19" s="30"/>
      <c r="ABZ19" s="30"/>
      <c r="ACA19" s="30"/>
      <c r="ACB19" s="30"/>
      <c r="ACC19" s="30"/>
      <c r="ACD19" s="30"/>
      <c r="ACE19" s="55"/>
      <c r="ACF19" s="30"/>
      <c r="ACG19" s="30"/>
      <c r="ACH19" s="30"/>
      <c r="ACI19" s="30"/>
      <c r="ACJ19" s="30"/>
      <c r="ACK19" s="30"/>
      <c r="ACL19" s="30"/>
      <c r="ACM19" s="30"/>
      <c r="ACN19" s="30"/>
      <c r="ACO19" s="30"/>
      <c r="ACP19" s="30"/>
      <c r="ACQ19" s="30"/>
      <c r="ACR19" s="30"/>
      <c r="ACS19" s="30"/>
      <c r="ACT19" s="30"/>
      <c r="ACU19" s="30"/>
      <c r="ACV19" s="30"/>
      <c r="ACW19" s="30"/>
      <c r="ACX19" s="30"/>
      <c r="ACY19" s="30"/>
      <c r="ACZ19" s="30"/>
      <c r="ADA19" s="30"/>
      <c r="ADB19" s="30"/>
      <c r="ADC19" s="30"/>
      <c r="ADD19" s="30"/>
      <c r="ADE19" s="30"/>
      <c r="ADF19" s="30"/>
      <c r="ADG19" s="30"/>
      <c r="ADH19" s="30"/>
      <c r="ADI19" s="30"/>
      <c r="ADJ19" s="30"/>
      <c r="ADK19" s="30"/>
      <c r="ADL19" s="55"/>
      <c r="ADM19" s="30"/>
      <c r="ADN19" s="30"/>
      <c r="ADO19" s="30"/>
      <c r="ADP19" s="30"/>
      <c r="ADQ19" s="30"/>
      <c r="ADR19" s="30"/>
      <c r="ADS19" s="30"/>
      <c r="ADT19" s="30"/>
      <c r="ADU19" s="30"/>
      <c r="ADV19" s="30"/>
      <c r="ADW19" s="30"/>
      <c r="ADX19" s="30"/>
      <c r="ADY19" s="30"/>
      <c r="ADZ19" s="30"/>
      <c r="AEA19" s="30"/>
      <c r="AEB19" s="30"/>
      <c r="AEC19" s="30"/>
      <c r="AED19" s="30"/>
      <c r="AEE19" s="30"/>
      <c r="AEF19" s="30"/>
      <c r="AEG19" s="30"/>
      <c r="AEH19" s="30"/>
      <c r="AEI19" s="30"/>
      <c r="AEJ19" s="30"/>
      <c r="AEK19" s="30"/>
      <c r="AEL19" s="30"/>
      <c r="AEM19" s="30"/>
      <c r="AEN19" s="30"/>
      <c r="AEO19" s="30"/>
      <c r="AEP19" s="30"/>
      <c r="AEQ19" s="30"/>
      <c r="AER19" s="30"/>
      <c r="AES19" s="55"/>
      <c r="AET19" s="56"/>
      <c r="AEU19" s="30"/>
      <c r="AEV19" s="30"/>
      <c r="AEW19" s="30"/>
      <c r="AEX19" s="30"/>
      <c r="AEY19" s="30"/>
      <c r="AEZ19" s="30"/>
      <c r="AFA19" s="30"/>
      <c r="AFB19" s="30"/>
      <c r="AFC19" s="30"/>
      <c r="AFD19" s="30"/>
      <c r="AFE19" s="30"/>
      <c r="AFF19" s="30"/>
      <c r="AFG19" s="30"/>
      <c r="AFH19" s="30"/>
      <c r="AFI19" s="30"/>
      <c r="AFJ19" s="30"/>
      <c r="AFK19" s="30"/>
      <c r="AFL19" s="30"/>
      <c r="AFM19" s="30"/>
      <c r="AFN19" s="30"/>
      <c r="AFO19" s="30"/>
      <c r="AFP19" s="30"/>
      <c r="AFQ19" s="30"/>
      <c r="AFR19" s="30"/>
      <c r="AFS19" s="30"/>
      <c r="AFT19" s="30"/>
      <c r="AFU19" s="30"/>
      <c r="AFV19" s="30"/>
      <c r="AFW19" s="30"/>
      <c r="AFX19" s="30"/>
      <c r="AFY19" s="30"/>
      <c r="AFZ19" s="30"/>
      <c r="AGA19" s="55"/>
      <c r="AGB19" s="30"/>
      <c r="AGC19" s="30"/>
      <c r="AGD19" s="30"/>
      <c r="AGE19" s="30"/>
      <c r="AGF19" s="30"/>
      <c r="AGG19" s="30"/>
      <c r="AGH19" s="30"/>
      <c r="AGI19" s="30"/>
      <c r="AGJ19" s="30"/>
      <c r="AGK19" s="30"/>
      <c r="AGL19" s="30"/>
      <c r="AGM19" s="30"/>
      <c r="AGN19" s="30"/>
      <c r="AGO19" s="30"/>
      <c r="AGP19" s="30"/>
      <c r="AGQ19" s="30"/>
      <c r="AGR19" s="30"/>
      <c r="AGS19" s="30"/>
      <c r="AGT19" s="30"/>
      <c r="AGU19" s="30"/>
      <c r="AGV19" s="30"/>
      <c r="AGW19" s="30"/>
      <c r="AGX19" s="30"/>
      <c r="AGY19" s="30"/>
      <c r="AGZ19" s="30"/>
      <c r="AHA19" s="30"/>
      <c r="AHB19" s="30"/>
      <c r="AHC19" s="30"/>
      <c r="AHD19" s="30"/>
      <c r="AHE19" s="30"/>
      <c r="AHF19" s="30"/>
      <c r="AHG19" s="30"/>
      <c r="AHH19" s="55"/>
      <c r="AHI19" s="30"/>
      <c r="AHJ19" s="30"/>
      <c r="AHK19" s="30"/>
      <c r="AHL19" s="30"/>
      <c r="AHM19" s="30"/>
      <c r="AHN19" s="30"/>
      <c r="AHO19" s="30"/>
      <c r="AHP19" s="30"/>
      <c r="AHQ19" s="30"/>
      <c r="AHR19" s="30"/>
      <c r="AHS19" s="30"/>
      <c r="AHT19" s="30"/>
      <c r="AHU19" s="30"/>
      <c r="AHV19" s="30"/>
      <c r="AHW19" s="30"/>
      <c r="AHX19" s="30"/>
      <c r="AHY19" s="30"/>
      <c r="AHZ19" s="30"/>
      <c r="AIA19" s="30"/>
      <c r="AIB19" s="30"/>
      <c r="AIC19" s="30"/>
      <c r="AID19" s="30"/>
      <c r="AIE19" s="30"/>
      <c r="AIF19" s="30"/>
      <c r="AIG19" s="30"/>
      <c r="AIH19" s="30"/>
      <c r="AII19" s="30"/>
      <c r="AIJ19" s="30"/>
      <c r="AIK19" s="30"/>
      <c r="AIL19" s="30"/>
      <c r="AIM19" s="30"/>
      <c r="AIN19" s="30"/>
      <c r="AIO19" s="55"/>
      <c r="AIP19" s="30"/>
      <c r="AIQ19" s="30"/>
      <c r="AIR19" s="30"/>
      <c r="AIS19" s="30"/>
      <c r="AIT19" s="30"/>
      <c r="AIU19" s="30"/>
      <c r="AIV19" s="30"/>
      <c r="AIW19" s="30"/>
      <c r="AIX19" s="30"/>
      <c r="AIY19" s="30"/>
      <c r="AIZ19" s="30"/>
      <c r="AJA19" s="30"/>
      <c r="AJB19" s="30"/>
      <c r="AJC19" s="30"/>
      <c r="AJD19" s="30"/>
      <c r="AJE19" s="30"/>
      <c r="AJF19" s="30"/>
      <c r="AJG19" s="30"/>
      <c r="AJH19" s="30"/>
      <c r="AJI19" s="30"/>
      <c r="AJJ19" s="30"/>
      <c r="AJK19" s="30"/>
      <c r="AJL19" s="30"/>
      <c r="AJM19" s="30"/>
      <c r="AJN19" s="30"/>
      <c r="AJO19" s="30"/>
      <c r="AJP19" s="30"/>
      <c r="AJQ19" s="30"/>
      <c r="AJR19" s="30"/>
      <c r="AJS19" s="30"/>
      <c r="AJT19" s="30"/>
      <c r="AJU19" s="30"/>
      <c r="AJV19" s="55"/>
      <c r="AJW19" s="30"/>
      <c r="AJX19" s="30"/>
      <c r="AJY19" s="30"/>
      <c r="AJZ19" s="30"/>
      <c r="AKA19" s="30"/>
      <c r="AKB19" s="30"/>
      <c r="AKC19" s="30"/>
      <c r="AKD19" s="30"/>
      <c r="AKE19" s="30"/>
      <c r="AKF19" s="30"/>
      <c r="AKG19" s="30"/>
      <c r="AKH19" s="30"/>
      <c r="AKI19" s="30"/>
      <c r="AKJ19" s="30"/>
      <c r="AKK19" s="30"/>
      <c r="AKL19" s="30"/>
      <c r="AKM19" s="30"/>
      <c r="AKN19" s="30"/>
      <c r="AKO19" s="30"/>
      <c r="AKP19" s="30"/>
      <c r="AKQ19" s="30"/>
      <c r="AKR19" s="30"/>
      <c r="AKS19" s="30"/>
      <c r="AKT19" s="30"/>
      <c r="AKU19" s="30"/>
      <c r="AKV19" s="30"/>
      <c r="AKW19" s="30"/>
      <c r="AKX19" s="30"/>
      <c r="AKY19" s="30"/>
      <c r="AKZ19" s="30"/>
      <c r="ALA19" s="30"/>
      <c r="ALB19" s="30"/>
      <c r="ALC19" s="55"/>
      <c r="ALD19" s="30"/>
      <c r="ALE19" s="30"/>
      <c r="ALF19" s="30"/>
      <c r="ALG19" s="30"/>
      <c r="ALH19" s="30"/>
      <c r="ALI19" s="30"/>
      <c r="ALJ19" s="30"/>
      <c r="ALK19" s="30"/>
      <c r="ALL19" s="30"/>
      <c r="ALM19" s="30"/>
      <c r="ALN19" s="30"/>
      <c r="ALO19" s="30"/>
      <c r="ALP19" s="30"/>
      <c r="ALQ19" s="30"/>
      <c r="ALR19" s="30"/>
      <c r="ALS19" s="30"/>
      <c r="ALT19" s="30"/>
      <c r="ALU19" s="30"/>
      <c r="ALV19" s="30"/>
      <c r="ALW19" s="30"/>
      <c r="ALX19" s="30"/>
      <c r="ALY19" s="30"/>
      <c r="ALZ19" s="30"/>
      <c r="AMA19" s="30"/>
      <c r="AMB19" s="30"/>
      <c r="AMC19" s="30"/>
      <c r="AMD19" s="30"/>
      <c r="AME19" s="30"/>
      <c r="AMF19" s="30"/>
      <c r="AMG19" s="30"/>
      <c r="AMH19" s="30"/>
      <c r="AMI19" s="30"/>
      <c r="AMJ19" s="55"/>
      <c r="AMK19" s="30"/>
      <c r="AML19" s="30"/>
      <c r="AMM19" s="30"/>
      <c r="AMN19" s="30"/>
      <c r="AMO19" s="30"/>
      <c r="AMP19" s="30"/>
      <c r="AMQ19" s="30"/>
      <c r="AMR19" s="30"/>
      <c r="AMS19" s="30"/>
      <c r="AMT19" s="30"/>
      <c r="AMU19" s="30"/>
      <c r="AMV19" s="30"/>
      <c r="AMW19" s="30"/>
      <c r="AMX19" s="30"/>
      <c r="AMY19" s="30"/>
      <c r="AMZ19" s="30"/>
      <c r="ANA19" s="30"/>
      <c r="ANB19" s="30"/>
      <c r="ANC19" s="30"/>
      <c r="AND19" s="30"/>
      <c r="ANE19" s="30"/>
      <c r="ANF19" s="30"/>
      <c r="ANG19" s="30"/>
      <c r="ANH19" s="30"/>
      <c r="ANI19" s="30"/>
      <c r="ANJ19" s="30"/>
      <c r="ANK19" s="30"/>
      <c r="ANL19" s="30"/>
      <c r="ANM19" s="30"/>
      <c r="ANN19" s="30"/>
      <c r="ANO19" s="30"/>
      <c r="ANP19" s="30"/>
      <c r="ANQ19" s="55"/>
      <c r="ANR19" s="30"/>
      <c r="ANS19" s="30"/>
      <c r="ANT19" s="30"/>
      <c r="ANU19" s="30"/>
      <c r="ANV19" s="30"/>
      <c r="ANW19" s="30"/>
      <c r="ANX19" s="30"/>
      <c r="ANY19" s="30"/>
      <c r="ANZ19" s="30"/>
      <c r="AOA19" s="30"/>
      <c r="AOB19" s="30"/>
      <c r="AOC19" s="30"/>
      <c r="AOD19" s="30"/>
      <c r="AOE19" s="30"/>
      <c r="AOF19" s="30"/>
      <c r="AOG19" s="30"/>
      <c r="AOH19" s="30"/>
      <c r="AOI19" s="30"/>
      <c r="AOJ19" s="30"/>
      <c r="AOK19" s="30"/>
      <c r="AOL19" s="30"/>
      <c r="AOM19" s="30"/>
      <c r="AON19" s="30"/>
      <c r="AOO19" s="30"/>
      <c r="AOP19" s="30"/>
      <c r="AOQ19" s="30"/>
      <c r="AOR19" s="30"/>
      <c r="AOS19" s="30"/>
      <c r="AOT19" s="30"/>
      <c r="AOU19" s="30"/>
      <c r="AOV19" s="30"/>
      <c r="AOW19" s="30"/>
      <c r="AOX19" s="55"/>
      <c r="AOY19" s="30"/>
      <c r="AOZ19" s="30"/>
      <c r="APA19" s="30"/>
      <c r="APB19" s="30"/>
      <c r="APC19" s="30"/>
      <c r="APD19" s="30"/>
      <c r="APE19" s="30"/>
      <c r="APF19" s="30"/>
      <c r="APG19" s="30"/>
      <c r="APH19" s="30"/>
      <c r="API19" s="30"/>
      <c r="APJ19" s="30"/>
      <c r="APK19" s="30"/>
      <c r="APL19" s="30"/>
      <c r="APM19" s="30"/>
      <c r="APN19" s="30"/>
      <c r="APO19" s="30"/>
      <c r="APP19" s="30"/>
      <c r="APQ19" s="30"/>
      <c r="APR19" s="30"/>
      <c r="APS19" s="30"/>
      <c r="APT19" s="30"/>
      <c r="APU19" s="30"/>
      <c r="APV19" s="30"/>
      <c r="APW19" s="30"/>
      <c r="APX19" s="30"/>
      <c r="APY19" s="30"/>
      <c r="APZ19" s="30"/>
      <c r="AQA19" s="30"/>
      <c r="AQB19" s="30"/>
      <c r="AQC19" s="30"/>
      <c r="AQD19" s="30"/>
      <c r="AQE19" s="55"/>
      <c r="AQF19" s="30"/>
      <c r="AQG19" s="30"/>
      <c r="AQH19" s="30"/>
      <c r="AQI19" s="30"/>
      <c r="AQJ19" s="30"/>
      <c r="AQK19" s="30"/>
      <c r="AQL19" s="30"/>
      <c r="AQM19" s="30"/>
      <c r="AQN19" s="30"/>
      <c r="AQO19" s="30"/>
      <c r="AQP19" s="30"/>
      <c r="AQQ19" s="30"/>
      <c r="AQR19" s="30"/>
      <c r="AQS19" s="30"/>
      <c r="AQT19" s="30"/>
      <c r="AQU19" s="30"/>
      <c r="AQV19" s="30"/>
      <c r="AQW19" s="30"/>
      <c r="AQX19" s="30"/>
      <c r="AQY19" s="30"/>
      <c r="AQZ19" s="30"/>
      <c r="ARA19" s="30"/>
      <c r="ARB19" s="30"/>
      <c r="ARC19" s="30"/>
      <c r="ARD19" s="30"/>
      <c r="ARE19" s="30"/>
      <c r="ARF19" s="30"/>
      <c r="ARG19" s="30"/>
      <c r="ARH19" s="30"/>
      <c r="ARI19" s="30"/>
      <c r="ARJ19" s="30"/>
      <c r="ARK19" s="30"/>
      <c r="ARL19" s="55"/>
      <c r="ARM19" s="30"/>
      <c r="ARN19" s="30"/>
      <c r="ARO19" s="30"/>
      <c r="ARP19" s="30"/>
      <c r="ARQ19" s="30"/>
      <c r="ARR19" s="30"/>
      <c r="ARS19" s="30"/>
      <c r="ART19" s="30"/>
      <c r="ARU19" s="30"/>
      <c r="ARV19" s="30"/>
      <c r="ARW19" s="30"/>
      <c r="ARX19" s="30"/>
      <c r="ARY19" s="30"/>
      <c r="ARZ19" s="30"/>
      <c r="ASA19" s="30"/>
      <c r="ASB19" s="30"/>
      <c r="ASC19" s="30"/>
      <c r="ASD19" s="30"/>
      <c r="ASE19" s="30"/>
      <c r="ASF19" s="30"/>
      <c r="ASG19" s="30"/>
      <c r="ASH19" s="30"/>
      <c r="ASI19" s="30"/>
      <c r="ASJ19" s="30"/>
      <c r="ASK19" s="30"/>
      <c r="ASL19" s="30"/>
      <c r="ASM19" s="30"/>
      <c r="ASN19" s="30"/>
      <c r="ASO19" s="30"/>
      <c r="ASP19" s="30"/>
      <c r="ASQ19" s="30"/>
      <c r="ASR19" s="30"/>
      <c r="ASS19" s="55"/>
      <c r="AST19" s="30"/>
      <c r="ASU19" s="30"/>
      <c r="ASV19" s="30"/>
      <c r="ASW19" s="30"/>
      <c r="ASX19" s="30"/>
      <c r="ASY19" s="30"/>
      <c r="ASZ19" s="30"/>
      <c r="ATA19" s="30"/>
      <c r="ATB19" s="30"/>
      <c r="ATC19" s="30"/>
      <c r="ATD19" s="30"/>
      <c r="ATE19" s="30"/>
      <c r="ATF19" s="30"/>
      <c r="ATG19" s="30"/>
      <c r="ATH19" s="30"/>
      <c r="ATI19" s="30"/>
      <c r="ATJ19" s="30"/>
      <c r="ATK19" s="30"/>
      <c r="ATL19" s="30"/>
      <c r="ATM19" s="30"/>
      <c r="ATN19" s="30"/>
      <c r="ATO19" s="30"/>
      <c r="ATP19" s="30"/>
      <c r="ATQ19" s="30"/>
      <c r="ATR19" s="30"/>
      <c r="ATS19" s="30"/>
      <c r="ATT19" s="30"/>
      <c r="ATU19" s="30"/>
      <c r="ATV19" s="30"/>
      <c r="ATW19" s="30"/>
      <c r="ATX19" s="30"/>
      <c r="ATY19" s="30"/>
      <c r="ATZ19" s="55"/>
      <c r="AUA19" s="56"/>
      <c r="AUB19" s="30"/>
      <c r="AUC19" s="30"/>
      <c r="AUD19" s="30"/>
      <c r="AUE19" s="30"/>
      <c r="AUF19" s="30"/>
      <c r="AUG19" s="30"/>
      <c r="AUH19" s="30"/>
      <c r="AUI19" s="30"/>
      <c r="AUJ19" s="30"/>
      <c r="AUK19" s="30"/>
      <c r="AUL19" s="30"/>
      <c r="AUM19" s="30"/>
      <c r="AUN19" s="30"/>
      <c r="AUO19" s="30"/>
      <c r="AUP19" s="30"/>
      <c r="AUQ19" s="30"/>
      <c r="AUR19" s="30"/>
      <c r="AUS19" s="30"/>
      <c r="AUT19" s="30"/>
      <c r="AUU19" s="30"/>
      <c r="AUV19" s="30"/>
      <c r="AUW19" s="30"/>
      <c r="AUX19" s="30"/>
      <c r="AUY19" s="30"/>
      <c r="AUZ19" s="30"/>
      <c r="AVA19" s="30"/>
      <c r="AVB19" s="30"/>
      <c r="AVC19" s="30"/>
      <c r="AVD19" s="30"/>
      <c r="AVE19" s="30"/>
      <c r="AVF19" s="30"/>
      <c r="AVG19" s="30"/>
      <c r="AVH19" s="55"/>
      <c r="AVI19" s="30"/>
      <c r="AVJ19" s="30"/>
      <c r="AVK19" s="30"/>
      <c r="AVL19" s="30"/>
      <c r="AVM19" s="30"/>
      <c r="AVN19" s="30"/>
      <c r="AVO19" s="30"/>
      <c r="AVP19" s="30"/>
      <c r="AVQ19" s="30"/>
      <c r="AVR19" s="30"/>
      <c r="AVS19" s="30"/>
      <c r="AVT19" s="30"/>
      <c r="AVU19" s="30"/>
      <c r="AVV19" s="30"/>
      <c r="AVW19" s="30"/>
      <c r="AVX19" s="30"/>
      <c r="AVY19" s="30"/>
      <c r="AVZ19" s="30"/>
      <c r="AWA19" s="30"/>
      <c r="AWB19" s="30"/>
      <c r="AWC19" s="30"/>
      <c r="AWD19" s="30"/>
      <c r="AWE19" s="30"/>
      <c r="AWF19" s="30"/>
      <c r="AWG19" s="30"/>
      <c r="AWH19" s="30"/>
      <c r="AWI19" s="30"/>
      <c r="AWJ19" s="30"/>
      <c r="AWK19" s="30"/>
      <c r="AWL19" s="30"/>
      <c r="AWM19" s="30"/>
      <c r="AWN19" s="30"/>
      <c r="AWO19" s="55"/>
      <c r="AWP19" s="30"/>
      <c r="AWQ19" s="30"/>
      <c r="AWR19" s="30"/>
      <c r="AWS19" s="30"/>
      <c r="AWT19" s="30"/>
      <c r="AWU19" s="30"/>
      <c r="AWV19" s="30"/>
      <c r="AWW19" s="30"/>
      <c r="AWX19" s="30"/>
      <c r="AWY19" s="30"/>
      <c r="AWZ19" s="30"/>
      <c r="AXA19" s="30"/>
      <c r="AXB19" s="30"/>
      <c r="AXC19" s="30"/>
      <c r="AXD19" s="30"/>
      <c r="AXE19" s="30"/>
      <c r="AXF19" s="30"/>
      <c r="AXG19" s="30"/>
      <c r="AXH19" s="30"/>
      <c r="AXI19" s="30"/>
      <c r="AXJ19" s="30"/>
      <c r="AXK19" s="30"/>
      <c r="AXL19" s="30"/>
      <c r="AXM19" s="30"/>
      <c r="AXN19" s="30"/>
      <c r="AXO19" s="30"/>
      <c r="AXP19" s="30"/>
      <c r="AXQ19" s="30"/>
      <c r="AXR19" s="30"/>
      <c r="AXS19" s="30"/>
      <c r="AXT19" s="30"/>
      <c r="AXU19" s="30"/>
      <c r="AXV19" s="55"/>
      <c r="AXW19" s="30"/>
      <c r="AXX19" s="30"/>
      <c r="AXY19" s="30"/>
      <c r="AXZ19" s="30"/>
      <c r="AYA19" s="30"/>
      <c r="AYB19" s="30"/>
      <c r="AYC19" s="30"/>
      <c r="AYD19" s="30"/>
      <c r="AYE19" s="30"/>
      <c r="AYF19" s="30"/>
      <c r="AYG19" s="30"/>
      <c r="AYH19" s="30"/>
      <c r="AYI19" s="30"/>
      <c r="AYJ19" s="30"/>
      <c r="AYK19" s="30"/>
      <c r="AYL19" s="30"/>
      <c r="AYM19" s="30"/>
      <c r="AYN19" s="30"/>
      <c r="AYO19" s="30"/>
      <c r="AYP19" s="30"/>
      <c r="AYQ19" s="30"/>
      <c r="AYR19" s="30"/>
      <c r="AYS19" s="30"/>
      <c r="AYT19" s="30"/>
      <c r="AYU19" s="30"/>
      <c r="AYV19" s="30"/>
      <c r="AYW19" s="30"/>
      <c r="AYX19" s="30"/>
      <c r="AYY19" s="30"/>
      <c r="AYZ19" s="30"/>
      <c r="AZA19" s="30"/>
      <c r="AZB19" s="30"/>
      <c r="AZC19" s="55"/>
      <c r="AZD19" s="30"/>
      <c r="AZE19" s="30"/>
      <c r="AZF19" s="30"/>
      <c r="AZG19" s="30"/>
      <c r="AZH19" s="30"/>
      <c r="AZI19" s="30"/>
      <c r="AZJ19" s="30"/>
      <c r="AZK19" s="30"/>
      <c r="AZL19" s="30"/>
      <c r="AZM19" s="30"/>
      <c r="AZN19" s="30"/>
      <c r="AZO19" s="30"/>
      <c r="AZP19" s="30"/>
      <c r="AZQ19" s="30"/>
      <c r="AZR19" s="30"/>
      <c r="AZS19" s="30"/>
      <c r="AZT19" s="30"/>
      <c r="AZU19" s="30"/>
      <c r="AZV19" s="30"/>
      <c r="AZW19" s="30"/>
      <c r="AZX19" s="30"/>
      <c r="AZY19" s="30"/>
      <c r="AZZ19" s="30"/>
      <c r="BAA19" s="30"/>
      <c r="BAB19" s="30"/>
      <c r="BAC19" s="30"/>
      <c r="BAD19" s="30"/>
      <c r="BAE19" s="30"/>
      <c r="BAF19" s="30"/>
      <c r="BAG19" s="30"/>
      <c r="BAH19" s="30"/>
      <c r="BAI19" s="30"/>
      <c r="BAJ19" s="55"/>
      <c r="BAK19" s="30"/>
      <c r="BAL19" s="30"/>
      <c r="BAM19" s="30"/>
      <c r="BAN19" s="30"/>
      <c r="BAO19" s="30"/>
      <c r="BAP19" s="30"/>
      <c r="BAQ19" s="30"/>
      <c r="BAR19" s="30"/>
      <c r="BAS19" s="30"/>
      <c r="BAT19" s="30"/>
      <c r="BAU19" s="30"/>
      <c r="BAV19" s="30"/>
      <c r="BAW19" s="30"/>
      <c r="BAX19" s="30"/>
      <c r="BAY19" s="30"/>
      <c r="BAZ19" s="30"/>
      <c r="BBA19" s="30"/>
      <c r="BBB19" s="30"/>
      <c r="BBC19" s="30"/>
      <c r="BBD19" s="30"/>
      <c r="BBE19" s="30"/>
      <c r="BBF19" s="30"/>
      <c r="BBG19" s="30"/>
      <c r="BBH19" s="30"/>
      <c r="BBI19" s="30"/>
      <c r="BBJ19" s="30"/>
      <c r="BBK19" s="30"/>
      <c r="BBL19" s="30"/>
      <c r="BBM19" s="30"/>
      <c r="BBN19" s="30"/>
      <c r="BBO19" s="30"/>
      <c r="BBP19" s="30"/>
      <c r="BBQ19" s="55"/>
      <c r="BBR19" s="30"/>
      <c r="BBS19" s="30"/>
      <c r="BBT19" s="30"/>
      <c r="BBU19" s="30"/>
      <c r="BBV19" s="30"/>
      <c r="BBW19" s="30"/>
      <c r="BBX19" s="30"/>
      <c r="BBY19" s="30"/>
      <c r="BBZ19" s="30"/>
      <c r="BCA19" s="30"/>
      <c r="BCB19" s="30"/>
      <c r="BCC19" s="30"/>
      <c r="BCD19" s="30"/>
      <c r="BCE19" s="30"/>
      <c r="BCF19" s="30"/>
      <c r="BCG19" s="30"/>
      <c r="BCH19" s="30"/>
      <c r="BCI19" s="30"/>
      <c r="BCJ19" s="30"/>
      <c r="BCK19" s="30"/>
      <c r="BCL19" s="30"/>
      <c r="BCM19" s="30"/>
      <c r="BCN19" s="30"/>
      <c r="BCO19" s="30"/>
      <c r="BCP19" s="30"/>
      <c r="BCQ19" s="30"/>
      <c r="BCR19" s="30"/>
      <c r="BCS19" s="30"/>
      <c r="BCT19" s="30"/>
      <c r="BCU19" s="30"/>
      <c r="BCV19" s="30"/>
      <c r="BCW19" s="30"/>
      <c r="BCX19" s="55"/>
      <c r="BCY19" s="30"/>
      <c r="BCZ19" s="30"/>
      <c r="BDA19" s="30"/>
      <c r="BDB19" s="30"/>
      <c r="BDC19" s="30"/>
      <c r="BDD19" s="30"/>
      <c r="BDE19" s="30"/>
      <c r="BDF19" s="30"/>
      <c r="BDG19" s="30"/>
      <c r="BDH19" s="30"/>
      <c r="BDI19" s="30"/>
      <c r="BDJ19" s="30"/>
      <c r="BDK19" s="30"/>
      <c r="BDL19" s="30"/>
      <c r="BDM19" s="30"/>
      <c r="BDN19" s="30"/>
      <c r="BDO19" s="30"/>
      <c r="BDP19" s="30"/>
      <c r="BDQ19" s="30"/>
      <c r="BDR19" s="30"/>
      <c r="BDS19" s="30"/>
      <c r="BDT19" s="30"/>
      <c r="BDU19" s="30"/>
      <c r="BDV19" s="30"/>
      <c r="BDW19" s="30"/>
      <c r="BDX19" s="30"/>
      <c r="BDY19" s="30"/>
      <c r="BDZ19" s="30"/>
      <c r="BEA19" s="30"/>
      <c r="BEB19" s="30"/>
      <c r="BEC19" s="30"/>
      <c r="BED19" s="30"/>
      <c r="BEE19" s="55"/>
      <c r="BEF19" s="30"/>
      <c r="BEG19" s="30"/>
      <c r="BEH19" s="30"/>
      <c r="BEI19" s="30"/>
      <c r="BEJ19" s="30"/>
      <c r="BEK19" s="30"/>
      <c r="BEL19" s="30"/>
      <c r="BEM19" s="30"/>
      <c r="BEN19" s="30"/>
      <c r="BEO19" s="30"/>
      <c r="BEP19" s="30"/>
      <c r="BEQ19" s="30"/>
      <c r="BER19" s="30"/>
      <c r="BES19" s="30"/>
      <c r="BET19" s="30"/>
      <c r="BEU19" s="30"/>
      <c r="BEV19" s="30"/>
      <c r="BEW19" s="30"/>
      <c r="BEX19" s="30"/>
      <c r="BEY19" s="30"/>
      <c r="BEZ19" s="30"/>
      <c r="BFA19" s="30"/>
      <c r="BFB19" s="30"/>
      <c r="BFC19" s="30"/>
      <c r="BFD19" s="30"/>
      <c r="BFE19" s="30"/>
      <c r="BFF19" s="30"/>
      <c r="BFG19" s="30"/>
      <c r="BFH19" s="30"/>
      <c r="BFI19" s="30"/>
      <c r="BFJ19" s="30"/>
      <c r="BFK19" s="30"/>
      <c r="BFL19" s="55"/>
      <c r="BFM19" s="30"/>
      <c r="BFN19" s="30"/>
      <c r="BFO19" s="30"/>
      <c r="BFP19" s="30"/>
      <c r="BFQ19" s="30"/>
      <c r="BFR19" s="30"/>
      <c r="BFS19" s="30"/>
      <c r="BFT19" s="30"/>
      <c r="BFU19" s="30"/>
      <c r="BFV19" s="30"/>
      <c r="BFW19" s="30"/>
      <c r="BFX19" s="30"/>
      <c r="BFY19" s="30"/>
      <c r="BFZ19" s="30"/>
      <c r="BGA19" s="30"/>
      <c r="BGB19" s="30"/>
      <c r="BGC19" s="30"/>
      <c r="BGD19" s="30"/>
      <c r="BGE19" s="30"/>
      <c r="BGF19" s="30"/>
      <c r="BGG19" s="30"/>
      <c r="BGH19" s="30"/>
      <c r="BGI19" s="30"/>
      <c r="BGJ19" s="30"/>
      <c r="BGK19" s="30"/>
      <c r="BGL19" s="30"/>
      <c r="BGM19" s="30"/>
      <c r="BGN19" s="30"/>
      <c r="BGO19" s="30"/>
      <c r="BGP19" s="30"/>
      <c r="BGQ19" s="30"/>
      <c r="BGR19" s="30"/>
      <c r="BGS19" s="55"/>
      <c r="BGT19" s="30"/>
      <c r="BGU19" s="30"/>
      <c r="BGV19" s="30"/>
      <c r="BGW19" s="30"/>
      <c r="BGX19" s="30"/>
      <c r="BGY19" s="30"/>
      <c r="BGZ19" s="30"/>
      <c r="BHA19" s="30"/>
      <c r="BHB19" s="30"/>
      <c r="BHC19" s="30"/>
      <c r="BHD19" s="30"/>
      <c r="BHE19" s="30"/>
      <c r="BHF19" s="30"/>
      <c r="BHG19" s="30"/>
      <c r="BHH19" s="30"/>
      <c r="BHI19" s="30"/>
      <c r="BHJ19" s="30"/>
      <c r="BHK19" s="30"/>
      <c r="BHL19" s="30"/>
      <c r="BHM19" s="30"/>
      <c r="BHN19" s="30"/>
      <c r="BHO19" s="30"/>
      <c r="BHP19" s="30"/>
      <c r="BHQ19" s="30"/>
      <c r="BHR19" s="30"/>
      <c r="BHS19" s="30"/>
      <c r="BHT19" s="30"/>
      <c r="BHU19" s="30"/>
      <c r="BHV19" s="30"/>
      <c r="BHW19" s="30"/>
      <c r="BHX19" s="30"/>
      <c r="BHY19" s="30"/>
      <c r="BHZ19" s="55"/>
      <c r="BIA19" s="30"/>
      <c r="BIB19" s="30"/>
      <c r="BIC19" s="30"/>
      <c r="BID19" s="30"/>
      <c r="BIE19" s="30"/>
      <c r="BIF19" s="30"/>
      <c r="BIG19" s="30"/>
      <c r="BIH19" s="30"/>
      <c r="BII19" s="30"/>
      <c r="BIJ19" s="30"/>
      <c r="BIK19" s="30"/>
      <c r="BIL19" s="30"/>
      <c r="BIM19" s="30"/>
      <c r="BIN19" s="30"/>
      <c r="BIO19" s="30"/>
      <c r="BIP19" s="30"/>
      <c r="BIQ19" s="30"/>
      <c r="BIR19" s="30"/>
      <c r="BIS19" s="30"/>
      <c r="BIT19" s="30"/>
      <c r="BIU19" s="30"/>
      <c r="BIV19" s="30"/>
      <c r="BIW19" s="30"/>
      <c r="BIX19" s="30"/>
      <c r="BIY19" s="30"/>
      <c r="BIZ19" s="30"/>
      <c r="BJA19" s="30"/>
      <c r="BJB19" s="30"/>
      <c r="BJC19" s="30"/>
      <c r="BJD19" s="30"/>
      <c r="BJE19" s="30"/>
      <c r="BJF19" s="30"/>
      <c r="BJG19" s="55"/>
      <c r="BJH19" s="56"/>
    </row>
    <row r="20" spans="1:1620" x14ac:dyDescent="0.3"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55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147"/>
      <c r="CB20" s="147"/>
      <c r="CC20" s="147"/>
      <c r="CD20" s="147"/>
      <c r="CE20" s="147"/>
      <c r="CF20" s="30"/>
      <c r="CG20" s="30"/>
      <c r="CH20" s="30"/>
      <c r="CI20" s="30"/>
      <c r="CJ20" s="30"/>
      <c r="CK20" s="30"/>
      <c r="CL20" s="30"/>
      <c r="CM20" s="55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147"/>
      <c r="DL20" s="147"/>
      <c r="DM20" s="30"/>
      <c r="DN20" s="30"/>
      <c r="DO20" s="30"/>
      <c r="DP20" s="30"/>
      <c r="DQ20" s="30"/>
      <c r="DR20" s="30"/>
      <c r="DS20" s="30"/>
      <c r="DT20" s="30"/>
      <c r="DU20" s="30"/>
      <c r="DV20" s="55"/>
      <c r="DW20" s="30"/>
      <c r="DX20" s="3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147"/>
      <c r="ER20" s="147"/>
      <c r="ES20" s="147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55"/>
      <c r="FG20" s="30"/>
      <c r="FH20" s="30"/>
      <c r="FI20" s="30"/>
      <c r="FJ20" s="30"/>
      <c r="FK20" s="30"/>
      <c r="FL20" s="3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147"/>
      <c r="FZ20" s="147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55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55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55"/>
      <c r="JD20" s="30"/>
      <c r="JE20" s="30"/>
      <c r="JF20" s="30"/>
      <c r="JG20" s="30"/>
      <c r="JH20" s="30"/>
      <c r="JI20" s="30"/>
      <c r="JJ20" s="30"/>
      <c r="JK20" s="30"/>
      <c r="JL20" s="30"/>
      <c r="JM20" s="30"/>
      <c r="JN20" s="30"/>
      <c r="JO20" s="30"/>
      <c r="JP20" s="30"/>
      <c r="JQ20" s="30"/>
      <c r="JR20" s="30"/>
      <c r="JS20" s="30"/>
      <c r="JT20" s="30"/>
      <c r="JU20" s="30"/>
      <c r="JV20" s="30"/>
      <c r="JW20" s="30"/>
      <c r="JX20" s="30"/>
      <c r="JY20" s="30"/>
      <c r="JZ20" s="30"/>
      <c r="KA20" s="30"/>
      <c r="KB20" s="30"/>
      <c r="KC20" s="30"/>
      <c r="KD20" s="30"/>
      <c r="KE20" s="30"/>
      <c r="KF20" s="30"/>
      <c r="KG20" s="30"/>
      <c r="KH20" s="30"/>
      <c r="KI20" s="30"/>
      <c r="KJ20" s="55"/>
      <c r="KK20" s="30"/>
      <c r="KL20" s="30"/>
      <c r="KM20" s="30"/>
      <c r="KN20" s="30"/>
      <c r="KO20" s="30"/>
      <c r="KP20" s="30"/>
      <c r="KQ20" s="30"/>
      <c r="KR20" s="30"/>
      <c r="KS20" s="30"/>
      <c r="KT20" s="30"/>
      <c r="KU20" s="30"/>
      <c r="KV20" s="30"/>
      <c r="KW20" s="30"/>
      <c r="KX20" s="30"/>
      <c r="KY20" s="30"/>
      <c r="KZ20" s="30"/>
      <c r="LA20" s="30"/>
      <c r="LB20" s="30"/>
      <c r="LC20" s="30"/>
      <c r="LD20" s="30"/>
      <c r="LE20" s="30"/>
      <c r="LF20" s="30"/>
      <c r="LG20" s="30"/>
      <c r="LH20" s="30"/>
      <c r="LI20" s="30"/>
      <c r="LJ20" s="30"/>
      <c r="LK20" s="30"/>
      <c r="LL20" s="30"/>
      <c r="LM20" s="30"/>
      <c r="LN20" s="30"/>
      <c r="LO20" s="30"/>
      <c r="LP20" s="30"/>
      <c r="LQ20" s="55"/>
      <c r="LR20" s="30"/>
      <c r="LS20" s="30"/>
      <c r="LT20" s="30"/>
      <c r="LU20" s="30"/>
      <c r="LV20" s="30"/>
      <c r="LW20" s="30"/>
      <c r="LX20" s="30"/>
      <c r="LY20" s="30"/>
      <c r="LZ20" s="30"/>
      <c r="MA20" s="30"/>
      <c r="MB20" s="30"/>
      <c r="MC20" s="30"/>
      <c r="MD20" s="30"/>
      <c r="ME20" s="30"/>
      <c r="MF20" s="30"/>
      <c r="MG20" s="30"/>
      <c r="MH20" s="30"/>
      <c r="MI20" s="30"/>
      <c r="MJ20" s="30"/>
      <c r="MK20" s="30"/>
      <c r="ML20" s="30"/>
      <c r="MM20" s="30"/>
      <c r="MN20" s="30"/>
      <c r="MO20" s="30"/>
      <c r="MP20" s="30"/>
      <c r="MQ20" s="30"/>
      <c r="MR20" s="30"/>
      <c r="MS20" s="30"/>
      <c r="MT20" s="30"/>
      <c r="MU20" s="30"/>
      <c r="MV20" s="30"/>
      <c r="MW20" s="30"/>
      <c r="MX20" s="55"/>
      <c r="MY20" s="30"/>
      <c r="MZ20" s="30"/>
      <c r="NA20" s="30"/>
      <c r="NB20" s="30"/>
      <c r="NC20" s="30"/>
      <c r="ND20" s="30"/>
      <c r="NE20" s="30"/>
      <c r="NF20" s="30"/>
      <c r="NG20" s="30"/>
      <c r="NH20" s="30"/>
      <c r="NI20" s="30"/>
      <c r="NJ20" s="30"/>
      <c r="NK20" s="30"/>
      <c r="NL20" s="30"/>
      <c r="NM20" s="30"/>
      <c r="NN20" s="30"/>
      <c r="NO20" s="30"/>
      <c r="NP20" s="30"/>
      <c r="NQ20" s="30"/>
      <c r="NR20" s="30"/>
      <c r="NS20" s="30"/>
      <c r="NT20" s="30"/>
      <c r="NU20" s="30"/>
      <c r="NV20" s="30"/>
      <c r="NW20" s="30"/>
      <c r="NX20" s="30"/>
      <c r="NY20" s="30"/>
      <c r="NZ20" s="30"/>
      <c r="OA20" s="30"/>
      <c r="OB20" s="30"/>
      <c r="OC20" s="30"/>
      <c r="OD20" s="30"/>
      <c r="OE20" s="55"/>
      <c r="OF20" s="30"/>
      <c r="OG20" s="30"/>
      <c r="OH20" s="30"/>
      <c r="OI20" s="30"/>
      <c r="OJ20" s="30"/>
      <c r="OK20" s="30"/>
      <c r="OL20" s="30"/>
      <c r="OM20" s="30"/>
      <c r="ON20" s="30"/>
      <c r="OO20" s="30"/>
      <c r="OP20" s="30"/>
      <c r="OQ20" s="30"/>
      <c r="OR20" s="30"/>
      <c r="OS20" s="30"/>
      <c r="OT20" s="30"/>
      <c r="OU20" s="30"/>
      <c r="OV20" s="30"/>
      <c r="OW20" s="30"/>
      <c r="OX20" s="30"/>
      <c r="OY20" s="30"/>
      <c r="OZ20" s="30"/>
      <c r="PA20" s="30"/>
      <c r="PB20" s="30"/>
      <c r="PC20" s="30"/>
      <c r="PD20" s="30"/>
      <c r="PE20" s="30"/>
      <c r="PF20" s="30"/>
      <c r="PG20" s="30"/>
      <c r="PH20" s="30"/>
      <c r="PI20" s="30"/>
      <c r="PJ20" s="30"/>
      <c r="PK20" s="30"/>
      <c r="PL20" s="55"/>
      <c r="PM20" s="56"/>
      <c r="PN20" s="30"/>
      <c r="PO20" s="30"/>
      <c r="PP20" s="30"/>
      <c r="PQ20" s="30"/>
      <c r="PR20" s="30"/>
      <c r="PS20" s="30"/>
      <c r="PT20" s="30"/>
      <c r="PU20" s="30"/>
      <c r="PV20" s="30"/>
      <c r="PW20" s="30"/>
      <c r="PX20" s="30"/>
      <c r="PY20" s="30"/>
      <c r="PZ20" s="30"/>
      <c r="QA20" s="30"/>
      <c r="QB20" s="30"/>
      <c r="QC20" s="30"/>
      <c r="QD20" s="30"/>
      <c r="QE20" s="30"/>
      <c r="QF20" s="30"/>
      <c r="QG20" s="30"/>
      <c r="QH20" s="30"/>
      <c r="QI20" s="30"/>
      <c r="QJ20" s="30"/>
      <c r="QK20" s="30"/>
      <c r="QL20" s="30"/>
      <c r="QM20" s="30"/>
      <c r="QN20" s="30"/>
      <c r="QO20" s="30"/>
      <c r="QP20" s="30"/>
      <c r="QQ20" s="30"/>
      <c r="QR20" s="30"/>
      <c r="QS20" s="30"/>
      <c r="QT20" s="55"/>
      <c r="QU20" s="30"/>
      <c r="QV20" s="30"/>
      <c r="QW20" s="30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55"/>
      <c r="SB20" s="30"/>
      <c r="SC20" s="30"/>
      <c r="SD20" s="30"/>
      <c r="SE20" s="30"/>
      <c r="SF20" s="30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0"/>
      <c r="TF20" s="30"/>
      <c r="TG20" s="30"/>
      <c r="TH20" s="55"/>
      <c r="TI20" s="30"/>
      <c r="TJ20" s="30"/>
      <c r="TK20" s="30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30"/>
      <c r="UF20" s="30"/>
      <c r="UG20" s="30"/>
      <c r="UH20" s="30"/>
      <c r="UI20" s="30"/>
      <c r="UJ20" s="30"/>
      <c r="UK20" s="30"/>
      <c r="UL20" s="30"/>
      <c r="UM20" s="30"/>
      <c r="UN20" s="30"/>
      <c r="UO20" s="55"/>
      <c r="UP20" s="30"/>
      <c r="UQ20" s="30"/>
      <c r="UR20" s="30"/>
      <c r="US20" s="30"/>
      <c r="UT20" s="30"/>
      <c r="UU20" s="30"/>
      <c r="UV20" s="30"/>
      <c r="UW20" s="30"/>
      <c r="UX20" s="30"/>
      <c r="UY20" s="30"/>
      <c r="UZ20" s="30"/>
      <c r="VA20" s="30"/>
      <c r="VB20" s="30"/>
      <c r="VC20" s="30"/>
      <c r="VD20" s="30"/>
      <c r="VE20" s="30"/>
      <c r="VF20" s="30"/>
      <c r="VG20" s="30"/>
      <c r="VH20" s="30"/>
      <c r="VI20" s="30"/>
      <c r="VJ20" s="30"/>
      <c r="VK20" s="30"/>
      <c r="VL20" s="30"/>
      <c r="VM20" s="30"/>
      <c r="VN20" s="30"/>
      <c r="VO20" s="30"/>
      <c r="VP20" s="30"/>
      <c r="VQ20" s="30"/>
      <c r="VR20" s="30"/>
      <c r="VS20" s="30"/>
      <c r="VT20" s="30"/>
      <c r="VU20" s="30"/>
      <c r="VV20" s="55"/>
      <c r="VW20" s="30"/>
      <c r="VX20" s="30"/>
      <c r="VY20" s="30"/>
      <c r="VZ20" s="30"/>
      <c r="WA20" s="30"/>
      <c r="WB20" s="30"/>
      <c r="WC20" s="30"/>
      <c r="WD20" s="30"/>
      <c r="WE20" s="30"/>
      <c r="WF20" s="30"/>
      <c r="WG20" s="30"/>
      <c r="WH20" s="30"/>
      <c r="WI20" s="30"/>
      <c r="WJ20" s="30"/>
      <c r="WK20" s="30"/>
      <c r="WL20" s="30"/>
      <c r="WM20" s="30"/>
      <c r="WN20" s="30"/>
      <c r="WO20" s="30"/>
      <c r="WP20" s="30"/>
      <c r="WQ20" s="30"/>
      <c r="WR20" s="30"/>
      <c r="WS20" s="30"/>
      <c r="WT20" s="30"/>
      <c r="WU20" s="30"/>
      <c r="WV20" s="30"/>
      <c r="WW20" s="30"/>
      <c r="WX20" s="30"/>
      <c r="WY20" s="30"/>
      <c r="WZ20" s="30"/>
      <c r="XA20" s="30"/>
      <c r="XB20" s="30"/>
      <c r="XC20" s="55"/>
      <c r="XD20" s="30"/>
      <c r="XE20" s="30"/>
      <c r="XF20" s="30"/>
      <c r="XG20" s="30"/>
      <c r="XH20" s="30"/>
      <c r="XI20" s="30"/>
      <c r="XJ20" s="30"/>
      <c r="XK20" s="30"/>
      <c r="XL20" s="30"/>
      <c r="XM20" s="30"/>
      <c r="XN20" s="30"/>
      <c r="XO20" s="30"/>
      <c r="XP20" s="30"/>
      <c r="XQ20" s="30"/>
      <c r="XR20" s="30"/>
      <c r="XS20" s="30"/>
      <c r="XT20" s="30"/>
      <c r="XU20" s="30"/>
      <c r="XV20" s="30"/>
      <c r="XW20" s="30"/>
      <c r="XX20" s="30"/>
      <c r="XY20" s="30"/>
      <c r="XZ20" s="30"/>
      <c r="YA20" s="30"/>
      <c r="YB20" s="30"/>
      <c r="YC20" s="30"/>
      <c r="YD20" s="30"/>
      <c r="YE20" s="30"/>
      <c r="YF20" s="30"/>
      <c r="YG20" s="30"/>
      <c r="YH20" s="30"/>
      <c r="YI20" s="30"/>
      <c r="YJ20" s="55"/>
      <c r="YK20" s="30"/>
      <c r="YL20" s="30"/>
      <c r="YM20" s="30"/>
      <c r="YN20" s="30"/>
      <c r="YO20" s="30"/>
      <c r="YP20" s="30"/>
      <c r="YQ20" s="30"/>
      <c r="YR20" s="30"/>
      <c r="YS20" s="30"/>
      <c r="YT20" s="30"/>
      <c r="YU20" s="30"/>
      <c r="YV20" s="30"/>
      <c r="YW20" s="30"/>
      <c r="YX20" s="30"/>
      <c r="YY20" s="30"/>
      <c r="YZ20" s="30"/>
      <c r="ZA20" s="30"/>
      <c r="ZB20" s="30"/>
      <c r="ZC20" s="30"/>
      <c r="ZD20" s="30"/>
      <c r="ZE20" s="30"/>
      <c r="ZF20" s="30"/>
      <c r="ZG20" s="30"/>
      <c r="ZH20" s="30"/>
      <c r="ZI20" s="30"/>
      <c r="ZJ20" s="30"/>
      <c r="ZK20" s="30"/>
      <c r="ZL20" s="30"/>
      <c r="ZM20" s="30"/>
      <c r="ZN20" s="30"/>
      <c r="ZO20" s="30"/>
      <c r="ZP20" s="30"/>
      <c r="ZQ20" s="55"/>
      <c r="ZR20" s="30"/>
      <c r="ZS20" s="30"/>
      <c r="ZT20" s="30"/>
      <c r="ZU20" s="30"/>
      <c r="ZV20" s="30"/>
      <c r="ZW20" s="30"/>
      <c r="ZX20" s="30"/>
      <c r="ZY20" s="30"/>
      <c r="ZZ20" s="30"/>
      <c r="AAA20" s="30"/>
      <c r="AAB20" s="30"/>
      <c r="AAC20" s="30"/>
      <c r="AAD20" s="30"/>
      <c r="AAE20" s="30"/>
      <c r="AAF20" s="30"/>
      <c r="AAG20" s="30"/>
      <c r="AAH20" s="30"/>
      <c r="AAI20" s="30"/>
      <c r="AAJ20" s="30"/>
      <c r="AAK20" s="30"/>
      <c r="AAL20" s="30"/>
      <c r="AAM20" s="30"/>
      <c r="AAN20" s="30"/>
      <c r="AAO20" s="30"/>
      <c r="AAP20" s="30"/>
      <c r="AAQ20" s="30"/>
      <c r="AAR20" s="30"/>
      <c r="AAS20" s="30"/>
      <c r="AAT20" s="30"/>
      <c r="AAU20" s="30"/>
      <c r="AAV20" s="30"/>
      <c r="AAW20" s="30"/>
      <c r="AAX20" s="55"/>
      <c r="AAY20" s="30"/>
      <c r="AAZ20" s="30"/>
      <c r="ABA20" s="30"/>
      <c r="ABB20" s="30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  <c r="ABT20" s="30"/>
      <c r="ABU20" s="30"/>
      <c r="ABV20" s="30"/>
      <c r="ABW20" s="30"/>
      <c r="ABX20" s="30"/>
      <c r="ABY20" s="30"/>
      <c r="ABZ20" s="30"/>
      <c r="ACA20" s="30"/>
      <c r="ACB20" s="30"/>
      <c r="ACC20" s="30"/>
      <c r="ACD20" s="30"/>
      <c r="ACE20" s="55"/>
      <c r="ACF20" s="30"/>
      <c r="ACG20" s="30"/>
      <c r="ACH20" s="30"/>
      <c r="ACI20" s="30"/>
      <c r="ACJ20" s="30"/>
      <c r="ACK20" s="30"/>
      <c r="ACL20" s="30"/>
      <c r="ACM20" s="30"/>
      <c r="ACN20" s="30"/>
      <c r="ACO20" s="30"/>
      <c r="ACP20" s="30"/>
      <c r="ACQ20" s="30"/>
      <c r="ACR20" s="30"/>
      <c r="ACS20" s="30"/>
      <c r="ACT20" s="30"/>
      <c r="ACU20" s="30"/>
      <c r="ACV20" s="30"/>
      <c r="ACW20" s="30"/>
      <c r="ACX20" s="30"/>
      <c r="ACY20" s="30"/>
      <c r="ACZ20" s="30"/>
      <c r="ADA20" s="30"/>
      <c r="ADB20" s="30"/>
      <c r="ADC20" s="30"/>
      <c r="ADD20" s="30"/>
      <c r="ADE20" s="30"/>
      <c r="ADF20" s="30"/>
      <c r="ADG20" s="30"/>
      <c r="ADH20" s="30"/>
      <c r="ADI20" s="30"/>
      <c r="ADJ20" s="30"/>
      <c r="ADK20" s="30"/>
      <c r="ADL20" s="55"/>
      <c r="ADM20" s="30"/>
      <c r="ADN20" s="30"/>
      <c r="ADO20" s="30"/>
      <c r="ADP20" s="30"/>
      <c r="ADQ20" s="30"/>
      <c r="ADR20" s="30"/>
      <c r="ADS20" s="30"/>
      <c r="ADT20" s="30"/>
      <c r="ADU20" s="30"/>
      <c r="ADV20" s="30"/>
      <c r="ADW20" s="30"/>
      <c r="ADX20" s="30"/>
      <c r="ADY20" s="30"/>
      <c r="ADZ20" s="30"/>
      <c r="AEA20" s="30"/>
      <c r="AEB20" s="30"/>
      <c r="AEC20" s="30"/>
      <c r="AED20" s="30"/>
      <c r="AEE20" s="30"/>
      <c r="AEF20" s="30"/>
      <c r="AEG20" s="30"/>
      <c r="AEH20" s="30"/>
      <c r="AEI20" s="30"/>
      <c r="AEJ20" s="30"/>
      <c r="AEK20" s="30"/>
      <c r="AEL20" s="30"/>
      <c r="AEM20" s="30"/>
      <c r="AEN20" s="30"/>
      <c r="AEO20" s="30"/>
      <c r="AEP20" s="30"/>
      <c r="AEQ20" s="30"/>
      <c r="AER20" s="30"/>
      <c r="AES20" s="55"/>
      <c r="AET20" s="56"/>
      <c r="AEU20" s="30"/>
      <c r="AEV20" s="30"/>
      <c r="AEW20" s="30"/>
      <c r="AEX20" s="30"/>
      <c r="AEY20" s="30"/>
      <c r="AEZ20" s="30"/>
      <c r="AFA20" s="30"/>
      <c r="AFB20" s="30"/>
      <c r="AFC20" s="30"/>
      <c r="AFD20" s="30"/>
      <c r="AFE20" s="30"/>
      <c r="AFF20" s="30"/>
      <c r="AFG20" s="30"/>
      <c r="AFH20" s="30"/>
      <c r="AFI20" s="30"/>
      <c r="AFJ20" s="30"/>
      <c r="AFK20" s="30"/>
      <c r="AFL20" s="30"/>
      <c r="AFM20" s="30"/>
      <c r="AFN20" s="30"/>
      <c r="AFO20" s="30"/>
      <c r="AFP20" s="30"/>
      <c r="AFQ20" s="30"/>
      <c r="AFR20" s="30"/>
      <c r="AFS20" s="30"/>
      <c r="AFT20" s="30"/>
      <c r="AFU20" s="30"/>
      <c r="AFV20" s="30"/>
      <c r="AFW20" s="30"/>
      <c r="AFX20" s="30"/>
      <c r="AFY20" s="30"/>
      <c r="AFZ20" s="30"/>
      <c r="AGA20" s="55"/>
      <c r="AGB20" s="30"/>
      <c r="AGC20" s="30"/>
      <c r="AGD20" s="30"/>
      <c r="AGE20" s="30"/>
      <c r="AGF20" s="30"/>
      <c r="AGG20" s="30"/>
      <c r="AGH20" s="30"/>
      <c r="AGI20" s="30"/>
      <c r="AGJ20" s="30"/>
      <c r="AGK20" s="30"/>
      <c r="AGL20" s="30"/>
      <c r="AGM20" s="30"/>
      <c r="AGN20" s="30"/>
      <c r="AGO20" s="30"/>
      <c r="AGP20" s="30"/>
      <c r="AGQ20" s="30"/>
      <c r="AGR20" s="30"/>
      <c r="AGS20" s="30"/>
      <c r="AGT20" s="30"/>
      <c r="AGU20" s="30"/>
      <c r="AGV20" s="30"/>
      <c r="AGW20" s="30"/>
      <c r="AGX20" s="30"/>
      <c r="AGY20" s="30"/>
      <c r="AGZ20" s="30"/>
      <c r="AHA20" s="30"/>
      <c r="AHB20" s="30"/>
      <c r="AHC20" s="30"/>
      <c r="AHD20" s="30"/>
      <c r="AHE20" s="30"/>
      <c r="AHF20" s="30"/>
      <c r="AHG20" s="30"/>
      <c r="AHH20" s="55"/>
      <c r="AHI20" s="30"/>
      <c r="AHJ20" s="30"/>
      <c r="AHK20" s="30"/>
      <c r="AHL20" s="30"/>
      <c r="AHM20" s="30"/>
      <c r="AHN20" s="30"/>
      <c r="AHO20" s="30"/>
      <c r="AHP20" s="30"/>
      <c r="AHQ20" s="30"/>
      <c r="AHR20" s="30"/>
      <c r="AHS20" s="30"/>
      <c r="AHT20" s="30"/>
      <c r="AHU20" s="30"/>
      <c r="AHV20" s="30"/>
      <c r="AHW20" s="30"/>
      <c r="AHX20" s="30"/>
      <c r="AHY20" s="30"/>
      <c r="AHZ20" s="30"/>
      <c r="AIA20" s="30"/>
      <c r="AIB20" s="30"/>
      <c r="AIC20" s="30"/>
      <c r="AID20" s="30"/>
      <c r="AIE20" s="30"/>
      <c r="AIF20" s="30"/>
      <c r="AIG20" s="30"/>
      <c r="AIH20" s="30"/>
      <c r="AII20" s="30"/>
      <c r="AIJ20" s="30"/>
      <c r="AIK20" s="30"/>
      <c r="AIL20" s="30"/>
      <c r="AIM20" s="30"/>
      <c r="AIN20" s="30"/>
      <c r="AIO20" s="55"/>
      <c r="AIP20" s="30"/>
      <c r="AIQ20" s="30"/>
      <c r="AIR20" s="30"/>
      <c r="AIS20" s="30"/>
      <c r="AIT20" s="30"/>
      <c r="AIU20" s="30"/>
      <c r="AIV20" s="30"/>
      <c r="AIW20" s="30"/>
      <c r="AIX20" s="30"/>
      <c r="AIY20" s="30"/>
      <c r="AIZ20" s="30"/>
      <c r="AJA20" s="30"/>
      <c r="AJB20" s="30"/>
      <c r="AJC20" s="30"/>
      <c r="AJD20" s="30"/>
      <c r="AJE20" s="30"/>
      <c r="AJF20" s="30"/>
      <c r="AJG20" s="30"/>
      <c r="AJH20" s="30"/>
      <c r="AJI20" s="30"/>
      <c r="AJJ20" s="30"/>
      <c r="AJK20" s="30"/>
      <c r="AJL20" s="30"/>
      <c r="AJM20" s="30"/>
      <c r="AJN20" s="30"/>
      <c r="AJO20" s="30"/>
      <c r="AJP20" s="30"/>
      <c r="AJQ20" s="30"/>
      <c r="AJR20" s="30"/>
      <c r="AJS20" s="30"/>
      <c r="AJT20" s="30"/>
      <c r="AJU20" s="30"/>
      <c r="AJV20" s="55"/>
      <c r="AJW20" s="30"/>
      <c r="AJX20" s="30"/>
      <c r="AJY20" s="30"/>
      <c r="AJZ20" s="30"/>
      <c r="AKA20" s="30"/>
      <c r="AKB20" s="30"/>
      <c r="AKC20" s="30"/>
      <c r="AKD20" s="30"/>
      <c r="AKE20" s="30"/>
      <c r="AKF20" s="30"/>
      <c r="AKG20" s="30"/>
      <c r="AKH20" s="30"/>
      <c r="AKI20" s="30"/>
      <c r="AKJ20" s="30"/>
      <c r="AKK20" s="30"/>
      <c r="AKL20" s="30"/>
      <c r="AKM20" s="30"/>
      <c r="AKN20" s="30"/>
      <c r="AKO20" s="30"/>
      <c r="AKP20" s="30"/>
      <c r="AKQ20" s="30"/>
      <c r="AKR20" s="30"/>
      <c r="AKS20" s="30"/>
      <c r="AKT20" s="30"/>
      <c r="AKU20" s="30"/>
      <c r="AKV20" s="30"/>
      <c r="AKW20" s="30"/>
      <c r="AKX20" s="30"/>
      <c r="AKY20" s="30"/>
      <c r="AKZ20" s="30"/>
      <c r="ALA20" s="30"/>
      <c r="ALB20" s="30"/>
      <c r="ALC20" s="55"/>
      <c r="ALD20" s="30"/>
      <c r="ALE20" s="30"/>
      <c r="ALF20" s="30"/>
      <c r="ALG20" s="30"/>
      <c r="ALH20" s="30"/>
      <c r="ALI20" s="30"/>
      <c r="ALJ20" s="30"/>
      <c r="ALK20" s="30"/>
      <c r="ALL20" s="30"/>
      <c r="ALM20" s="30"/>
      <c r="ALN20" s="30"/>
      <c r="ALO20" s="30"/>
      <c r="ALP20" s="30"/>
      <c r="ALQ20" s="30"/>
      <c r="ALR20" s="30"/>
      <c r="ALS20" s="30"/>
      <c r="ALT20" s="30"/>
      <c r="ALU20" s="30"/>
      <c r="ALV20" s="30"/>
      <c r="ALW20" s="30"/>
      <c r="ALX20" s="30"/>
      <c r="ALY20" s="30"/>
      <c r="ALZ20" s="30"/>
      <c r="AMA20" s="30"/>
      <c r="AMB20" s="30"/>
      <c r="AMC20" s="30"/>
      <c r="AMD20" s="30"/>
      <c r="AME20" s="30"/>
      <c r="AMF20" s="30"/>
      <c r="AMG20" s="30"/>
      <c r="AMH20" s="30"/>
      <c r="AMI20" s="30"/>
      <c r="AMJ20" s="55"/>
      <c r="AMK20" s="30"/>
      <c r="AML20" s="30"/>
      <c r="AMM20" s="30"/>
      <c r="AMN20" s="30"/>
      <c r="AMO20" s="30"/>
      <c r="AMP20" s="30"/>
      <c r="AMQ20" s="30"/>
      <c r="AMR20" s="30"/>
      <c r="AMS20" s="30"/>
      <c r="AMT20" s="30"/>
      <c r="AMU20" s="30"/>
      <c r="AMV20" s="30"/>
      <c r="AMW20" s="30"/>
      <c r="AMX20" s="30"/>
      <c r="AMY20" s="30"/>
      <c r="AMZ20" s="30"/>
      <c r="ANA20" s="30"/>
      <c r="ANB20" s="30"/>
      <c r="ANC20" s="30"/>
      <c r="AND20" s="30"/>
      <c r="ANE20" s="30"/>
      <c r="ANF20" s="30"/>
      <c r="ANG20" s="30"/>
      <c r="ANH20" s="30"/>
      <c r="ANI20" s="30"/>
      <c r="ANJ20" s="30"/>
      <c r="ANK20" s="30"/>
      <c r="ANL20" s="30"/>
      <c r="ANM20" s="30"/>
      <c r="ANN20" s="30"/>
      <c r="ANO20" s="30"/>
      <c r="ANP20" s="30"/>
      <c r="ANQ20" s="55"/>
      <c r="ANR20" s="30"/>
      <c r="ANS20" s="30"/>
      <c r="ANT20" s="30"/>
      <c r="ANU20" s="30"/>
      <c r="ANV20" s="30"/>
      <c r="ANW20" s="30"/>
      <c r="ANX20" s="30"/>
      <c r="ANY20" s="30"/>
      <c r="ANZ20" s="30"/>
      <c r="AOA20" s="30"/>
      <c r="AOB20" s="30"/>
      <c r="AOC20" s="30"/>
      <c r="AOD20" s="30"/>
      <c r="AOE20" s="30"/>
      <c r="AOF20" s="30"/>
      <c r="AOG20" s="30"/>
      <c r="AOH20" s="30"/>
      <c r="AOI20" s="30"/>
      <c r="AOJ20" s="30"/>
      <c r="AOK20" s="30"/>
      <c r="AOL20" s="30"/>
      <c r="AOM20" s="30"/>
      <c r="AON20" s="30"/>
      <c r="AOO20" s="30"/>
      <c r="AOP20" s="30"/>
      <c r="AOQ20" s="30"/>
      <c r="AOR20" s="30"/>
      <c r="AOS20" s="30"/>
      <c r="AOT20" s="30"/>
      <c r="AOU20" s="30"/>
      <c r="AOV20" s="30"/>
      <c r="AOW20" s="30"/>
      <c r="AOX20" s="55"/>
      <c r="AOY20" s="30"/>
      <c r="AOZ20" s="30"/>
      <c r="APA20" s="30"/>
      <c r="APB20" s="30"/>
      <c r="APC20" s="30"/>
      <c r="APD20" s="30"/>
      <c r="APE20" s="30"/>
      <c r="APF20" s="30"/>
      <c r="APG20" s="30"/>
      <c r="APH20" s="30"/>
      <c r="API20" s="30"/>
      <c r="APJ20" s="30"/>
      <c r="APK20" s="30"/>
      <c r="APL20" s="30"/>
      <c r="APM20" s="30"/>
      <c r="APN20" s="30"/>
      <c r="APO20" s="30"/>
      <c r="APP20" s="30"/>
      <c r="APQ20" s="30"/>
      <c r="APR20" s="30"/>
      <c r="APS20" s="30"/>
      <c r="APT20" s="30"/>
      <c r="APU20" s="30"/>
      <c r="APV20" s="30"/>
      <c r="APW20" s="30"/>
      <c r="APX20" s="30"/>
      <c r="APY20" s="30"/>
      <c r="APZ20" s="30"/>
      <c r="AQA20" s="30"/>
      <c r="AQB20" s="30"/>
      <c r="AQC20" s="30"/>
      <c r="AQD20" s="30"/>
      <c r="AQE20" s="55"/>
      <c r="AQF20" s="30"/>
      <c r="AQG20" s="30"/>
      <c r="AQH20" s="30"/>
      <c r="AQI20" s="30"/>
      <c r="AQJ20" s="30"/>
      <c r="AQK20" s="30"/>
      <c r="AQL20" s="30"/>
      <c r="AQM20" s="30"/>
      <c r="AQN20" s="30"/>
      <c r="AQO20" s="30"/>
      <c r="AQP20" s="30"/>
      <c r="AQQ20" s="30"/>
      <c r="AQR20" s="30"/>
      <c r="AQS20" s="30"/>
      <c r="AQT20" s="30"/>
      <c r="AQU20" s="30"/>
      <c r="AQV20" s="30"/>
      <c r="AQW20" s="30"/>
      <c r="AQX20" s="30"/>
      <c r="AQY20" s="30"/>
      <c r="AQZ20" s="30"/>
      <c r="ARA20" s="30"/>
      <c r="ARB20" s="30"/>
      <c r="ARC20" s="30"/>
      <c r="ARD20" s="30"/>
      <c r="ARE20" s="30"/>
      <c r="ARF20" s="30"/>
      <c r="ARG20" s="30"/>
      <c r="ARH20" s="30"/>
      <c r="ARI20" s="30"/>
      <c r="ARJ20" s="30"/>
      <c r="ARK20" s="30"/>
      <c r="ARL20" s="55"/>
      <c r="ARM20" s="30"/>
      <c r="ARN20" s="30"/>
      <c r="ARO20" s="30"/>
      <c r="ARP20" s="30"/>
      <c r="ARQ20" s="30"/>
      <c r="ARR20" s="30"/>
      <c r="ARS20" s="30"/>
      <c r="ART20" s="30"/>
      <c r="ARU20" s="30"/>
      <c r="ARV20" s="30"/>
      <c r="ARW20" s="30"/>
      <c r="ARX20" s="30"/>
      <c r="ARY20" s="30"/>
      <c r="ARZ20" s="30"/>
      <c r="ASA20" s="30"/>
      <c r="ASB20" s="30"/>
      <c r="ASC20" s="30"/>
      <c r="ASD20" s="30"/>
      <c r="ASE20" s="30"/>
      <c r="ASF20" s="30"/>
      <c r="ASG20" s="30"/>
      <c r="ASH20" s="30"/>
      <c r="ASI20" s="30"/>
      <c r="ASJ20" s="30"/>
      <c r="ASK20" s="30"/>
      <c r="ASL20" s="30"/>
      <c r="ASM20" s="30"/>
      <c r="ASN20" s="30"/>
      <c r="ASO20" s="30"/>
      <c r="ASP20" s="30"/>
      <c r="ASQ20" s="30"/>
      <c r="ASR20" s="30"/>
      <c r="ASS20" s="55"/>
      <c r="AST20" s="30"/>
      <c r="ASU20" s="30"/>
      <c r="ASV20" s="30"/>
      <c r="ASW20" s="30"/>
      <c r="ASX20" s="30"/>
      <c r="ASY20" s="30"/>
      <c r="ASZ20" s="30"/>
      <c r="ATA20" s="30"/>
      <c r="ATB20" s="30"/>
      <c r="ATC20" s="30"/>
      <c r="ATD20" s="30"/>
      <c r="ATE20" s="30"/>
      <c r="ATF20" s="30"/>
      <c r="ATG20" s="30"/>
      <c r="ATH20" s="30"/>
      <c r="ATI20" s="30"/>
      <c r="ATJ20" s="30"/>
      <c r="ATK20" s="30"/>
      <c r="ATL20" s="30"/>
      <c r="ATM20" s="30"/>
      <c r="ATN20" s="30"/>
      <c r="ATO20" s="30"/>
      <c r="ATP20" s="30"/>
      <c r="ATQ20" s="30"/>
      <c r="ATR20" s="30"/>
      <c r="ATS20" s="30"/>
      <c r="ATT20" s="30"/>
      <c r="ATU20" s="30"/>
      <c r="ATV20" s="30"/>
      <c r="ATW20" s="30"/>
      <c r="ATX20" s="30"/>
      <c r="ATY20" s="30"/>
      <c r="ATZ20" s="55"/>
      <c r="AUA20" s="56"/>
      <c r="AUB20" s="30"/>
      <c r="AUC20" s="30"/>
      <c r="AUD20" s="30"/>
      <c r="AUE20" s="30"/>
      <c r="AUF20" s="30"/>
      <c r="AUG20" s="30"/>
      <c r="AUH20" s="30"/>
      <c r="AUI20" s="30"/>
      <c r="AUJ20" s="30"/>
      <c r="AUK20" s="30"/>
      <c r="AUL20" s="30"/>
      <c r="AUM20" s="30"/>
      <c r="AUN20" s="30"/>
      <c r="AUO20" s="30"/>
      <c r="AUP20" s="30"/>
      <c r="AUQ20" s="30"/>
      <c r="AUR20" s="30"/>
      <c r="AUS20" s="30"/>
      <c r="AUT20" s="30"/>
      <c r="AUU20" s="30"/>
      <c r="AUV20" s="30"/>
      <c r="AUW20" s="30"/>
      <c r="AUX20" s="30"/>
      <c r="AUY20" s="30"/>
      <c r="AUZ20" s="30"/>
      <c r="AVA20" s="30"/>
      <c r="AVB20" s="30"/>
      <c r="AVC20" s="30"/>
      <c r="AVD20" s="30"/>
      <c r="AVE20" s="30"/>
      <c r="AVF20" s="30"/>
      <c r="AVG20" s="30"/>
      <c r="AVH20" s="55"/>
      <c r="AVI20" s="30"/>
      <c r="AVJ20" s="30"/>
      <c r="AVK20" s="30"/>
      <c r="AVL20" s="30"/>
      <c r="AVM20" s="30"/>
      <c r="AVN20" s="30"/>
      <c r="AVO20" s="30"/>
      <c r="AVP20" s="30"/>
      <c r="AVQ20" s="30"/>
      <c r="AVR20" s="30"/>
      <c r="AVS20" s="30"/>
      <c r="AVT20" s="30"/>
      <c r="AVU20" s="30"/>
      <c r="AVV20" s="30"/>
      <c r="AVW20" s="30"/>
      <c r="AVX20" s="30"/>
      <c r="AVY20" s="30"/>
      <c r="AVZ20" s="30"/>
      <c r="AWA20" s="30"/>
      <c r="AWB20" s="30"/>
      <c r="AWC20" s="30"/>
      <c r="AWD20" s="30"/>
      <c r="AWE20" s="30"/>
      <c r="AWF20" s="30"/>
      <c r="AWG20" s="30"/>
      <c r="AWH20" s="30"/>
      <c r="AWI20" s="30"/>
      <c r="AWJ20" s="30"/>
      <c r="AWK20" s="30"/>
      <c r="AWL20" s="30"/>
      <c r="AWM20" s="30"/>
      <c r="AWN20" s="30"/>
      <c r="AWO20" s="55"/>
      <c r="AWP20" s="30"/>
      <c r="AWQ20" s="30"/>
      <c r="AWR20" s="30"/>
      <c r="AWS20" s="30"/>
      <c r="AWT20" s="30"/>
      <c r="AWU20" s="30"/>
      <c r="AWV20" s="30"/>
      <c r="AWW20" s="30"/>
      <c r="AWX20" s="30"/>
      <c r="AWY20" s="30"/>
      <c r="AWZ20" s="30"/>
      <c r="AXA20" s="30"/>
      <c r="AXB20" s="30"/>
      <c r="AXC20" s="30"/>
      <c r="AXD20" s="30"/>
      <c r="AXE20" s="30"/>
      <c r="AXF20" s="30"/>
      <c r="AXG20" s="30"/>
      <c r="AXH20" s="30"/>
      <c r="AXI20" s="30"/>
      <c r="AXJ20" s="30"/>
      <c r="AXK20" s="30"/>
      <c r="AXL20" s="30"/>
      <c r="AXM20" s="30"/>
      <c r="AXN20" s="30"/>
      <c r="AXO20" s="30"/>
      <c r="AXP20" s="30"/>
      <c r="AXQ20" s="30"/>
      <c r="AXR20" s="30"/>
      <c r="AXS20" s="30"/>
      <c r="AXT20" s="30"/>
      <c r="AXU20" s="30"/>
      <c r="AXV20" s="55"/>
      <c r="AXW20" s="30"/>
      <c r="AXX20" s="30"/>
      <c r="AXY20" s="30"/>
      <c r="AXZ20" s="30"/>
      <c r="AYA20" s="30"/>
      <c r="AYB20" s="30"/>
      <c r="AYC20" s="30"/>
      <c r="AYD20" s="30"/>
      <c r="AYE20" s="30"/>
      <c r="AYF20" s="30"/>
      <c r="AYG20" s="30"/>
      <c r="AYH20" s="30"/>
      <c r="AYI20" s="30"/>
      <c r="AYJ20" s="30"/>
      <c r="AYK20" s="30"/>
      <c r="AYL20" s="30"/>
      <c r="AYM20" s="30"/>
      <c r="AYN20" s="30"/>
      <c r="AYO20" s="30"/>
      <c r="AYP20" s="30"/>
      <c r="AYQ20" s="30"/>
      <c r="AYR20" s="30"/>
      <c r="AYS20" s="30"/>
      <c r="AYT20" s="30"/>
      <c r="AYU20" s="30"/>
      <c r="AYV20" s="30"/>
      <c r="AYW20" s="30"/>
      <c r="AYX20" s="30"/>
      <c r="AYY20" s="30"/>
      <c r="AYZ20" s="30"/>
      <c r="AZA20" s="30"/>
      <c r="AZB20" s="30"/>
      <c r="AZC20" s="55"/>
      <c r="AZD20" s="30"/>
      <c r="AZE20" s="30"/>
      <c r="AZF20" s="30"/>
      <c r="AZG20" s="30"/>
      <c r="AZH20" s="30"/>
      <c r="AZI20" s="30"/>
      <c r="AZJ20" s="30"/>
      <c r="AZK20" s="30"/>
      <c r="AZL20" s="30"/>
      <c r="AZM20" s="30"/>
      <c r="AZN20" s="30"/>
      <c r="AZO20" s="30"/>
      <c r="AZP20" s="30"/>
      <c r="AZQ20" s="30"/>
      <c r="AZR20" s="30"/>
      <c r="AZS20" s="30"/>
      <c r="AZT20" s="30"/>
      <c r="AZU20" s="30"/>
      <c r="AZV20" s="30"/>
      <c r="AZW20" s="30"/>
      <c r="AZX20" s="30"/>
      <c r="AZY20" s="30"/>
      <c r="AZZ20" s="30"/>
      <c r="BAA20" s="30"/>
      <c r="BAB20" s="30"/>
      <c r="BAC20" s="30"/>
      <c r="BAD20" s="30"/>
      <c r="BAE20" s="30"/>
      <c r="BAF20" s="30"/>
      <c r="BAG20" s="30"/>
      <c r="BAH20" s="30"/>
      <c r="BAI20" s="30"/>
      <c r="BAJ20" s="55"/>
      <c r="BAK20" s="30"/>
      <c r="BAL20" s="30"/>
      <c r="BAM20" s="30"/>
      <c r="BAN20" s="30"/>
      <c r="BAO20" s="30"/>
      <c r="BAP20" s="30"/>
      <c r="BAQ20" s="30"/>
      <c r="BAR20" s="30"/>
      <c r="BAS20" s="30"/>
      <c r="BAT20" s="30"/>
      <c r="BAU20" s="30"/>
      <c r="BAV20" s="30"/>
      <c r="BAW20" s="30"/>
      <c r="BAX20" s="30"/>
      <c r="BAY20" s="30"/>
      <c r="BAZ20" s="30"/>
      <c r="BBA20" s="30"/>
      <c r="BBB20" s="30"/>
      <c r="BBC20" s="30"/>
      <c r="BBD20" s="30"/>
      <c r="BBE20" s="30"/>
      <c r="BBF20" s="30"/>
      <c r="BBG20" s="30"/>
      <c r="BBH20" s="30"/>
      <c r="BBI20" s="30"/>
      <c r="BBJ20" s="30"/>
      <c r="BBK20" s="30"/>
      <c r="BBL20" s="30"/>
      <c r="BBM20" s="30"/>
      <c r="BBN20" s="30"/>
      <c r="BBO20" s="30"/>
      <c r="BBP20" s="30"/>
      <c r="BBQ20" s="55"/>
      <c r="BBR20" s="30"/>
      <c r="BBS20" s="30"/>
      <c r="BBT20" s="30"/>
      <c r="BBU20" s="30"/>
      <c r="BBV20" s="30"/>
      <c r="BBW20" s="30"/>
      <c r="BBX20" s="30"/>
      <c r="BBY20" s="30"/>
      <c r="BBZ20" s="30"/>
      <c r="BCA20" s="30"/>
      <c r="BCB20" s="30"/>
      <c r="BCC20" s="30"/>
      <c r="BCD20" s="30"/>
      <c r="BCE20" s="30"/>
      <c r="BCF20" s="30"/>
      <c r="BCG20" s="30"/>
      <c r="BCH20" s="30"/>
      <c r="BCI20" s="30"/>
      <c r="BCJ20" s="30"/>
      <c r="BCK20" s="30"/>
      <c r="BCL20" s="30"/>
      <c r="BCM20" s="30"/>
      <c r="BCN20" s="30"/>
      <c r="BCO20" s="30"/>
      <c r="BCP20" s="30"/>
      <c r="BCQ20" s="30"/>
      <c r="BCR20" s="30"/>
      <c r="BCS20" s="30"/>
      <c r="BCT20" s="30"/>
      <c r="BCU20" s="30"/>
      <c r="BCV20" s="30"/>
      <c r="BCW20" s="30"/>
      <c r="BCX20" s="55"/>
      <c r="BCY20" s="30"/>
      <c r="BCZ20" s="30"/>
      <c r="BDA20" s="30"/>
      <c r="BDB20" s="30"/>
      <c r="BDC20" s="30"/>
      <c r="BDD20" s="30"/>
      <c r="BDE20" s="30"/>
      <c r="BDF20" s="30"/>
      <c r="BDG20" s="30"/>
      <c r="BDH20" s="30"/>
      <c r="BDI20" s="30"/>
      <c r="BDJ20" s="30"/>
      <c r="BDK20" s="30"/>
      <c r="BDL20" s="30"/>
      <c r="BDM20" s="30"/>
      <c r="BDN20" s="30"/>
      <c r="BDO20" s="30"/>
      <c r="BDP20" s="30"/>
      <c r="BDQ20" s="30"/>
      <c r="BDR20" s="30"/>
      <c r="BDS20" s="30"/>
      <c r="BDT20" s="30"/>
      <c r="BDU20" s="30"/>
      <c r="BDV20" s="30"/>
      <c r="BDW20" s="30"/>
      <c r="BDX20" s="30"/>
      <c r="BDY20" s="30"/>
      <c r="BDZ20" s="30"/>
      <c r="BEA20" s="30"/>
      <c r="BEB20" s="30"/>
      <c r="BEC20" s="30"/>
      <c r="BED20" s="30"/>
      <c r="BEE20" s="55"/>
      <c r="BEF20" s="30"/>
      <c r="BEG20" s="30"/>
      <c r="BEH20" s="30"/>
      <c r="BEI20" s="30"/>
      <c r="BEJ20" s="30"/>
      <c r="BEK20" s="30"/>
      <c r="BEL20" s="30"/>
      <c r="BEM20" s="30"/>
      <c r="BEN20" s="30"/>
      <c r="BEO20" s="30"/>
      <c r="BEP20" s="30"/>
      <c r="BEQ20" s="30"/>
      <c r="BER20" s="30"/>
      <c r="BES20" s="30"/>
      <c r="BET20" s="30"/>
      <c r="BEU20" s="30"/>
      <c r="BEV20" s="30"/>
      <c r="BEW20" s="30"/>
      <c r="BEX20" s="30"/>
      <c r="BEY20" s="30"/>
      <c r="BEZ20" s="30"/>
      <c r="BFA20" s="30"/>
      <c r="BFB20" s="30"/>
      <c r="BFC20" s="30"/>
      <c r="BFD20" s="30"/>
      <c r="BFE20" s="30"/>
      <c r="BFF20" s="30"/>
      <c r="BFG20" s="30"/>
      <c r="BFH20" s="30"/>
      <c r="BFI20" s="30"/>
      <c r="BFJ20" s="30"/>
      <c r="BFK20" s="30"/>
      <c r="BFL20" s="55"/>
      <c r="BFM20" s="30"/>
      <c r="BFN20" s="30"/>
      <c r="BFO20" s="30"/>
      <c r="BFP20" s="30"/>
      <c r="BFQ20" s="30"/>
      <c r="BFR20" s="30"/>
      <c r="BFS20" s="30"/>
      <c r="BFT20" s="30"/>
      <c r="BFU20" s="30"/>
      <c r="BFV20" s="30"/>
      <c r="BFW20" s="30"/>
      <c r="BFX20" s="30"/>
      <c r="BFY20" s="30"/>
      <c r="BFZ20" s="30"/>
      <c r="BGA20" s="30"/>
      <c r="BGB20" s="30"/>
      <c r="BGC20" s="30"/>
      <c r="BGD20" s="30"/>
      <c r="BGE20" s="30"/>
      <c r="BGF20" s="30"/>
      <c r="BGG20" s="30"/>
      <c r="BGH20" s="30"/>
      <c r="BGI20" s="30"/>
      <c r="BGJ20" s="30"/>
      <c r="BGK20" s="30"/>
      <c r="BGL20" s="30"/>
      <c r="BGM20" s="30"/>
      <c r="BGN20" s="30"/>
      <c r="BGO20" s="30"/>
      <c r="BGP20" s="30"/>
      <c r="BGQ20" s="30"/>
      <c r="BGR20" s="30"/>
      <c r="BGS20" s="55"/>
      <c r="BGT20" s="30"/>
      <c r="BGU20" s="30"/>
      <c r="BGV20" s="30"/>
      <c r="BGW20" s="30"/>
      <c r="BGX20" s="30"/>
      <c r="BGY20" s="30"/>
      <c r="BGZ20" s="30"/>
      <c r="BHA20" s="30"/>
      <c r="BHB20" s="30"/>
      <c r="BHC20" s="30"/>
      <c r="BHD20" s="30"/>
      <c r="BHE20" s="30"/>
      <c r="BHF20" s="30"/>
      <c r="BHG20" s="30"/>
      <c r="BHH20" s="30"/>
      <c r="BHI20" s="30"/>
      <c r="BHJ20" s="30"/>
      <c r="BHK20" s="30"/>
      <c r="BHL20" s="30"/>
      <c r="BHM20" s="30"/>
      <c r="BHN20" s="30"/>
      <c r="BHO20" s="30"/>
      <c r="BHP20" s="30"/>
      <c r="BHQ20" s="30"/>
      <c r="BHR20" s="30"/>
      <c r="BHS20" s="30"/>
      <c r="BHT20" s="30"/>
      <c r="BHU20" s="30"/>
      <c r="BHV20" s="30"/>
      <c r="BHW20" s="30"/>
      <c r="BHX20" s="30"/>
      <c r="BHY20" s="30"/>
      <c r="BHZ20" s="55"/>
      <c r="BIA20" s="30"/>
      <c r="BIB20" s="30"/>
      <c r="BIC20" s="30"/>
      <c r="BID20" s="30"/>
      <c r="BIE20" s="30"/>
      <c r="BIF20" s="30"/>
      <c r="BIG20" s="30"/>
      <c r="BIH20" s="30"/>
      <c r="BII20" s="30"/>
      <c r="BIJ20" s="30"/>
      <c r="BIK20" s="30"/>
      <c r="BIL20" s="30"/>
      <c r="BIM20" s="30"/>
      <c r="BIN20" s="30"/>
      <c r="BIO20" s="30"/>
      <c r="BIP20" s="30"/>
      <c r="BIQ20" s="30"/>
      <c r="BIR20" s="30"/>
      <c r="BIS20" s="30"/>
      <c r="BIT20" s="30"/>
      <c r="BIU20" s="30"/>
      <c r="BIV20" s="30"/>
      <c r="BIW20" s="30"/>
      <c r="BIX20" s="30"/>
      <c r="BIY20" s="30"/>
      <c r="BIZ20" s="30"/>
      <c r="BJA20" s="30"/>
      <c r="BJB20" s="30"/>
      <c r="BJC20" s="30"/>
      <c r="BJD20" s="30"/>
      <c r="BJE20" s="30"/>
      <c r="BJF20" s="30"/>
      <c r="BJG20" s="55"/>
      <c r="BJH20" s="56"/>
    </row>
    <row r="21" spans="1:1620" x14ac:dyDescent="0.3"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55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147"/>
      <c r="CB21" s="147"/>
      <c r="CC21" s="147"/>
      <c r="CD21" s="147"/>
      <c r="CE21" s="147"/>
      <c r="CF21" s="30"/>
      <c r="CG21" s="30"/>
      <c r="CH21" s="30"/>
      <c r="CI21" s="30"/>
      <c r="CJ21" s="30"/>
      <c r="CK21" s="30"/>
      <c r="CL21" s="30"/>
      <c r="CM21" s="55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147"/>
      <c r="DL21" s="147"/>
      <c r="DM21" s="30"/>
      <c r="DN21" s="30"/>
      <c r="DO21" s="30"/>
      <c r="DP21" s="30"/>
      <c r="DQ21" s="30"/>
      <c r="DR21" s="30"/>
      <c r="DS21" s="30"/>
      <c r="DT21" s="30"/>
      <c r="DU21" s="30"/>
      <c r="DV21" s="55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147"/>
      <c r="ER21" s="147"/>
      <c r="ES21" s="147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55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147"/>
      <c r="FZ21" s="147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55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55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55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55"/>
      <c r="KK21" s="30"/>
      <c r="KL21" s="30"/>
      <c r="KM21" s="30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55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0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55"/>
      <c r="MY21" s="30"/>
      <c r="MZ21" s="30"/>
      <c r="NA21" s="30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0"/>
      <c r="NP21" s="30"/>
      <c r="NQ21" s="30"/>
      <c r="NR21" s="30"/>
      <c r="NS21" s="30"/>
      <c r="NT21" s="30"/>
      <c r="NU21" s="30"/>
      <c r="NV21" s="30"/>
      <c r="NW21" s="30"/>
      <c r="NX21" s="30"/>
      <c r="NY21" s="30"/>
      <c r="NZ21" s="30"/>
      <c r="OA21" s="30"/>
      <c r="OB21" s="30"/>
      <c r="OC21" s="30"/>
      <c r="OD21" s="30"/>
      <c r="OE21" s="55"/>
      <c r="OF21" s="30"/>
      <c r="OG21" s="30"/>
      <c r="OH21" s="30"/>
      <c r="OI21" s="30"/>
      <c r="OJ21" s="30"/>
      <c r="OK21" s="30"/>
      <c r="OL21" s="30"/>
      <c r="OM21" s="30"/>
      <c r="ON21" s="30"/>
      <c r="OO21" s="30"/>
      <c r="OP21" s="30"/>
      <c r="OQ21" s="30"/>
      <c r="OR21" s="30"/>
      <c r="OS21" s="30"/>
      <c r="OT21" s="30"/>
      <c r="OU21" s="30"/>
      <c r="OV21" s="30"/>
      <c r="OW21" s="30"/>
      <c r="OX21" s="30"/>
      <c r="OY21" s="30"/>
      <c r="OZ21" s="30"/>
      <c r="PA21" s="30"/>
      <c r="PB21" s="30"/>
      <c r="PC21" s="30"/>
      <c r="PD21" s="30"/>
      <c r="PE21" s="30"/>
      <c r="PF21" s="30"/>
      <c r="PG21" s="30"/>
      <c r="PH21" s="30"/>
      <c r="PI21" s="30"/>
      <c r="PJ21" s="30"/>
      <c r="PK21" s="30"/>
      <c r="PL21" s="55"/>
      <c r="PM21" s="56"/>
      <c r="PN21" s="30"/>
      <c r="PO21" s="30"/>
      <c r="PP21" s="30"/>
      <c r="PQ21" s="30"/>
      <c r="PR21" s="30"/>
      <c r="PS21" s="30"/>
      <c r="PT21" s="30"/>
      <c r="PU21" s="30"/>
      <c r="PV21" s="30"/>
      <c r="PW21" s="30"/>
      <c r="PX21" s="30"/>
      <c r="PY21" s="30"/>
      <c r="PZ21" s="30"/>
      <c r="QA21" s="30"/>
      <c r="QB21" s="30"/>
      <c r="QC21" s="30"/>
      <c r="QD21" s="30"/>
      <c r="QE21" s="30"/>
      <c r="QF21" s="30"/>
      <c r="QG21" s="30"/>
      <c r="QH21" s="30"/>
      <c r="QI21" s="30"/>
      <c r="QJ21" s="30"/>
      <c r="QK21" s="30"/>
      <c r="QL21" s="30"/>
      <c r="QM21" s="30"/>
      <c r="QN21" s="30"/>
      <c r="QO21" s="30"/>
      <c r="QP21" s="30"/>
      <c r="QQ21" s="30"/>
      <c r="QR21" s="30"/>
      <c r="QS21" s="30"/>
      <c r="QT21" s="55"/>
      <c r="QU21" s="30"/>
      <c r="QV21" s="30"/>
      <c r="QW21" s="30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55"/>
      <c r="SB21" s="30"/>
      <c r="SC21" s="30"/>
      <c r="SD21" s="30"/>
      <c r="SE21" s="30"/>
      <c r="SF21" s="30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0"/>
      <c r="TF21" s="30"/>
      <c r="TG21" s="30"/>
      <c r="TH21" s="55"/>
      <c r="TI21" s="30"/>
      <c r="TJ21" s="30"/>
      <c r="TK21" s="30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30"/>
      <c r="UF21" s="30"/>
      <c r="UG21" s="30"/>
      <c r="UH21" s="30"/>
      <c r="UI21" s="30"/>
      <c r="UJ21" s="30"/>
      <c r="UK21" s="30"/>
      <c r="UL21" s="30"/>
      <c r="UM21" s="30"/>
      <c r="UN21" s="30"/>
      <c r="UO21" s="55"/>
      <c r="UP21" s="30"/>
      <c r="UQ21" s="30"/>
      <c r="UR21" s="30"/>
      <c r="US21" s="30"/>
      <c r="UT21" s="30"/>
      <c r="UU21" s="30"/>
      <c r="UV21" s="30"/>
      <c r="UW21" s="30"/>
      <c r="UX21" s="30"/>
      <c r="UY21" s="30"/>
      <c r="UZ21" s="30"/>
      <c r="VA21" s="30"/>
      <c r="VB21" s="30"/>
      <c r="VC21" s="30"/>
      <c r="VD21" s="30"/>
      <c r="VE21" s="30"/>
      <c r="VF21" s="30"/>
      <c r="VG21" s="30"/>
      <c r="VH21" s="30"/>
      <c r="VI21" s="30"/>
      <c r="VJ21" s="30"/>
      <c r="VK21" s="30"/>
      <c r="VL21" s="30"/>
      <c r="VM21" s="30"/>
      <c r="VN21" s="30"/>
      <c r="VO21" s="30"/>
      <c r="VP21" s="30"/>
      <c r="VQ21" s="30"/>
      <c r="VR21" s="30"/>
      <c r="VS21" s="30"/>
      <c r="VT21" s="30"/>
      <c r="VU21" s="30"/>
      <c r="VV21" s="55"/>
      <c r="VW21" s="30"/>
      <c r="VX21" s="30"/>
      <c r="VY21" s="30"/>
      <c r="VZ21" s="30"/>
      <c r="WA21" s="30"/>
      <c r="WB21" s="30"/>
      <c r="WC21" s="30"/>
      <c r="WD21" s="30"/>
      <c r="WE21" s="30"/>
      <c r="WF21" s="30"/>
      <c r="WG21" s="30"/>
      <c r="WH21" s="30"/>
      <c r="WI21" s="30"/>
      <c r="WJ21" s="30"/>
      <c r="WK21" s="30"/>
      <c r="WL21" s="30"/>
      <c r="WM21" s="30"/>
      <c r="WN21" s="30"/>
      <c r="WO21" s="30"/>
      <c r="WP21" s="30"/>
      <c r="WQ21" s="30"/>
      <c r="WR21" s="30"/>
      <c r="WS21" s="30"/>
      <c r="WT21" s="30"/>
      <c r="WU21" s="30"/>
      <c r="WV21" s="30"/>
      <c r="WW21" s="30"/>
      <c r="WX21" s="30"/>
      <c r="WY21" s="30"/>
      <c r="WZ21" s="30"/>
      <c r="XA21" s="30"/>
      <c r="XB21" s="30"/>
      <c r="XC21" s="55"/>
      <c r="XD21" s="30"/>
      <c r="XE21" s="30"/>
      <c r="XF21" s="30"/>
      <c r="XG21" s="30"/>
      <c r="XH21" s="30"/>
      <c r="XI21" s="30"/>
      <c r="XJ21" s="30"/>
      <c r="XK21" s="30"/>
      <c r="XL21" s="30"/>
      <c r="XM21" s="30"/>
      <c r="XN21" s="30"/>
      <c r="XO21" s="30"/>
      <c r="XP21" s="30"/>
      <c r="XQ21" s="30"/>
      <c r="XR21" s="30"/>
      <c r="XS21" s="30"/>
      <c r="XT21" s="30"/>
      <c r="XU21" s="30"/>
      <c r="XV21" s="30"/>
      <c r="XW21" s="30"/>
      <c r="XX21" s="30"/>
      <c r="XY21" s="30"/>
      <c r="XZ21" s="30"/>
      <c r="YA21" s="30"/>
      <c r="YB21" s="30"/>
      <c r="YC21" s="30"/>
      <c r="YD21" s="30"/>
      <c r="YE21" s="30"/>
      <c r="YF21" s="30"/>
      <c r="YG21" s="30"/>
      <c r="YH21" s="30"/>
      <c r="YI21" s="30"/>
      <c r="YJ21" s="55"/>
      <c r="YK21" s="30"/>
      <c r="YL21" s="30"/>
      <c r="YM21" s="30"/>
      <c r="YN21" s="30"/>
      <c r="YO21" s="30"/>
      <c r="YP21" s="30"/>
      <c r="YQ21" s="30"/>
      <c r="YR21" s="30"/>
      <c r="YS21" s="30"/>
      <c r="YT21" s="30"/>
      <c r="YU21" s="30"/>
      <c r="YV21" s="30"/>
      <c r="YW21" s="30"/>
      <c r="YX21" s="30"/>
      <c r="YY21" s="30"/>
      <c r="YZ21" s="30"/>
      <c r="ZA21" s="30"/>
      <c r="ZB21" s="30"/>
      <c r="ZC21" s="30"/>
      <c r="ZD21" s="30"/>
      <c r="ZE21" s="30"/>
      <c r="ZF21" s="30"/>
      <c r="ZG21" s="30"/>
      <c r="ZH21" s="30"/>
      <c r="ZI21" s="30"/>
      <c r="ZJ21" s="30"/>
      <c r="ZK21" s="30"/>
      <c r="ZL21" s="30"/>
      <c r="ZM21" s="30"/>
      <c r="ZN21" s="30"/>
      <c r="ZO21" s="30"/>
      <c r="ZP21" s="30"/>
      <c r="ZQ21" s="55"/>
      <c r="ZR21" s="30"/>
      <c r="ZS21" s="30"/>
      <c r="ZT21" s="30"/>
      <c r="ZU21" s="30"/>
      <c r="ZV21" s="30"/>
      <c r="ZW21" s="30"/>
      <c r="ZX21" s="30"/>
      <c r="ZY21" s="30"/>
      <c r="ZZ21" s="30"/>
      <c r="AAA21" s="30"/>
      <c r="AAB21" s="30"/>
      <c r="AAC21" s="30"/>
      <c r="AAD21" s="30"/>
      <c r="AAE21" s="30"/>
      <c r="AAF21" s="30"/>
      <c r="AAG21" s="30"/>
      <c r="AAH21" s="30"/>
      <c r="AAI21" s="30"/>
      <c r="AAJ21" s="30"/>
      <c r="AAK21" s="30"/>
      <c r="AAL21" s="30"/>
      <c r="AAM21" s="30"/>
      <c r="AAN21" s="30"/>
      <c r="AAO21" s="30"/>
      <c r="AAP21" s="30"/>
      <c r="AAQ21" s="30"/>
      <c r="AAR21" s="30"/>
      <c r="AAS21" s="30"/>
      <c r="AAT21" s="30"/>
      <c r="AAU21" s="30"/>
      <c r="AAV21" s="30"/>
      <c r="AAW21" s="30"/>
      <c r="AAX21" s="55"/>
      <c r="AAY21" s="30"/>
      <c r="AAZ21" s="30"/>
      <c r="ABA21" s="30"/>
      <c r="ABB21" s="30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  <c r="ABT21" s="30"/>
      <c r="ABU21" s="30"/>
      <c r="ABV21" s="30"/>
      <c r="ABW21" s="30"/>
      <c r="ABX21" s="30"/>
      <c r="ABY21" s="30"/>
      <c r="ABZ21" s="30"/>
      <c r="ACA21" s="30"/>
      <c r="ACB21" s="30"/>
      <c r="ACC21" s="30"/>
      <c r="ACD21" s="30"/>
      <c r="ACE21" s="55"/>
      <c r="ACF21" s="30"/>
      <c r="ACG21" s="30"/>
      <c r="ACH21" s="30"/>
      <c r="ACI21" s="30"/>
      <c r="ACJ21" s="30"/>
      <c r="ACK21" s="30"/>
      <c r="ACL21" s="30"/>
      <c r="ACM21" s="30"/>
      <c r="ACN21" s="30"/>
      <c r="ACO21" s="30"/>
      <c r="ACP21" s="30"/>
      <c r="ACQ21" s="30"/>
      <c r="ACR21" s="30"/>
      <c r="ACS21" s="30"/>
      <c r="ACT21" s="30"/>
      <c r="ACU21" s="30"/>
      <c r="ACV21" s="30"/>
      <c r="ACW21" s="30"/>
      <c r="ACX21" s="30"/>
      <c r="ACY21" s="30"/>
      <c r="ACZ21" s="30"/>
      <c r="ADA21" s="30"/>
      <c r="ADB21" s="30"/>
      <c r="ADC21" s="30"/>
      <c r="ADD21" s="30"/>
      <c r="ADE21" s="30"/>
      <c r="ADF21" s="30"/>
      <c r="ADG21" s="30"/>
      <c r="ADH21" s="30"/>
      <c r="ADI21" s="30"/>
      <c r="ADJ21" s="30"/>
      <c r="ADK21" s="30"/>
      <c r="ADL21" s="55"/>
      <c r="ADM21" s="30"/>
      <c r="ADN21" s="30"/>
      <c r="ADO21" s="30"/>
      <c r="ADP21" s="30"/>
      <c r="ADQ21" s="30"/>
      <c r="ADR21" s="30"/>
      <c r="ADS21" s="30"/>
      <c r="ADT21" s="30"/>
      <c r="ADU21" s="30"/>
      <c r="ADV21" s="30"/>
      <c r="ADW21" s="30"/>
      <c r="ADX21" s="30"/>
      <c r="ADY21" s="30"/>
      <c r="ADZ21" s="30"/>
      <c r="AEA21" s="30"/>
      <c r="AEB21" s="30"/>
      <c r="AEC21" s="30"/>
      <c r="AED21" s="30"/>
      <c r="AEE21" s="30"/>
      <c r="AEF21" s="30"/>
      <c r="AEG21" s="30"/>
      <c r="AEH21" s="30"/>
      <c r="AEI21" s="30"/>
      <c r="AEJ21" s="30"/>
      <c r="AEK21" s="30"/>
      <c r="AEL21" s="30"/>
      <c r="AEM21" s="30"/>
      <c r="AEN21" s="30"/>
      <c r="AEO21" s="30"/>
      <c r="AEP21" s="30"/>
      <c r="AEQ21" s="30"/>
      <c r="AER21" s="30"/>
      <c r="AES21" s="55"/>
      <c r="AET21" s="56"/>
      <c r="AEU21" s="30"/>
      <c r="AEV21" s="30"/>
      <c r="AEW21" s="30"/>
      <c r="AEX21" s="30"/>
      <c r="AEY21" s="30"/>
      <c r="AEZ21" s="30"/>
      <c r="AFA21" s="30"/>
      <c r="AFB21" s="30"/>
      <c r="AFC21" s="30"/>
      <c r="AFD21" s="30"/>
      <c r="AFE21" s="30"/>
      <c r="AFF21" s="30"/>
      <c r="AFG21" s="30"/>
      <c r="AFH21" s="30"/>
      <c r="AFI21" s="30"/>
      <c r="AFJ21" s="30"/>
      <c r="AFK21" s="30"/>
      <c r="AFL21" s="30"/>
      <c r="AFM21" s="30"/>
      <c r="AFN21" s="30"/>
      <c r="AFO21" s="30"/>
      <c r="AFP21" s="30"/>
      <c r="AFQ21" s="30"/>
      <c r="AFR21" s="30"/>
      <c r="AFS21" s="30"/>
      <c r="AFT21" s="30"/>
      <c r="AFU21" s="30"/>
      <c r="AFV21" s="30"/>
      <c r="AFW21" s="30"/>
      <c r="AFX21" s="30"/>
      <c r="AFY21" s="30"/>
      <c r="AFZ21" s="30"/>
      <c r="AGA21" s="55"/>
      <c r="AGB21" s="30"/>
      <c r="AGC21" s="30"/>
      <c r="AGD21" s="30"/>
      <c r="AGE21" s="30"/>
      <c r="AGF21" s="30"/>
      <c r="AGG21" s="30"/>
      <c r="AGH21" s="30"/>
      <c r="AGI21" s="30"/>
      <c r="AGJ21" s="30"/>
      <c r="AGK21" s="30"/>
      <c r="AGL21" s="30"/>
      <c r="AGM21" s="30"/>
      <c r="AGN21" s="30"/>
      <c r="AGO21" s="30"/>
      <c r="AGP21" s="30"/>
      <c r="AGQ21" s="30"/>
      <c r="AGR21" s="30"/>
      <c r="AGS21" s="30"/>
      <c r="AGT21" s="30"/>
      <c r="AGU21" s="30"/>
      <c r="AGV21" s="30"/>
      <c r="AGW21" s="30"/>
      <c r="AGX21" s="30"/>
      <c r="AGY21" s="30"/>
      <c r="AGZ21" s="30"/>
      <c r="AHA21" s="30"/>
      <c r="AHB21" s="30"/>
      <c r="AHC21" s="30"/>
      <c r="AHD21" s="30"/>
      <c r="AHE21" s="30"/>
      <c r="AHF21" s="30"/>
      <c r="AHG21" s="30"/>
      <c r="AHH21" s="55"/>
      <c r="AHI21" s="30"/>
      <c r="AHJ21" s="30"/>
      <c r="AHK21" s="30"/>
      <c r="AHL21" s="30"/>
      <c r="AHM21" s="30"/>
      <c r="AHN21" s="30"/>
      <c r="AHO21" s="30"/>
      <c r="AHP21" s="30"/>
      <c r="AHQ21" s="30"/>
      <c r="AHR21" s="30"/>
      <c r="AHS21" s="30"/>
      <c r="AHT21" s="30"/>
      <c r="AHU21" s="30"/>
      <c r="AHV21" s="30"/>
      <c r="AHW21" s="30"/>
      <c r="AHX21" s="30"/>
      <c r="AHY21" s="30"/>
      <c r="AHZ21" s="30"/>
      <c r="AIA21" s="30"/>
      <c r="AIB21" s="30"/>
      <c r="AIC21" s="30"/>
      <c r="AID21" s="30"/>
      <c r="AIE21" s="30"/>
      <c r="AIF21" s="30"/>
      <c r="AIG21" s="30"/>
      <c r="AIH21" s="30"/>
      <c r="AII21" s="30"/>
      <c r="AIJ21" s="30"/>
      <c r="AIK21" s="30"/>
      <c r="AIL21" s="30"/>
      <c r="AIM21" s="30"/>
      <c r="AIN21" s="30"/>
      <c r="AIO21" s="55"/>
      <c r="AIP21" s="30"/>
      <c r="AIQ21" s="30"/>
      <c r="AIR21" s="30"/>
      <c r="AIS21" s="30"/>
      <c r="AIT21" s="30"/>
      <c r="AIU21" s="30"/>
      <c r="AIV21" s="30"/>
      <c r="AIW21" s="30"/>
      <c r="AIX21" s="30"/>
      <c r="AIY21" s="30"/>
      <c r="AIZ21" s="30"/>
      <c r="AJA21" s="30"/>
      <c r="AJB21" s="30"/>
      <c r="AJC21" s="30"/>
      <c r="AJD21" s="30"/>
      <c r="AJE21" s="30"/>
      <c r="AJF21" s="30"/>
      <c r="AJG21" s="30"/>
      <c r="AJH21" s="30"/>
      <c r="AJI21" s="30"/>
      <c r="AJJ21" s="30"/>
      <c r="AJK21" s="30"/>
      <c r="AJL21" s="30"/>
      <c r="AJM21" s="30"/>
      <c r="AJN21" s="30"/>
      <c r="AJO21" s="30"/>
      <c r="AJP21" s="30"/>
      <c r="AJQ21" s="30"/>
      <c r="AJR21" s="30"/>
      <c r="AJS21" s="30"/>
      <c r="AJT21" s="30"/>
      <c r="AJU21" s="30"/>
      <c r="AJV21" s="55"/>
      <c r="AJW21" s="30"/>
      <c r="AJX21" s="30"/>
      <c r="AJY21" s="30"/>
      <c r="AJZ21" s="30"/>
      <c r="AKA21" s="30"/>
      <c r="AKB21" s="30"/>
      <c r="AKC21" s="30"/>
      <c r="AKD21" s="30"/>
      <c r="AKE21" s="30"/>
      <c r="AKF21" s="30"/>
      <c r="AKG21" s="30"/>
      <c r="AKH21" s="30"/>
      <c r="AKI21" s="30"/>
      <c r="AKJ21" s="30"/>
      <c r="AKK21" s="30"/>
      <c r="AKL21" s="30"/>
      <c r="AKM21" s="30"/>
      <c r="AKN21" s="30"/>
      <c r="AKO21" s="30"/>
      <c r="AKP21" s="30"/>
      <c r="AKQ21" s="30"/>
      <c r="AKR21" s="30"/>
      <c r="AKS21" s="30"/>
      <c r="AKT21" s="30"/>
      <c r="AKU21" s="30"/>
      <c r="AKV21" s="30"/>
      <c r="AKW21" s="30"/>
      <c r="AKX21" s="30"/>
      <c r="AKY21" s="30"/>
      <c r="AKZ21" s="30"/>
      <c r="ALA21" s="30"/>
      <c r="ALB21" s="30"/>
      <c r="ALC21" s="55"/>
      <c r="ALD21" s="30"/>
      <c r="ALE21" s="30"/>
      <c r="ALF21" s="30"/>
      <c r="ALG21" s="30"/>
      <c r="ALH21" s="30"/>
      <c r="ALI21" s="30"/>
      <c r="ALJ21" s="30"/>
      <c r="ALK21" s="30"/>
      <c r="ALL21" s="30"/>
      <c r="ALM21" s="30"/>
      <c r="ALN21" s="30"/>
      <c r="ALO21" s="30"/>
      <c r="ALP21" s="30"/>
      <c r="ALQ21" s="30"/>
      <c r="ALR21" s="30"/>
      <c r="ALS21" s="30"/>
      <c r="ALT21" s="30"/>
      <c r="ALU21" s="30"/>
      <c r="ALV21" s="30"/>
      <c r="ALW21" s="30"/>
      <c r="ALX21" s="30"/>
      <c r="ALY21" s="30"/>
      <c r="ALZ21" s="30"/>
      <c r="AMA21" s="30"/>
      <c r="AMB21" s="30"/>
      <c r="AMC21" s="30"/>
      <c r="AMD21" s="30"/>
      <c r="AME21" s="30"/>
      <c r="AMF21" s="30"/>
      <c r="AMG21" s="30"/>
      <c r="AMH21" s="30"/>
      <c r="AMI21" s="30"/>
      <c r="AMJ21" s="55"/>
      <c r="AMK21" s="30"/>
      <c r="AML21" s="30"/>
      <c r="AMM21" s="30"/>
      <c r="AMN21" s="30"/>
      <c r="AMO21" s="30"/>
      <c r="AMP21" s="30"/>
      <c r="AMQ21" s="30"/>
      <c r="AMR21" s="30"/>
      <c r="AMS21" s="30"/>
      <c r="AMT21" s="30"/>
      <c r="AMU21" s="30"/>
      <c r="AMV21" s="30"/>
      <c r="AMW21" s="30"/>
      <c r="AMX21" s="30"/>
      <c r="AMY21" s="30"/>
      <c r="AMZ21" s="30"/>
      <c r="ANA21" s="30"/>
      <c r="ANB21" s="30"/>
      <c r="ANC21" s="30"/>
      <c r="AND21" s="30"/>
      <c r="ANE21" s="30"/>
      <c r="ANF21" s="30"/>
      <c r="ANG21" s="30"/>
      <c r="ANH21" s="30"/>
      <c r="ANI21" s="30"/>
      <c r="ANJ21" s="30"/>
      <c r="ANK21" s="30"/>
      <c r="ANL21" s="30"/>
      <c r="ANM21" s="30"/>
      <c r="ANN21" s="30"/>
      <c r="ANO21" s="30"/>
      <c r="ANP21" s="30"/>
      <c r="ANQ21" s="55"/>
      <c r="ANR21" s="30"/>
      <c r="ANS21" s="30"/>
      <c r="ANT21" s="30"/>
      <c r="ANU21" s="30"/>
      <c r="ANV21" s="30"/>
      <c r="ANW21" s="30"/>
      <c r="ANX21" s="30"/>
      <c r="ANY21" s="30"/>
      <c r="ANZ21" s="30"/>
      <c r="AOA21" s="30"/>
      <c r="AOB21" s="30"/>
      <c r="AOC21" s="30"/>
      <c r="AOD21" s="30"/>
      <c r="AOE21" s="30"/>
      <c r="AOF21" s="30"/>
      <c r="AOG21" s="30"/>
      <c r="AOH21" s="30"/>
      <c r="AOI21" s="30"/>
      <c r="AOJ21" s="30"/>
      <c r="AOK21" s="30"/>
      <c r="AOL21" s="30"/>
      <c r="AOM21" s="30"/>
      <c r="AON21" s="30"/>
      <c r="AOO21" s="30"/>
      <c r="AOP21" s="30"/>
      <c r="AOQ21" s="30"/>
      <c r="AOR21" s="30"/>
      <c r="AOS21" s="30"/>
      <c r="AOT21" s="30"/>
      <c r="AOU21" s="30"/>
      <c r="AOV21" s="30"/>
      <c r="AOW21" s="30"/>
      <c r="AOX21" s="55"/>
      <c r="AOY21" s="30"/>
      <c r="AOZ21" s="30"/>
      <c r="APA21" s="30"/>
      <c r="APB21" s="30"/>
      <c r="APC21" s="30"/>
      <c r="APD21" s="30"/>
      <c r="APE21" s="30"/>
      <c r="APF21" s="30"/>
      <c r="APG21" s="30"/>
      <c r="APH21" s="30"/>
      <c r="API21" s="30"/>
      <c r="APJ21" s="30"/>
      <c r="APK21" s="30"/>
      <c r="APL21" s="30"/>
      <c r="APM21" s="30"/>
      <c r="APN21" s="30"/>
      <c r="APO21" s="30"/>
      <c r="APP21" s="30"/>
      <c r="APQ21" s="30"/>
      <c r="APR21" s="30"/>
      <c r="APS21" s="30"/>
      <c r="APT21" s="30"/>
      <c r="APU21" s="30"/>
      <c r="APV21" s="30"/>
      <c r="APW21" s="30"/>
      <c r="APX21" s="30"/>
      <c r="APY21" s="30"/>
      <c r="APZ21" s="30"/>
      <c r="AQA21" s="30"/>
      <c r="AQB21" s="30"/>
      <c r="AQC21" s="30"/>
      <c r="AQD21" s="30"/>
      <c r="AQE21" s="55"/>
      <c r="AQF21" s="30"/>
      <c r="AQG21" s="30"/>
      <c r="AQH21" s="30"/>
      <c r="AQI21" s="30"/>
      <c r="AQJ21" s="30"/>
      <c r="AQK21" s="30"/>
      <c r="AQL21" s="30"/>
      <c r="AQM21" s="30"/>
      <c r="AQN21" s="30"/>
      <c r="AQO21" s="30"/>
      <c r="AQP21" s="30"/>
      <c r="AQQ21" s="30"/>
      <c r="AQR21" s="30"/>
      <c r="AQS21" s="30"/>
      <c r="AQT21" s="30"/>
      <c r="AQU21" s="30"/>
      <c r="AQV21" s="30"/>
      <c r="AQW21" s="30"/>
      <c r="AQX21" s="30"/>
      <c r="AQY21" s="30"/>
      <c r="AQZ21" s="30"/>
      <c r="ARA21" s="30"/>
      <c r="ARB21" s="30"/>
      <c r="ARC21" s="30"/>
      <c r="ARD21" s="30"/>
      <c r="ARE21" s="30"/>
      <c r="ARF21" s="30"/>
      <c r="ARG21" s="30"/>
      <c r="ARH21" s="30"/>
      <c r="ARI21" s="30"/>
      <c r="ARJ21" s="30"/>
      <c r="ARK21" s="30"/>
      <c r="ARL21" s="55"/>
      <c r="ARM21" s="30"/>
      <c r="ARN21" s="30"/>
      <c r="ARO21" s="30"/>
      <c r="ARP21" s="30"/>
      <c r="ARQ21" s="30"/>
      <c r="ARR21" s="30"/>
      <c r="ARS21" s="30"/>
      <c r="ART21" s="30"/>
      <c r="ARU21" s="30"/>
      <c r="ARV21" s="30"/>
      <c r="ARW21" s="30"/>
      <c r="ARX21" s="30"/>
      <c r="ARY21" s="30"/>
      <c r="ARZ21" s="30"/>
      <c r="ASA21" s="30"/>
      <c r="ASB21" s="30"/>
      <c r="ASC21" s="30"/>
      <c r="ASD21" s="30"/>
      <c r="ASE21" s="30"/>
      <c r="ASF21" s="30"/>
      <c r="ASG21" s="30"/>
      <c r="ASH21" s="30"/>
      <c r="ASI21" s="30"/>
      <c r="ASJ21" s="30"/>
      <c r="ASK21" s="30"/>
      <c r="ASL21" s="30"/>
      <c r="ASM21" s="30"/>
      <c r="ASN21" s="30"/>
      <c r="ASO21" s="30"/>
      <c r="ASP21" s="30"/>
      <c r="ASQ21" s="30"/>
      <c r="ASR21" s="30"/>
      <c r="ASS21" s="55"/>
      <c r="AST21" s="30"/>
      <c r="ASU21" s="30"/>
      <c r="ASV21" s="30"/>
      <c r="ASW21" s="30"/>
      <c r="ASX21" s="30"/>
      <c r="ASY21" s="30"/>
      <c r="ASZ21" s="30"/>
      <c r="ATA21" s="30"/>
      <c r="ATB21" s="30"/>
      <c r="ATC21" s="30"/>
      <c r="ATD21" s="30"/>
      <c r="ATE21" s="30"/>
      <c r="ATF21" s="30"/>
      <c r="ATG21" s="30"/>
      <c r="ATH21" s="30"/>
      <c r="ATI21" s="30"/>
      <c r="ATJ21" s="30"/>
      <c r="ATK21" s="30"/>
      <c r="ATL21" s="30"/>
      <c r="ATM21" s="30"/>
      <c r="ATN21" s="30"/>
      <c r="ATO21" s="30"/>
      <c r="ATP21" s="30"/>
      <c r="ATQ21" s="30"/>
      <c r="ATR21" s="30"/>
      <c r="ATS21" s="30"/>
      <c r="ATT21" s="30"/>
      <c r="ATU21" s="30"/>
      <c r="ATV21" s="30"/>
      <c r="ATW21" s="30"/>
      <c r="ATX21" s="30"/>
      <c r="ATY21" s="30"/>
      <c r="ATZ21" s="55"/>
      <c r="AUA21" s="56"/>
      <c r="AUB21" s="30"/>
      <c r="AUC21" s="30"/>
      <c r="AUD21" s="30"/>
      <c r="AUE21" s="30"/>
      <c r="AUF21" s="30"/>
      <c r="AUG21" s="30"/>
      <c r="AUH21" s="30"/>
      <c r="AUI21" s="30"/>
      <c r="AUJ21" s="30"/>
      <c r="AUK21" s="30"/>
      <c r="AUL21" s="30"/>
      <c r="AUM21" s="30"/>
      <c r="AUN21" s="30"/>
      <c r="AUO21" s="30"/>
      <c r="AUP21" s="30"/>
      <c r="AUQ21" s="30"/>
      <c r="AUR21" s="30"/>
      <c r="AUS21" s="30"/>
      <c r="AUT21" s="30"/>
      <c r="AUU21" s="30"/>
      <c r="AUV21" s="30"/>
      <c r="AUW21" s="30"/>
      <c r="AUX21" s="30"/>
      <c r="AUY21" s="30"/>
      <c r="AUZ21" s="30"/>
      <c r="AVA21" s="30"/>
      <c r="AVB21" s="30"/>
      <c r="AVC21" s="30"/>
      <c r="AVD21" s="30"/>
      <c r="AVE21" s="30"/>
      <c r="AVF21" s="30"/>
      <c r="AVG21" s="30"/>
      <c r="AVH21" s="55"/>
      <c r="AVI21" s="30"/>
      <c r="AVJ21" s="30"/>
      <c r="AVK21" s="30"/>
      <c r="AVL21" s="30"/>
      <c r="AVM21" s="30"/>
      <c r="AVN21" s="30"/>
      <c r="AVO21" s="30"/>
      <c r="AVP21" s="30"/>
      <c r="AVQ21" s="30"/>
      <c r="AVR21" s="30"/>
      <c r="AVS21" s="30"/>
      <c r="AVT21" s="30"/>
      <c r="AVU21" s="30"/>
      <c r="AVV21" s="30"/>
      <c r="AVW21" s="30"/>
      <c r="AVX21" s="30"/>
      <c r="AVY21" s="30"/>
      <c r="AVZ21" s="30"/>
      <c r="AWA21" s="30"/>
      <c r="AWB21" s="30"/>
      <c r="AWC21" s="30"/>
      <c r="AWD21" s="30"/>
      <c r="AWE21" s="30"/>
      <c r="AWF21" s="30"/>
      <c r="AWG21" s="30"/>
      <c r="AWH21" s="30"/>
      <c r="AWI21" s="30"/>
      <c r="AWJ21" s="30"/>
      <c r="AWK21" s="30"/>
      <c r="AWL21" s="30"/>
      <c r="AWM21" s="30"/>
      <c r="AWN21" s="30"/>
      <c r="AWO21" s="55"/>
      <c r="AWP21" s="30"/>
      <c r="AWQ21" s="30"/>
      <c r="AWR21" s="30"/>
      <c r="AWS21" s="30"/>
      <c r="AWT21" s="30"/>
      <c r="AWU21" s="30"/>
      <c r="AWV21" s="30"/>
      <c r="AWW21" s="30"/>
      <c r="AWX21" s="30"/>
      <c r="AWY21" s="30"/>
      <c r="AWZ21" s="30"/>
      <c r="AXA21" s="30"/>
      <c r="AXB21" s="30"/>
      <c r="AXC21" s="30"/>
      <c r="AXD21" s="30"/>
      <c r="AXE21" s="30"/>
      <c r="AXF21" s="30"/>
      <c r="AXG21" s="30"/>
      <c r="AXH21" s="30"/>
      <c r="AXI21" s="30"/>
      <c r="AXJ21" s="30"/>
      <c r="AXK21" s="30"/>
      <c r="AXL21" s="30"/>
      <c r="AXM21" s="30"/>
      <c r="AXN21" s="30"/>
      <c r="AXO21" s="30"/>
      <c r="AXP21" s="30"/>
      <c r="AXQ21" s="30"/>
      <c r="AXR21" s="30"/>
      <c r="AXS21" s="30"/>
      <c r="AXT21" s="30"/>
      <c r="AXU21" s="30"/>
      <c r="AXV21" s="55"/>
      <c r="AXW21" s="30"/>
      <c r="AXX21" s="30"/>
      <c r="AXY21" s="30"/>
      <c r="AXZ21" s="30"/>
      <c r="AYA21" s="30"/>
      <c r="AYB21" s="30"/>
      <c r="AYC21" s="30"/>
      <c r="AYD21" s="30"/>
      <c r="AYE21" s="30"/>
      <c r="AYF21" s="30"/>
      <c r="AYG21" s="30"/>
      <c r="AYH21" s="30"/>
      <c r="AYI21" s="30"/>
      <c r="AYJ21" s="30"/>
      <c r="AYK21" s="30"/>
      <c r="AYL21" s="30"/>
      <c r="AYM21" s="30"/>
      <c r="AYN21" s="30"/>
      <c r="AYO21" s="30"/>
      <c r="AYP21" s="30"/>
      <c r="AYQ21" s="30"/>
      <c r="AYR21" s="30"/>
      <c r="AYS21" s="30"/>
      <c r="AYT21" s="30"/>
      <c r="AYU21" s="30"/>
      <c r="AYV21" s="30"/>
      <c r="AYW21" s="30"/>
      <c r="AYX21" s="30"/>
      <c r="AYY21" s="30"/>
      <c r="AYZ21" s="30"/>
      <c r="AZA21" s="30"/>
      <c r="AZB21" s="30"/>
      <c r="AZC21" s="55"/>
      <c r="AZD21" s="30"/>
      <c r="AZE21" s="30"/>
      <c r="AZF21" s="30"/>
      <c r="AZG21" s="30"/>
      <c r="AZH21" s="30"/>
      <c r="AZI21" s="30"/>
      <c r="AZJ21" s="30"/>
      <c r="AZK21" s="30"/>
      <c r="AZL21" s="30"/>
      <c r="AZM21" s="30"/>
      <c r="AZN21" s="30"/>
      <c r="AZO21" s="30"/>
      <c r="AZP21" s="30"/>
      <c r="AZQ21" s="30"/>
      <c r="AZR21" s="30"/>
      <c r="AZS21" s="30"/>
      <c r="AZT21" s="30"/>
      <c r="AZU21" s="30"/>
      <c r="AZV21" s="30"/>
      <c r="AZW21" s="30"/>
      <c r="AZX21" s="30"/>
      <c r="AZY21" s="30"/>
      <c r="AZZ21" s="30"/>
      <c r="BAA21" s="30"/>
      <c r="BAB21" s="30"/>
      <c r="BAC21" s="30"/>
      <c r="BAD21" s="30"/>
      <c r="BAE21" s="30"/>
      <c r="BAF21" s="30"/>
      <c r="BAG21" s="30"/>
      <c r="BAH21" s="30"/>
      <c r="BAI21" s="30"/>
      <c r="BAJ21" s="55"/>
      <c r="BAK21" s="30"/>
      <c r="BAL21" s="30"/>
      <c r="BAM21" s="30"/>
      <c r="BAN21" s="30"/>
      <c r="BAO21" s="30"/>
      <c r="BAP21" s="30"/>
      <c r="BAQ21" s="30"/>
      <c r="BAR21" s="30"/>
      <c r="BAS21" s="30"/>
      <c r="BAT21" s="30"/>
      <c r="BAU21" s="30"/>
      <c r="BAV21" s="30"/>
      <c r="BAW21" s="30"/>
      <c r="BAX21" s="30"/>
      <c r="BAY21" s="30"/>
      <c r="BAZ21" s="30"/>
      <c r="BBA21" s="30"/>
      <c r="BBB21" s="30"/>
      <c r="BBC21" s="30"/>
      <c r="BBD21" s="30"/>
      <c r="BBE21" s="30"/>
      <c r="BBF21" s="30"/>
      <c r="BBG21" s="30"/>
      <c r="BBH21" s="30"/>
      <c r="BBI21" s="30"/>
      <c r="BBJ21" s="30"/>
      <c r="BBK21" s="30"/>
      <c r="BBL21" s="30"/>
      <c r="BBM21" s="30"/>
      <c r="BBN21" s="30"/>
      <c r="BBO21" s="30"/>
      <c r="BBP21" s="30"/>
      <c r="BBQ21" s="55"/>
      <c r="BBR21" s="30"/>
      <c r="BBS21" s="30"/>
      <c r="BBT21" s="30"/>
      <c r="BBU21" s="30"/>
      <c r="BBV21" s="30"/>
      <c r="BBW21" s="30"/>
      <c r="BBX21" s="30"/>
      <c r="BBY21" s="30"/>
      <c r="BBZ21" s="30"/>
      <c r="BCA21" s="30"/>
      <c r="BCB21" s="30"/>
      <c r="BCC21" s="30"/>
      <c r="BCD21" s="30"/>
      <c r="BCE21" s="30"/>
      <c r="BCF21" s="30"/>
      <c r="BCG21" s="30"/>
      <c r="BCH21" s="30"/>
      <c r="BCI21" s="30"/>
      <c r="BCJ21" s="30"/>
      <c r="BCK21" s="30"/>
      <c r="BCL21" s="30"/>
      <c r="BCM21" s="30"/>
      <c r="BCN21" s="30"/>
      <c r="BCO21" s="30"/>
      <c r="BCP21" s="30"/>
      <c r="BCQ21" s="30"/>
      <c r="BCR21" s="30"/>
      <c r="BCS21" s="30"/>
      <c r="BCT21" s="30"/>
      <c r="BCU21" s="30"/>
      <c r="BCV21" s="30"/>
      <c r="BCW21" s="30"/>
      <c r="BCX21" s="55"/>
      <c r="BCY21" s="30"/>
      <c r="BCZ21" s="30"/>
      <c r="BDA21" s="30"/>
      <c r="BDB21" s="30"/>
      <c r="BDC21" s="30"/>
      <c r="BDD21" s="30"/>
      <c r="BDE21" s="30"/>
      <c r="BDF21" s="30"/>
      <c r="BDG21" s="30"/>
      <c r="BDH21" s="30"/>
      <c r="BDI21" s="30"/>
      <c r="BDJ21" s="30"/>
      <c r="BDK21" s="30"/>
      <c r="BDL21" s="30"/>
      <c r="BDM21" s="30"/>
      <c r="BDN21" s="30"/>
      <c r="BDO21" s="30"/>
      <c r="BDP21" s="30"/>
      <c r="BDQ21" s="30"/>
      <c r="BDR21" s="30"/>
      <c r="BDS21" s="30"/>
      <c r="BDT21" s="30"/>
      <c r="BDU21" s="30"/>
      <c r="BDV21" s="30"/>
      <c r="BDW21" s="30"/>
      <c r="BDX21" s="30"/>
      <c r="BDY21" s="30"/>
      <c r="BDZ21" s="30"/>
      <c r="BEA21" s="30"/>
      <c r="BEB21" s="30"/>
      <c r="BEC21" s="30"/>
      <c r="BED21" s="30"/>
      <c r="BEE21" s="55"/>
      <c r="BEF21" s="30"/>
      <c r="BEG21" s="30"/>
      <c r="BEH21" s="30"/>
      <c r="BEI21" s="30"/>
      <c r="BEJ21" s="30"/>
      <c r="BEK21" s="30"/>
      <c r="BEL21" s="30"/>
      <c r="BEM21" s="30"/>
      <c r="BEN21" s="30"/>
      <c r="BEO21" s="30"/>
      <c r="BEP21" s="30"/>
      <c r="BEQ21" s="30"/>
      <c r="BER21" s="30"/>
      <c r="BES21" s="30"/>
      <c r="BET21" s="30"/>
      <c r="BEU21" s="30"/>
      <c r="BEV21" s="30"/>
      <c r="BEW21" s="30"/>
      <c r="BEX21" s="30"/>
      <c r="BEY21" s="30"/>
      <c r="BEZ21" s="30"/>
      <c r="BFA21" s="30"/>
      <c r="BFB21" s="30"/>
      <c r="BFC21" s="30"/>
      <c r="BFD21" s="30"/>
      <c r="BFE21" s="30"/>
      <c r="BFF21" s="30"/>
      <c r="BFG21" s="30"/>
      <c r="BFH21" s="30"/>
      <c r="BFI21" s="30"/>
      <c r="BFJ21" s="30"/>
      <c r="BFK21" s="30"/>
      <c r="BFL21" s="55"/>
      <c r="BFM21" s="30"/>
      <c r="BFN21" s="30"/>
      <c r="BFO21" s="30"/>
      <c r="BFP21" s="30"/>
      <c r="BFQ21" s="30"/>
      <c r="BFR21" s="30"/>
      <c r="BFS21" s="30"/>
      <c r="BFT21" s="30"/>
      <c r="BFU21" s="30"/>
      <c r="BFV21" s="30"/>
      <c r="BFW21" s="30"/>
      <c r="BFX21" s="30"/>
      <c r="BFY21" s="30"/>
      <c r="BFZ21" s="30"/>
      <c r="BGA21" s="30"/>
      <c r="BGB21" s="30"/>
      <c r="BGC21" s="30"/>
      <c r="BGD21" s="30"/>
      <c r="BGE21" s="30"/>
      <c r="BGF21" s="30"/>
      <c r="BGG21" s="30"/>
      <c r="BGH21" s="30"/>
      <c r="BGI21" s="30"/>
      <c r="BGJ21" s="30"/>
      <c r="BGK21" s="30"/>
      <c r="BGL21" s="30"/>
      <c r="BGM21" s="30"/>
      <c r="BGN21" s="30"/>
      <c r="BGO21" s="30"/>
      <c r="BGP21" s="30"/>
      <c r="BGQ21" s="30"/>
      <c r="BGR21" s="30"/>
      <c r="BGS21" s="55"/>
      <c r="BGT21" s="30"/>
      <c r="BGU21" s="30"/>
      <c r="BGV21" s="30"/>
      <c r="BGW21" s="30"/>
      <c r="BGX21" s="30"/>
      <c r="BGY21" s="30"/>
      <c r="BGZ21" s="30"/>
      <c r="BHA21" s="30"/>
      <c r="BHB21" s="30"/>
      <c r="BHC21" s="30"/>
      <c r="BHD21" s="30"/>
      <c r="BHE21" s="30"/>
      <c r="BHF21" s="30"/>
      <c r="BHG21" s="30"/>
      <c r="BHH21" s="30"/>
      <c r="BHI21" s="30"/>
      <c r="BHJ21" s="30"/>
      <c r="BHK21" s="30"/>
      <c r="BHL21" s="30"/>
      <c r="BHM21" s="30"/>
      <c r="BHN21" s="30"/>
      <c r="BHO21" s="30"/>
      <c r="BHP21" s="30"/>
      <c r="BHQ21" s="30"/>
      <c r="BHR21" s="30"/>
      <c r="BHS21" s="30"/>
      <c r="BHT21" s="30"/>
      <c r="BHU21" s="30"/>
      <c r="BHV21" s="30"/>
      <c r="BHW21" s="30"/>
      <c r="BHX21" s="30"/>
      <c r="BHY21" s="30"/>
      <c r="BHZ21" s="55"/>
      <c r="BIA21" s="30"/>
      <c r="BIB21" s="30"/>
      <c r="BIC21" s="30"/>
      <c r="BID21" s="30"/>
      <c r="BIE21" s="30"/>
      <c r="BIF21" s="30"/>
      <c r="BIG21" s="30"/>
      <c r="BIH21" s="30"/>
      <c r="BII21" s="30"/>
      <c r="BIJ21" s="30"/>
      <c r="BIK21" s="30"/>
      <c r="BIL21" s="30"/>
      <c r="BIM21" s="30"/>
      <c r="BIN21" s="30"/>
      <c r="BIO21" s="30"/>
      <c r="BIP21" s="30"/>
      <c r="BIQ21" s="30"/>
      <c r="BIR21" s="30"/>
      <c r="BIS21" s="30"/>
      <c r="BIT21" s="30"/>
      <c r="BIU21" s="30"/>
      <c r="BIV21" s="30"/>
      <c r="BIW21" s="30"/>
      <c r="BIX21" s="30"/>
      <c r="BIY21" s="30"/>
      <c r="BIZ21" s="30"/>
      <c r="BJA21" s="30"/>
      <c r="BJB21" s="30"/>
      <c r="BJC21" s="30"/>
      <c r="BJD21" s="30"/>
      <c r="BJE21" s="30"/>
      <c r="BJF21" s="30"/>
      <c r="BJG21" s="55"/>
      <c r="BJH21" s="56"/>
    </row>
    <row r="22" spans="1:1620" x14ac:dyDescent="0.3"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55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147"/>
      <c r="CB22" s="147"/>
      <c r="CC22" s="147"/>
      <c r="CD22" s="147"/>
      <c r="CE22" s="147"/>
      <c r="CF22" s="30"/>
      <c r="CG22" s="30"/>
      <c r="CH22" s="30"/>
      <c r="CI22" s="30"/>
      <c r="CJ22" s="30"/>
      <c r="CK22" s="30"/>
      <c r="CL22" s="30"/>
      <c r="CM22" s="55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147"/>
      <c r="DL22" s="147"/>
      <c r="DM22" s="30"/>
      <c r="DN22" s="30"/>
      <c r="DO22" s="30"/>
      <c r="DP22" s="30"/>
      <c r="DQ22" s="30"/>
      <c r="DR22" s="30"/>
      <c r="DS22" s="30"/>
      <c r="DT22" s="30"/>
      <c r="DU22" s="30"/>
      <c r="DV22" s="55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147"/>
      <c r="ER22" s="147"/>
      <c r="ES22" s="147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55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147"/>
      <c r="FZ22" s="147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55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55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55"/>
      <c r="JD22" s="30"/>
      <c r="JE22" s="30"/>
      <c r="JF22" s="30"/>
      <c r="JG22" s="30"/>
      <c r="JH22" s="30"/>
      <c r="JI22" s="30"/>
      <c r="JJ22" s="30"/>
      <c r="JK22" s="30"/>
      <c r="JL22" s="30"/>
      <c r="JM22" s="30"/>
      <c r="JN22" s="30"/>
      <c r="JO22" s="30"/>
      <c r="JP22" s="30"/>
      <c r="JQ22" s="30"/>
      <c r="JR22" s="30"/>
      <c r="JS22" s="30"/>
      <c r="JT22" s="30"/>
      <c r="JU22" s="30"/>
      <c r="JV22" s="30"/>
      <c r="JW22" s="30"/>
      <c r="JX22" s="30"/>
      <c r="JY22" s="30"/>
      <c r="JZ22" s="30"/>
      <c r="KA22" s="30"/>
      <c r="KB22" s="30"/>
      <c r="KC22" s="30"/>
      <c r="KD22" s="30"/>
      <c r="KE22" s="30"/>
      <c r="KF22" s="30"/>
      <c r="KG22" s="30"/>
      <c r="KH22" s="30"/>
      <c r="KI22" s="30"/>
      <c r="KJ22" s="55"/>
      <c r="KK22" s="30"/>
      <c r="KL22" s="30"/>
      <c r="KM22" s="30"/>
      <c r="KN22" s="30"/>
      <c r="KO22" s="30"/>
      <c r="KP22" s="30"/>
      <c r="KQ22" s="30"/>
      <c r="KR22" s="30"/>
      <c r="KS22" s="30"/>
      <c r="KT22" s="30"/>
      <c r="KU22" s="30"/>
      <c r="KV22" s="30"/>
      <c r="KW22" s="30"/>
      <c r="KX22" s="30"/>
      <c r="KY22" s="30"/>
      <c r="KZ22" s="30"/>
      <c r="LA22" s="30"/>
      <c r="LB22" s="30"/>
      <c r="LC22" s="30"/>
      <c r="LD22" s="30"/>
      <c r="LE22" s="30"/>
      <c r="LF22" s="30"/>
      <c r="LG22" s="30"/>
      <c r="LH22" s="30"/>
      <c r="LI22" s="30"/>
      <c r="LJ22" s="30"/>
      <c r="LK22" s="30"/>
      <c r="LL22" s="30"/>
      <c r="LM22" s="30"/>
      <c r="LN22" s="30"/>
      <c r="LO22" s="30"/>
      <c r="LP22" s="30"/>
      <c r="LQ22" s="55"/>
      <c r="LR22" s="30"/>
      <c r="LS22" s="30"/>
      <c r="LT22" s="30"/>
      <c r="LU22" s="30"/>
      <c r="LV22" s="30"/>
      <c r="LW22" s="30"/>
      <c r="LX22" s="30"/>
      <c r="LY22" s="30"/>
      <c r="LZ22" s="30"/>
      <c r="MA22" s="30"/>
      <c r="MB22" s="30"/>
      <c r="MC22" s="30"/>
      <c r="MD22" s="30"/>
      <c r="ME22" s="30"/>
      <c r="MF22" s="30"/>
      <c r="MG22" s="30"/>
      <c r="MH22" s="30"/>
      <c r="MI22" s="30"/>
      <c r="MJ22" s="30"/>
      <c r="MK22" s="30"/>
      <c r="ML22" s="30"/>
      <c r="MM22" s="30"/>
      <c r="MN22" s="30"/>
      <c r="MO22" s="30"/>
      <c r="MP22" s="30"/>
      <c r="MQ22" s="30"/>
      <c r="MR22" s="30"/>
      <c r="MS22" s="30"/>
      <c r="MT22" s="30"/>
      <c r="MU22" s="30"/>
      <c r="MV22" s="30"/>
      <c r="MW22" s="30"/>
      <c r="MX22" s="55"/>
      <c r="MY22" s="30"/>
      <c r="MZ22" s="30"/>
      <c r="NA22" s="30"/>
      <c r="NB22" s="30"/>
      <c r="NC22" s="30"/>
      <c r="ND22" s="30"/>
      <c r="NE22" s="30"/>
      <c r="NF22" s="30"/>
      <c r="NG22" s="30"/>
      <c r="NH22" s="30"/>
      <c r="NI22" s="30"/>
      <c r="NJ22" s="30"/>
      <c r="NK22" s="30"/>
      <c r="NL22" s="30"/>
      <c r="NM22" s="30"/>
      <c r="NN22" s="30"/>
      <c r="NO22" s="30"/>
      <c r="NP22" s="30"/>
      <c r="NQ22" s="30"/>
      <c r="NR22" s="30"/>
      <c r="NS22" s="30"/>
      <c r="NT22" s="30"/>
      <c r="NU22" s="30"/>
      <c r="NV22" s="30"/>
      <c r="NW22" s="30"/>
      <c r="NX22" s="30"/>
      <c r="NY22" s="30"/>
      <c r="NZ22" s="30"/>
      <c r="OA22" s="30"/>
      <c r="OB22" s="30"/>
      <c r="OC22" s="30"/>
      <c r="OD22" s="30"/>
      <c r="OE22" s="55"/>
      <c r="OF22" s="30"/>
      <c r="OG22" s="30"/>
      <c r="OH22" s="30"/>
      <c r="OI22" s="30"/>
      <c r="OJ22" s="30"/>
      <c r="OK22" s="30"/>
      <c r="OL22" s="30"/>
      <c r="OM22" s="30"/>
      <c r="ON22" s="30"/>
      <c r="OO22" s="30"/>
      <c r="OP22" s="30"/>
      <c r="OQ22" s="30"/>
      <c r="OR22" s="30"/>
      <c r="OS22" s="30"/>
      <c r="OT22" s="30"/>
      <c r="OU22" s="30"/>
      <c r="OV22" s="30"/>
      <c r="OW22" s="30"/>
      <c r="OX22" s="30"/>
      <c r="OY22" s="30"/>
      <c r="OZ22" s="30"/>
      <c r="PA22" s="30"/>
      <c r="PB22" s="30"/>
      <c r="PC22" s="30"/>
      <c r="PD22" s="30"/>
      <c r="PE22" s="30"/>
      <c r="PF22" s="30"/>
      <c r="PG22" s="30"/>
      <c r="PH22" s="30"/>
      <c r="PI22" s="30"/>
      <c r="PJ22" s="30"/>
      <c r="PK22" s="30"/>
      <c r="PL22" s="55"/>
      <c r="PM22" s="56"/>
      <c r="PN22" s="30"/>
      <c r="PO22" s="30"/>
      <c r="PP22" s="30"/>
      <c r="PQ22" s="30"/>
      <c r="PR22" s="30"/>
      <c r="PS22" s="30"/>
      <c r="PT22" s="30"/>
      <c r="PU22" s="30"/>
      <c r="PV22" s="30"/>
      <c r="PW22" s="30"/>
      <c r="PX22" s="30"/>
      <c r="PY22" s="30"/>
      <c r="PZ22" s="30"/>
      <c r="QA22" s="30"/>
      <c r="QB22" s="30"/>
      <c r="QC22" s="30"/>
      <c r="QD22" s="30"/>
      <c r="QE22" s="30"/>
      <c r="QF22" s="30"/>
      <c r="QG22" s="30"/>
      <c r="QH22" s="30"/>
      <c r="QI22" s="30"/>
      <c r="QJ22" s="30"/>
      <c r="QK22" s="30"/>
      <c r="QL22" s="30"/>
      <c r="QM22" s="30"/>
      <c r="QN22" s="30"/>
      <c r="QO22" s="30"/>
      <c r="QP22" s="30"/>
      <c r="QQ22" s="30"/>
      <c r="QR22" s="30"/>
      <c r="QS22" s="30"/>
      <c r="QT22" s="55"/>
      <c r="QU22" s="30"/>
      <c r="QV22" s="30"/>
      <c r="QW22" s="30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55"/>
      <c r="SB22" s="30"/>
      <c r="SC22" s="30"/>
      <c r="SD22" s="30"/>
      <c r="SE22" s="30"/>
      <c r="SF22" s="30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0"/>
      <c r="TF22" s="30"/>
      <c r="TG22" s="30"/>
      <c r="TH22" s="55"/>
      <c r="TI22" s="30"/>
      <c r="TJ22" s="30"/>
      <c r="TK22" s="30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30"/>
      <c r="UF22" s="30"/>
      <c r="UG22" s="30"/>
      <c r="UH22" s="30"/>
      <c r="UI22" s="30"/>
      <c r="UJ22" s="30"/>
      <c r="UK22" s="30"/>
      <c r="UL22" s="30"/>
      <c r="UM22" s="30"/>
      <c r="UN22" s="30"/>
      <c r="UO22" s="55"/>
      <c r="UP22" s="30"/>
      <c r="UQ22" s="30"/>
      <c r="UR22" s="30"/>
      <c r="US22" s="30"/>
      <c r="UT22" s="30"/>
      <c r="UU22" s="30"/>
      <c r="UV22" s="30"/>
      <c r="UW22" s="30"/>
      <c r="UX22" s="30"/>
      <c r="UY22" s="30"/>
      <c r="UZ22" s="30"/>
      <c r="VA22" s="30"/>
      <c r="VB22" s="30"/>
      <c r="VC22" s="30"/>
      <c r="VD22" s="30"/>
      <c r="VE22" s="30"/>
      <c r="VF22" s="30"/>
      <c r="VG22" s="30"/>
      <c r="VH22" s="30"/>
      <c r="VI22" s="30"/>
      <c r="VJ22" s="30"/>
      <c r="VK22" s="30"/>
      <c r="VL22" s="30"/>
      <c r="VM22" s="30"/>
      <c r="VN22" s="30"/>
      <c r="VO22" s="30"/>
      <c r="VP22" s="30"/>
      <c r="VQ22" s="30"/>
      <c r="VR22" s="30"/>
      <c r="VS22" s="30"/>
      <c r="VT22" s="30"/>
      <c r="VU22" s="30"/>
      <c r="VV22" s="55"/>
      <c r="VW22" s="30"/>
      <c r="VX22" s="30"/>
      <c r="VY22" s="30"/>
      <c r="VZ22" s="30"/>
      <c r="WA22" s="30"/>
      <c r="WB22" s="30"/>
      <c r="WC22" s="30"/>
      <c r="WD22" s="30"/>
      <c r="WE22" s="30"/>
      <c r="WF22" s="30"/>
      <c r="WG22" s="30"/>
      <c r="WH22" s="30"/>
      <c r="WI22" s="30"/>
      <c r="WJ22" s="30"/>
      <c r="WK22" s="30"/>
      <c r="WL22" s="30"/>
      <c r="WM22" s="30"/>
      <c r="WN22" s="30"/>
      <c r="WO22" s="30"/>
      <c r="WP22" s="30"/>
      <c r="WQ22" s="30"/>
      <c r="WR22" s="30"/>
      <c r="WS22" s="30"/>
      <c r="WT22" s="30"/>
      <c r="WU22" s="30"/>
      <c r="WV22" s="30"/>
      <c r="WW22" s="30"/>
      <c r="WX22" s="30"/>
      <c r="WY22" s="30"/>
      <c r="WZ22" s="30"/>
      <c r="XA22" s="30"/>
      <c r="XB22" s="30"/>
      <c r="XC22" s="55"/>
      <c r="XD22" s="30"/>
      <c r="XE22" s="30"/>
      <c r="XF22" s="30"/>
      <c r="XG22" s="30"/>
      <c r="XH22" s="30"/>
      <c r="XI22" s="30"/>
      <c r="XJ22" s="30"/>
      <c r="XK22" s="30"/>
      <c r="XL22" s="30"/>
      <c r="XM22" s="30"/>
      <c r="XN22" s="30"/>
      <c r="XO22" s="30"/>
      <c r="XP22" s="30"/>
      <c r="XQ22" s="30"/>
      <c r="XR22" s="30"/>
      <c r="XS22" s="30"/>
      <c r="XT22" s="30"/>
      <c r="XU22" s="30"/>
      <c r="XV22" s="30"/>
      <c r="XW22" s="30"/>
      <c r="XX22" s="30"/>
      <c r="XY22" s="30"/>
      <c r="XZ22" s="30"/>
      <c r="YA22" s="30"/>
      <c r="YB22" s="30"/>
      <c r="YC22" s="30"/>
      <c r="YD22" s="30"/>
      <c r="YE22" s="30"/>
      <c r="YF22" s="30"/>
      <c r="YG22" s="30"/>
      <c r="YH22" s="30"/>
      <c r="YI22" s="30"/>
      <c r="YJ22" s="55"/>
      <c r="YK22" s="30"/>
      <c r="YL22" s="30"/>
      <c r="YM22" s="30"/>
      <c r="YN22" s="30"/>
      <c r="YO22" s="30"/>
      <c r="YP22" s="30"/>
      <c r="YQ22" s="30"/>
      <c r="YR22" s="30"/>
      <c r="YS22" s="30"/>
      <c r="YT22" s="30"/>
      <c r="YU22" s="30"/>
      <c r="YV22" s="30"/>
      <c r="YW22" s="30"/>
      <c r="YX22" s="30"/>
      <c r="YY22" s="30"/>
      <c r="YZ22" s="30"/>
      <c r="ZA22" s="30"/>
      <c r="ZB22" s="30"/>
      <c r="ZC22" s="30"/>
      <c r="ZD22" s="30"/>
      <c r="ZE22" s="30"/>
      <c r="ZF22" s="30"/>
      <c r="ZG22" s="30"/>
      <c r="ZH22" s="30"/>
      <c r="ZI22" s="30"/>
      <c r="ZJ22" s="30"/>
      <c r="ZK22" s="30"/>
      <c r="ZL22" s="30"/>
      <c r="ZM22" s="30"/>
      <c r="ZN22" s="30"/>
      <c r="ZO22" s="30"/>
      <c r="ZP22" s="30"/>
      <c r="ZQ22" s="55"/>
      <c r="ZR22" s="30"/>
      <c r="ZS22" s="30"/>
      <c r="ZT22" s="30"/>
      <c r="ZU22" s="30"/>
      <c r="ZV22" s="30"/>
      <c r="ZW22" s="30"/>
      <c r="ZX22" s="30"/>
      <c r="ZY22" s="30"/>
      <c r="ZZ22" s="30"/>
      <c r="AAA22" s="30"/>
      <c r="AAB22" s="30"/>
      <c r="AAC22" s="30"/>
      <c r="AAD22" s="30"/>
      <c r="AAE22" s="30"/>
      <c r="AAF22" s="30"/>
      <c r="AAG22" s="30"/>
      <c r="AAH22" s="30"/>
      <c r="AAI22" s="30"/>
      <c r="AAJ22" s="30"/>
      <c r="AAK22" s="30"/>
      <c r="AAL22" s="30"/>
      <c r="AAM22" s="30"/>
      <c r="AAN22" s="30"/>
      <c r="AAO22" s="30"/>
      <c r="AAP22" s="30"/>
      <c r="AAQ22" s="30"/>
      <c r="AAR22" s="30"/>
      <c r="AAS22" s="30"/>
      <c r="AAT22" s="30"/>
      <c r="AAU22" s="30"/>
      <c r="AAV22" s="30"/>
      <c r="AAW22" s="30"/>
      <c r="AAX22" s="55"/>
      <c r="AAY22" s="30"/>
      <c r="AAZ22" s="30"/>
      <c r="ABA22" s="30"/>
      <c r="ABB22" s="30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  <c r="ABT22" s="30"/>
      <c r="ABU22" s="30"/>
      <c r="ABV22" s="30"/>
      <c r="ABW22" s="30"/>
      <c r="ABX22" s="30"/>
      <c r="ABY22" s="30"/>
      <c r="ABZ22" s="30"/>
      <c r="ACA22" s="30"/>
      <c r="ACB22" s="30"/>
      <c r="ACC22" s="30"/>
      <c r="ACD22" s="30"/>
      <c r="ACE22" s="55"/>
      <c r="ACF22" s="30"/>
      <c r="ACG22" s="30"/>
      <c r="ACH22" s="30"/>
      <c r="ACI22" s="30"/>
      <c r="ACJ22" s="30"/>
      <c r="ACK22" s="30"/>
      <c r="ACL22" s="30"/>
      <c r="ACM22" s="30"/>
      <c r="ACN22" s="30"/>
      <c r="ACO22" s="30"/>
      <c r="ACP22" s="30"/>
      <c r="ACQ22" s="30"/>
      <c r="ACR22" s="30"/>
      <c r="ACS22" s="30"/>
      <c r="ACT22" s="30"/>
      <c r="ACU22" s="30"/>
      <c r="ACV22" s="30"/>
      <c r="ACW22" s="30"/>
      <c r="ACX22" s="30"/>
      <c r="ACY22" s="30"/>
      <c r="ACZ22" s="30"/>
      <c r="ADA22" s="30"/>
      <c r="ADB22" s="30"/>
      <c r="ADC22" s="30"/>
      <c r="ADD22" s="30"/>
      <c r="ADE22" s="30"/>
      <c r="ADF22" s="30"/>
      <c r="ADG22" s="30"/>
      <c r="ADH22" s="30"/>
      <c r="ADI22" s="30"/>
      <c r="ADJ22" s="30"/>
      <c r="ADK22" s="30"/>
      <c r="ADL22" s="55"/>
      <c r="ADM22" s="30"/>
      <c r="ADN22" s="30"/>
      <c r="ADO22" s="30"/>
      <c r="ADP22" s="30"/>
      <c r="ADQ22" s="30"/>
      <c r="ADR22" s="30"/>
      <c r="ADS22" s="30"/>
      <c r="ADT22" s="30"/>
      <c r="ADU22" s="30"/>
      <c r="ADV22" s="30"/>
      <c r="ADW22" s="30"/>
      <c r="ADX22" s="30"/>
      <c r="ADY22" s="30"/>
      <c r="ADZ22" s="30"/>
      <c r="AEA22" s="30"/>
      <c r="AEB22" s="30"/>
      <c r="AEC22" s="30"/>
      <c r="AED22" s="30"/>
      <c r="AEE22" s="30"/>
      <c r="AEF22" s="30"/>
      <c r="AEG22" s="30"/>
      <c r="AEH22" s="30"/>
      <c r="AEI22" s="30"/>
      <c r="AEJ22" s="30"/>
      <c r="AEK22" s="30"/>
      <c r="AEL22" s="30"/>
      <c r="AEM22" s="30"/>
      <c r="AEN22" s="30"/>
      <c r="AEO22" s="30"/>
      <c r="AEP22" s="30"/>
      <c r="AEQ22" s="30"/>
      <c r="AER22" s="30"/>
      <c r="AES22" s="55"/>
      <c r="AET22" s="56"/>
      <c r="AEU22" s="30"/>
      <c r="AEV22" s="30"/>
      <c r="AEW22" s="30"/>
      <c r="AEX22" s="30"/>
      <c r="AEY22" s="30"/>
      <c r="AEZ22" s="30"/>
      <c r="AFA22" s="30"/>
      <c r="AFB22" s="30"/>
      <c r="AFC22" s="30"/>
      <c r="AFD22" s="30"/>
      <c r="AFE22" s="30"/>
      <c r="AFF22" s="30"/>
      <c r="AFG22" s="30"/>
      <c r="AFH22" s="30"/>
      <c r="AFI22" s="30"/>
      <c r="AFJ22" s="30"/>
      <c r="AFK22" s="30"/>
      <c r="AFL22" s="30"/>
      <c r="AFM22" s="30"/>
      <c r="AFN22" s="30"/>
      <c r="AFO22" s="30"/>
      <c r="AFP22" s="30"/>
      <c r="AFQ22" s="30"/>
      <c r="AFR22" s="30"/>
      <c r="AFS22" s="30"/>
      <c r="AFT22" s="30"/>
      <c r="AFU22" s="30"/>
      <c r="AFV22" s="30"/>
      <c r="AFW22" s="30"/>
      <c r="AFX22" s="30"/>
      <c r="AFY22" s="30"/>
      <c r="AFZ22" s="30"/>
      <c r="AGA22" s="55"/>
      <c r="AGB22" s="30"/>
      <c r="AGC22" s="30"/>
      <c r="AGD22" s="30"/>
      <c r="AGE22" s="30"/>
      <c r="AGF22" s="30"/>
      <c r="AGG22" s="30"/>
      <c r="AGH22" s="30"/>
      <c r="AGI22" s="30"/>
      <c r="AGJ22" s="30"/>
      <c r="AGK22" s="30"/>
      <c r="AGL22" s="30"/>
      <c r="AGM22" s="30"/>
      <c r="AGN22" s="30"/>
      <c r="AGO22" s="30"/>
      <c r="AGP22" s="30"/>
      <c r="AGQ22" s="30"/>
      <c r="AGR22" s="30"/>
      <c r="AGS22" s="30"/>
      <c r="AGT22" s="30"/>
      <c r="AGU22" s="30"/>
      <c r="AGV22" s="30"/>
      <c r="AGW22" s="30"/>
      <c r="AGX22" s="30"/>
      <c r="AGY22" s="30"/>
      <c r="AGZ22" s="30"/>
      <c r="AHA22" s="30"/>
      <c r="AHB22" s="30"/>
      <c r="AHC22" s="30"/>
      <c r="AHD22" s="30"/>
      <c r="AHE22" s="30"/>
      <c r="AHF22" s="30"/>
      <c r="AHG22" s="30"/>
      <c r="AHH22" s="55"/>
      <c r="AHI22" s="30"/>
      <c r="AHJ22" s="30"/>
      <c r="AHK22" s="30"/>
      <c r="AHL22" s="30"/>
      <c r="AHM22" s="30"/>
      <c r="AHN22" s="30"/>
      <c r="AHO22" s="30"/>
      <c r="AHP22" s="30"/>
      <c r="AHQ22" s="30"/>
      <c r="AHR22" s="30"/>
      <c r="AHS22" s="30"/>
      <c r="AHT22" s="30"/>
      <c r="AHU22" s="30"/>
      <c r="AHV22" s="30"/>
      <c r="AHW22" s="30"/>
      <c r="AHX22" s="30"/>
      <c r="AHY22" s="30"/>
      <c r="AHZ22" s="30"/>
      <c r="AIA22" s="30"/>
      <c r="AIB22" s="30"/>
      <c r="AIC22" s="30"/>
      <c r="AID22" s="30"/>
      <c r="AIE22" s="30"/>
      <c r="AIF22" s="30"/>
      <c r="AIG22" s="30"/>
      <c r="AIH22" s="30"/>
      <c r="AII22" s="30"/>
      <c r="AIJ22" s="30"/>
      <c r="AIK22" s="30"/>
      <c r="AIL22" s="30"/>
      <c r="AIM22" s="30"/>
      <c r="AIN22" s="30"/>
      <c r="AIO22" s="55"/>
      <c r="AIP22" s="30"/>
      <c r="AIQ22" s="30"/>
      <c r="AIR22" s="30"/>
      <c r="AIS22" s="30"/>
      <c r="AIT22" s="30"/>
      <c r="AIU22" s="30"/>
      <c r="AIV22" s="30"/>
      <c r="AIW22" s="30"/>
      <c r="AIX22" s="30"/>
      <c r="AIY22" s="30"/>
      <c r="AIZ22" s="30"/>
      <c r="AJA22" s="30"/>
      <c r="AJB22" s="30"/>
      <c r="AJC22" s="30"/>
      <c r="AJD22" s="30"/>
      <c r="AJE22" s="30"/>
      <c r="AJF22" s="30"/>
      <c r="AJG22" s="30"/>
      <c r="AJH22" s="30"/>
      <c r="AJI22" s="30"/>
      <c r="AJJ22" s="30"/>
      <c r="AJK22" s="30"/>
      <c r="AJL22" s="30"/>
      <c r="AJM22" s="30"/>
      <c r="AJN22" s="30"/>
      <c r="AJO22" s="30"/>
      <c r="AJP22" s="30"/>
      <c r="AJQ22" s="30"/>
      <c r="AJR22" s="30"/>
      <c r="AJS22" s="30"/>
      <c r="AJT22" s="30"/>
      <c r="AJU22" s="30"/>
      <c r="AJV22" s="55"/>
      <c r="AJW22" s="30"/>
      <c r="AJX22" s="30"/>
      <c r="AJY22" s="30"/>
      <c r="AJZ22" s="30"/>
      <c r="AKA22" s="30"/>
      <c r="AKB22" s="30"/>
      <c r="AKC22" s="30"/>
      <c r="AKD22" s="30"/>
      <c r="AKE22" s="30"/>
      <c r="AKF22" s="30"/>
      <c r="AKG22" s="30"/>
      <c r="AKH22" s="30"/>
      <c r="AKI22" s="30"/>
      <c r="AKJ22" s="30"/>
      <c r="AKK22" s="30"/>
      <c r="AKL22" s="30"/>
      <c r="AKM22" s="30"/>
      <c r="AKN22" s="30"/>
      <c r="AKO22" s="30"/>
      <c r="AKP22" s="30"/>
      <c r="AKQ22" s="30"/>
      <c r="AKR22" s="30"/>
      <c r="AKS22" s="30"/>
      <c r="AKT22" s="30"/>
      <c r="AKU22" s="30"/>
      <c r="AKV22" s="30"/>
      <c r="AKW22" s="30"/>
      <c r="AKX22" s="30"/>
      <c r="AKY22" s="30"/>
      <c r="AKZ22" s="30"/>
      <c r="ALA22" s="30"/>
      <c r="ALB22" s="30"/>
      <c r="ALC22" s="55"/>
      <c r="ALD22" s="30"/>
      <c r="ALE22" s="30"/>
      <c r="ALF22" s="30"/>
      <c r="ALG22" s="30"/>
      <c r="ALH22" s="30"/>
      <c r="ALI22" s="30"/>
      <c r="ALJ22" s="30"/>
      <c r="ALK22" s="30"/>
      <c r="ALL22" s="30"/>
      <c r="ALM22" s="30"/>
      <c r="ALN22" s="30"/>
      <c r="ALO22" s="30"/>
      <c r="ALP22" s="30"/>
      <c r="ALQ22" s="30"/>
      <c r="ALR22" s="30"/>
      <c r="ALS22" s="30"/>
      <c r="ALT22" s="30"/>
      <c r="ALU22" s="30"/>
      <c r="ALV22" s="30"/>
      <c r="ALW22" s="30"/>
      <c r="ALX22" s="30"/>
      <c r="ALY22" s="30"/>
      <c r="ALZ22" s="30"/>
      <c r="AMA22" s="30"/>
      <c r="AMB22" s="30"/>
      <c r="AMC22" s="30"/>
      <c r="AMD22" s="30"/>
      <c r="AME22" s="30"/>
      <c r="AMF22" s="30"/>
      <c r="AMG22" s="30"/>
      <c r="AMH22" s="30"/>
      <c r="AMI22" s="30"/>
      <c r="AMJ22" s="55"/>
      <c r="AMK22" s="30"/>
      <c r="AML22" s="30"/>
      <c r="AMM22" s="30"/>
      <c r="AMN22" s="30"/>
      <c r="AMO22" s="30"/>
      <c r="AMP22" s="30"/>
      <c r="AMQ22" s="30"/>
      <c r="AMR22" s="30"/>
      <c r="AMS22" s="30"/>
      <c r="AMT22" s="30"/>
      <c r="AMU22" s="30"/>
      <c r="AMV22" s="30"/>
      <c r="AMW22" s="30"/>
      <c r="AMX22" s="30"/>
      <c r="AMY22" s="30"/>
      <c r="AMZ22" s="30"/>
      <c r="ANA22" s="30"/>
      <c r="ANB22" s="30"/>
      <c r="ANC22" s="30"/>
      <c r="AND22" s="30"/>
      <c r="ANE22" s="30"/>
      <c r="ANF22" s="30"/>
      <c r="ANG22" s="30"/>
      <c r="ANH22" s="30"/>
      <c r="ANI22" s="30"/>
      <c r="ANJ22" s="30"/>
      <c r="ANK22" s="30"/>
      <c r="ANL22" s="30"/>
      <c r="ANM22" s="30"/>
      <c r="ANN22" s="30"/>
      <c r="ANO22" s="30"/>
      <c r="ANP22" s="30"/>
      <c r="ANQ22" s="55"/>
      <c r="ANR22" s="30"/>
      <c r="ANS22" s="30"/>
      <c r="ANT22" s="30"/>
      <c r="ANU22" s="30"/>
      <c r="ANV22" s="30"/>
      <c r="ANW22" s="30"/>
      <c r="ANX22" s="30"/>
      <c r="ANY22" s="30"/>
      <c r="ANZ22" s="30"/>
      <c r="AOA22" s="30"/>
      <c r="AOB22" s="30"/>
      <c r="AOC22" s="30"/>
      <c r="AOD22" s="30"/>
      <c r="AOE22" s="30"/>
      <c r="AOF22" s="30"/>
      <c r="AOG22" s="30"/>
      <c r="AOH22" s="30"/>
      <c r="AOI22" s="30"/>
      <c r="AOJ22" s="30"/>
      <c r="AOK22" s="30"/>
      <c r="AOL22" s="30"/>
      <c r="AOM22" s="30"/>
      <c r="AON22" s="30"/>
      <c r="AOO22" s="30"/>
      <c r="AOP22" s="30"/>
      <c r="AOQ22" s="30"/>
      <c r="AOR22" s="30"/>
      <c r="AOS22" s="30"/>
      <c r="AOT22" s="30"/>
      <c r="AOU22" s="30"/>
      <c r="AOV22" s="30"/>
      <c r="AOW22" s="30"/>
      <c r="AOX22" s="55"/>
      <c r="AOY22" s="30"/>
      <c r="AOZ22" s="30"/>
      <c r="APA22" s="30"/>
      <c r="APB22" s="30"/>
      <c r="APC22" s="30"/>
      <c r="APD22" s="30"/>
      <c r="APE22" s="30"/>
      <c r="APF22" s="30"/>
      <c r="APG22" s="30"/>
      <c r="APH22" s="30"/>
      <c r="API22" s="30"/>
      <c r="APJ22" s="30"/>
      <c r="APK22" s="30"/>
      <c r="APL22" s="30"/>
      <c r="APM22" s="30"/>
      <c r="APN22" s="30"/>
      <c r="APO22" s="30"/>
      <c r="APP22" s="30"/>
      <c r="APQ22" s="30"/>
      <c r="APR22" s="30"/>
      <c r="APS22" s="30"/>
      <c r="APT22" s="30"/>
      <c r="APU22" s="30"/>
      <c r="APV22" s="30"/>
      <c r="APW22" s="30"/>
      <c r="APX22" s="30"/>
      <c r="APY22" s="30"/>
      <c r="APZ22" s="30"/>
      <c r="AQA22" s="30"/>
      <c r="AQB22" s="30"/>
      <c r="AQC22" s="30"/>
      <c r="AQD22" s="30"/>
      <c r="AQE22" s="55"/>
      <c r="AQF22" s="30"/>
      <c r="AQG22" s="30"/>
      <c r="AQH22" s="30"/>
      <c r="AQI22" s="30"/>
      <c r="AQJ22" s="30"/>
      <c r="AQK22" s="30"/>
      <c r="AQL22" s="30"/>
      <c r="AQM22" s="30"/>
      <c r="AQN22" s="30"/>
      <c r="AQO22" s="30"/>
      <c r="AQP22" s="30"/>
      <c r="AQQ22" s="30"/>
      <c r="AQR22" s="30"/>
      <c r="AQS22" s="30"/>
      <c r="AQT22" s="30"/>
      <c r="AQU22" s="30"/>
      <c r="AQV22" s="30"/>
      <c r="AQW22" s="30"/>
      <c r="AQX22" s="30"/>
      <c r="AQY22" s="30"/>
      <c r="AQZ22" s="30"/>
      <c r="ARA22" s="30"/>
      <c r="ARB22" s="30"/>
      <c r="ARC22" s="30"/>
      <c r="ARD22" s="30"/>
      <c r="ARE22" s="30"/>
      <c r="ARF22" s="30"/>
      <c r="ARG22" s="30"/>
      <c r="ARH22" s="30"/>
      <c r="ARI22" s="30"/>
      <c r="ARJ22" s="30"/>
      <c r="ARK22" s="30"/>
      <c r="ARL22" s="55"/>
      <c r="ARM22" s="30"/>
      <c r="ARN22" s="30"/>
      <c r="ARO22" s="30"/>
      <c r="ARP22" s="30"/>
      <c r="ARQ22" s="30"/>
      <c r="ARR22" s="30"/>
      <c r="ARS22" s="30"/>
      <c r="ART22" s="30"/>
      <c r="ARU22" s="30"/>
      <c r="ARV22" s="30"/>
      <c r="ARW22" s="30"/>
      <c r="ARX22" s="30"/>
      <c r="ARY22" s="30"/>
      <c r="ARZ22" s="30"/>
      <c r="ASA22" s="30"/>
      <c r="ASB22" s="30"/>
      <c r="ASC22" s="30"/>
      <c r="ASD22" s="30"/>
      <c r="ASE22" s="30"/>
      <c r="ASF22" s="30"/>
      <c r="ASG22" s="30"/>
      <c r="ASH22" s="30"/>
      <c r="ASI22" s="30"/>
      <c r="ASJ22" s="30"/>
      <c r="ASK22" s="30"/>
      <c r="ASL22" s="30"/>
      <c r="ASM22" s="30"/>
      <c r="ASN22" s="30"/>
      <c r="ASO22" s="30"/>
      <c r="ASP22" s="30"/>
      <c r="ASQ22" s="30"/>
      <c r="ASR22" s="30"/>
      <c r="ASS22" s="55"/>
      <c r="AST22" s="30"/>
      <c r="ASU22" s="30"/>
      <c r="ASV22" s="30"/>
      <c r="ASW22" s="30"/>
      <c r="ASX22" s="30"/>
      <c r="ASY22" s="30"/>
      <c r="ASZ22" s="30"/>
      <c r="ATA22" s="30"/>
      <c r="ATB22" s="30"/>
      <c r="ATC22" s="30"/>
      <c r="ATD22" s="30"/>
      <c r="ATE22" s="30"/>
      <c r="ATF22" s="30"/>
      <c r="ATG22" s="30"/>
      <c r="ATH22" s="30"/>
      <c r="ATI22" s="30"/>
      <c r="ATJ22" s="30"/>
      <c r="ATK22" s="30"/>
      <c r="ATL22" s="30"/>
      <c r="ATM22" s="30"/>
      <c r="ATN22" s="30"/>
      <c r="ATO22" s="30"/>
      <c r="ATP22" s="30"/>
      <c r="ATQ22" s="30"/>
      <c r="ATR22" s="30"/>
      <c r="ATS22" s="30"/>
      <c r="ATT22" s="30"/>
      <c r="ATU22" s="30"/>
      <c r="ATV22" s="30"/>
      <c r="ATW22" s="30"/>
      <c r="ATX22" s="30"/>
      <c r="ATY22" s="30"/>
      <c r="ATZ22" s="55"/>
      <c r="AUA22" s="56"/>
      <c r="AUB22" s="30"/>
      <c r="AUC22" s="30"/>
      <c r="AUD22" s="30"/>
      <c r="AUE22" s="30"/>
      <c r="AUF22" s="30"/>
      <c r="AUG22" s="30"/>
      <c r="AUH22" s="30"/>
      <c r="AUI22" s="30"/>
      <c r="AUJ22" s="30"/>
      <c r="AUK22" s="30"/>
      <c r="AUL22" s="30"/>
      <c r="AUM22" s="30"/>
      <c r="AUN22" s="30"/>
      <c r="AUO22" s="30"/>
      <c r="AUP22" s="30"/>
      <c r="AUQ22" s="30"/>
      <c r="AUR22" s="30"/>
      <c r="AUS22" s="30"/>
      <c r="AUT22" s="30"/>
      <c r="AUU22" s="30"/>
      <c r="AUV22" s="30"/>
      <c r="AUW22" s="30"/>
      <c r="AUX22" s="30"/>
      <c r="AUY22" s="30"/>
      <c r="AUZ22" s="30"/>
      <c r="AVA22" s="30"/>
      <c r="AVB22" s="30"/>
      <c r="AVC22" s="30"/>
      <c r="AVD22" s="30"/>
      <c r="AVE22" s="30"/>
      <c r="AVF22" s="30"/>
      <c r="AVG22" s="30"/>
      <c r="AVH22" s="55"/>
      <c r="AVI22" s="30"/>
      <c r="AVJ22" s="30"/>
      <c r="AVK22" s="30"/>
      <c r="AVL22" s="30"/>
      <c r="AVM22" s="30"/>
      <c r="AVN22" s="30"/>
      <c r="AVO22" s="30"/>
      <c r="AVP22" s="30"/>
      <c r="AVQ22" s="30"/>
      <c r="AVR22" s="30"/>
      <c r="AVS22" s="30"/>
      <c r="AVT22" s="30"/>
      <c r="AVU22" s="30"/>
      <c r="AVV22" s="30"/>
      <c r="AVW22" s="30"/>
      <c r="AVX22" s="30"/>
      <c r="AVY22" s="30"/>
      <c r="AVZ22" s="30"/>
      <c r="AWA22" s="30"/>
      <c r="AWB22" s="30"/>
      <c r="AWC22" s="30"/>
      <c r="AWD22" s="30"/>
      <c r="AWE22" s="30"/>
      <c r="AWF22" s="30"/>
      <c r="AWG22" s="30"/>
      <c r="AWH22" s="30"/>
      <c r="AWI22" s="30"/>
      <c r="AWJ22" s="30"/>
      <c r="AWK22" s="30"/>
      <c r="AWL22" s="30"/>
      <c r="AWM22" s="30"/>
      <c r="AWN22" s="30"/>
      <c r="AWO22" s="55"/>
      <c r="AWP22" s="30"/>
      <c r="AWQ22" s="30"/>
      <c r="AWR22" s="30"/>
      <c r="AWS22" s="30"/>
      <c r="AWT22" s="30"/>
      <c r="AWU22" s="30"/>
      <c r="AWV22" s="30"/>
      <c r="AWW22" s="30"/>
      <c r="AWX22" s="30"/>
      <c r="AWY22" s="30"/>
      <c r="AWZ22" s="30"/>
      <c r="AXA22" s="30"/>
      <c r="AXB22" s="30"/>
      <c r="AXC22" s="30"/>
      <c r="AXD22" s="30"/>
      <c r="AXE22" s="30"/>
      <c r="AXF22" s="30"/>
      <c r="AXG22" s="30"/>
      <c r="AXH22" s="30"/>
      <c r="AXI22" s="30"/>
      <c r="AXJ22" s="30"/>
      <c r="AXK22" s="30"/>
      <c r="AXL22" s="30"/>
      <c r="AXM22" s="30"/>
      <c r="AXN22" s="30"/>
      <c r="AXO22" s="30"/>
      <c r="AXP22" s="30"/>
      <c r="AXQ22" s="30"/>
      <c r="AXR22" s="30"/>
      <c r="AXS22" s="30"/>
      <c r="AXT22" s="30"/>
      <c r="AXU22" s="30"/>
      <c r="AXV22" s="55"/>
      <c r="AXW22" s="30"/>
      <c r="AXX22" s="30"/>
      <c r="AXY22" s="30"/>
      <c r="AXZ22" s="30"/>
      <c r="AYA22" s="30"/>
      <c r="AYB22" s="30"/>
      <c r="AYC22" s="30"/>
      <c r="AYD22" s="30"/>
      <c r="AYE22" s="30"/>
      <c r="AYF22" s="30"/>
      <c r="AYG22" s="30"/>
      <c r="AYH22" s="30"/>
      <c r="AYI22" s="30"/>
      <c r="AYJ22" s="30"/>
      <c r="AYK22" s="30"/>
      <c r="AYL22" s="30"/>
      <c r="AYM22" s="30"/>
      <c r="AYN22" s="30"/>
      <c r="AYO22" s="30"/>
      <c r="AYP22" s="30"/>
      <c r="AYQ22" s="30"/>
      <c r="AYR22" s="30"/>
      <c r="AYS22" s="30"/>
      <c r="AYT22" s="30"/>
      <c r="AYU22" s="30"/>
      <c r="AYV22" s="30"/>
      <c r="AYW22" s="30"/>
      <c r="AYX22" s="30"/>
      <c r="AYY22" s="30"/>
      <c r="AYZ22" s="30"/>
      <c r="AZA22" s="30"/>
      <c r="AZB22" s="30"/>
      <c r="AZC22" s="55"/>
      <c r="AZD22" s="30"/>
      <c r="AZE22" s="30"/>
      <c r="AZF22" s="30"/>
      <c r="AZG22" s="30"/>
      <c r="AZH22" s="30"/>
      <c r="AZI22" s="30"/>
      <c r="AZJ22" s="30"/>
      <c r="AZK22" s="30"/>
      <c r="AZL22" s="30"/>
      <c r="AZM22" s="30"/>
      <c r="AZN22" s="30"/>
      <c r="AZO22" s="30"/>
      <c r="AZP22" s="30"/>
      <c r="AZQ22" s="30"/>
      <c r="AZR22" s="30"/>
      <c r="AZS22" s="30"/>
      <c r="AZT22" s="30"/>
      <c r="AZU22" s="30"/>
      <c r="AZV22" s="30"/>
      <c r="AZW22" s="30"/>
      <c r="AZX22" s="30"/>
      <c r="AZY22" s="30"/>
      <c r="AZZ22" s="30"/>
      <c r="BAA22" s="30"/>
      <c r="BAB22" s="30"/>
      <c r="BAC22" s="30"/>
      <c r="BAD22" s="30"/>
      <c r="BAE22" s="30"/>
      <c r="BAF22" s="30"/>
      <c r="BAG22" s="30"/>
      <c r="BAH22" s="30"/>
      <c r="BAI22" s="30"/>
      <c r="BAJ22" s="55"/>
      <c r="BAK22" s="30"/>
      <c r="BAL22" s="30"/>
      <c r="BAM22" s="30"/>
      <c r="BAN22" s="30"/>
      <c r="BAO22" s="30"/>
      <c r="BAP22" s="30"/>
      <c r="BAQ22" s="30"/>
      <c r="BAR22" s="30"/>
      <c r="BAS22" s="30"/>
      <c r="BAT22" s="30"/>
      <c r="BAU22" s="30"/>
      <c r="BAV22" s="30"/>
      <c r="BAW22" s="30"/>
      <c r="BAX22" s="30"/>
      <c r="BAY22" s="30"/>
      <c r="BAZ22" s="30"/>
      <c r="BBA22" s="30"/>
      <c r="BBB22" s="30"/>
      <c r="BBC22" s="30"/>
      <c r="BBD22" s="30"/>
      <c r="BBE22" s="30"/>
      <c r="BBF22" s="30"/>
      <c r="BBG22" s="30"/>
      <c r="BBH22" s="30"/>
      <c r="BBI22" s="30"/>
      <c r="BBJ22" s="30"/>
      <c r="BBK22" s="30"/>
      <c r="BBL22" s="30"/>
      <c r="BBM22" s="30"/>
      <c r="BBN22" s="30"/>
      <c r="BBO22" s="30"/>
      <c r="BBP22" s="30"/>
      <c r="BBQ22" s="55"/>
      <c r="BBR22" s="30"/>
      <c r="BBS22" s="30"/>
      <c r="BBT22" s="30"/>
      <c r="BBU22" s="30"/>
      <c r="BBV22" s="30"/>
      <c r="BBW22" s="30"/>
      <c r="BBX22" s="30"/>
      <c r="BBY22" s="30"/>
      <c r="BBZ22" s="30"/>
      <c r="BCA22" s="30"/>
      <c r="BCB22" s="30"/>
      <c r="BCC22" s="30"/>
      <c r="BCD22" s="30"/>
      <c r="BCE22" s="30"/>
      <c r="BCF22" s="30"/>
      <c r="BCG22" s="30"/>
      <c r="BCH22" s="30"/>
      <c r="BCI22" s="30"/>
      <c r="BCJ22" s="30"/>
      <c r="BCK22" s="30"/>
      <c r="BCL22" s="30"/>
      <c r="BCM22" s="30"/>
      <c r="BCN22" s="30"/>
      <c r="BCO22" s="30"/>
      <c r="BCP22" s="30"/>
      <c r="BCQ22" s="30"/>
      <c r="BCR22" s="30"/>
      <c r="BCS22" s="30"/>
      <c r="BCT22" s="30"/>
      <c r="BCU22" s="30"/>
      <c r="BCV22" s="30"/>
      <c r="BCW22" s="30"/>
      <c r="BCX22" s="55"/>
      <c r="BCY22" s="30"/>
      <c r="BCZ22" s="30"/>
      <c r="BDA22" s="30"/>
      <c r="BDB22" s="30"/>
      <c r="BDC22" s="30"/>
      <c r="BDD22" s="30"/>
      <c r="BDE22" s="30"/>
      <c r="BDF22" s="30"/>
      <c r="BDG22" s="30"/>
      <c r="BDH22" s="30"/>
      <c r="BDI22" s="30"/>
      <c r="BDJ22" s="30"/>
      <c r="BDK22" s="30"/>
      <c r="BDL22" s="30"/>
      <c r="BDM22" s="30"/>
      <c r="BDN22" s="30"/>
      <c r="BDO22" s="30"/>
      <c r="BDP22" s="30"/>
      <c r="BDQ22" s="30"/>
      <c r="BDR22" s="30"/>
      <c r="BDS22" s="30"/>
      <c r="BDT22" s="30"/>
      <c r="BDU22" s="30"/>
      <c r="BDV22" s="30"/>
      <c r="BDW22" s="30"/>
      <c r="BDX22" s="30"/>
      <c r="BDY22" s="30"/>
      <c r="BDZ22" s="30"/>
      <c r="BEA22" s="30"/>
      <c r="BEB22" s="30"/>
      <c r="BEC22" s="30"/>
      <c r="BED22" s="30"/>
      <c r="BEE22" s="55"/>
      <c r="BEF22" s="30"/>
      <c r="BEG22" s="30"/>
      <c r="BEH22" s="30"/>
      <c r="BEI22" s="30"/>
      <c r="BEJ22" s="30"/>
      <c r="BEK22" s="30"/>
      <c r="BEL22" s="30"/>
      <c r="BEM22" s="30"/>
      <c r="BEN22" s="30"/>
      <c r="BEO22" s="30"/>
      <c r="BEP22" s="30"/>
      <c r="BEQ22" s="30"/>
      <c r="BER22" s="30"/>
      <c r="BES22" s="30"/>
      <c r="BET22" s="30"/>
      <c r="BEU22" s="30"/>
      <c r="BEV22" s="30"/>
      <c r="BEW22" s="30"/>
      <c r="BEX22" s="30"/>
      <c r="BEY22" s="30"/>
      <c r="BEZ22" s="30"/>
      <c r="BFA22" s="30"/>
      <c r="BFB22" s="30"/>
      <c r="BFC22" s="30"/>
      <c r="BFD22" s="30"/>
      <c r="BFE22" s="30"/>
      <c r="BFF22" s="30"/>
      <c r="BFG22" s="30"/>
      <c r="BFH22" s="30"/>
      <c r="BFI22" s="30"/>
      <c r="BFJ22" s="30"/>
      <c r="BFK22" s="30"/>
      <c r="BFL22" s="55"/>
      <c r="BFM22" s="30"/>
      <c r="BFN22" s="30"/>
      <c r="BFO22" s="30"/>
      <c r="BFP22" s="30"/>
      <c r="BFQ22" s="30"/>
      <c r="BFR22" s="30"/>
      <c r="BFS22" s="30"/>
      <c r="BFT22" s="30"/>
      <c r="BFU22" s="30"/>
      <c r="BFV22" s="30"/>
      <c r="BFW22" s="30"/>
      <c r="BFX22" s="30"/>
      <c r="BFY22" s="30"/>
      <c r="BFZ22" s="30"/>
      <c r="BGA22" s="30"/>
      <c r="BGB22" s="30"/>
      <c r="BGC22" s="30"/>
      <c r="BGD22" s="30"/>
      <c r="BGE22" s="30"/>
      <c r="BGF22" s="30"/>
      <c r="BGG22" s="30"/>
      <c r="BGH22" s="30"/>
      <c r="BGI22" s="30"/>
      <c r="BGJ22" s="30"/>
      <c r="BGK22" s="30"/>
      <c r="BGL22" s="30"/>
      <c r="BGM22" s="30"/>
      <c r="BGN22" s="30"/>
      <c r="BGO22" s="30"/>
      <c r="BGP22" s="30"/>
      <c r="BGQ22" s="30"/>
      <c r="BGR22" s="30"/>
      <c r="BGS22" s="55"/>
      <c r="BGT22" s="30"/>
      <c r="BGU22" s="30"/>
      <c r="BGV22" s="30"/>
      <c r="BGW22" s="30"/>
      <c r="BGX22" s="30"/>
      <c r="BGY22" s="30"/>
      <c r="BGZ22" s="30"/>
      <c r="BHA22" s="30"/>
      <c r="BHB22" s="30"/>
      <c r="BHC22" s="30"/>
      <c r="BHD22" s="30"/>
      <c r="BHE22" s="30"/>
      <c r="BHF22" s="30"/>
      <c r="BHG22" s="30"/>
      <c r="BHH22" s="30"/>
      <c r="BHI22" s="30"/>
      <c r="BHJ22" s="30"/>
      <c r="BHK22" s="30"/>
      <c r="BHL22" s="30"/>
      <c r="BHM22" s="30"/>
      <c r="BHN22" s="30"/>
      <c r="BHO22" s="30"/>
      <c r="BHP22" s="30"/>
      <c r="BHQ22" s="30"/>
      <c r="BHR22" s="30"/>
      <c r="BHS22" s="30"/>
      <c r="BHT22" s="30"/>
      <c r="BHU22" s="30"/>
      <c r="BHV22" s="30"/>
      <c r="BHW22" s="30"/>
      <c r="BHX22" s="30"/>
      <c r="BHY22" s="30"/>
      <c r="BHZ22" s="55"/>
      <c r="BIA22" s="30"/>
      <c r="BIB22" s="30"/>
      <c r="BIC22" s="30"/>
      <c r="BID22" s="30"/>
      <c r="BIE22" s="30"/>
      <c r="BIF22" s="30"/>
      <c r="BIG22" s="30"/>
      <c r="BIH22" s="30"/>
      <c r="BII22" s="30"/>
      <c r="BIJ22" s="30"/>
      <c r="BIK22" s="30"/>
      <c r="BIL22" s="30"/>
      <c r="BIM22" s="30"/>
      <c r="BIN22" s="30"/>
      <c r="BIO22" s="30"/>
      <c r="BIP22" s="30"/>
      <c r="BIQ22" s="30"/>
      <c r="BIR22" s="30"/>
      <c r="BIS22" s="30"/>
      <c r="BIT22" s="30"/>
      <c r="BIU22" s="30"/>
      <c r="BIV22" s="30"/>
      <c r="BIW22" s="30"/>
      <c r="BIX22" s="30"/>
      <c r="BIY22" s="30"/>
      <c r="BIZ22" s="30"/>
      <c r="BJA22" s="30"/>
      <c r="BJB22" s="30"/>
      <c r="BJC22" s="30"/>
      <c r="BJD22" s="30"/>
      <c r="BJE22" s="30"/>
      <c r="BJF22" s="30"/>
      <c r="BJG22" s="55"/>
      <c r="BJH22" s="56"/>
    </row>
    <row r="23" spans="1:1620" x14ac:dyDescent="0.3"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55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147"/>
      <c r="CB23" s="147"/>
      <c r="CC23" s="147"/>
      <c r="CD23" s="147"/>
      <c r="CE23" s="147"/>
      <c r="CF23" s="30"/>
      <c r="CG23" s="30"/>
      <c r="CH23" s="30"/>
      <c r="CI23" s="30"/>
      <c r="CJ23" s="30"/>
      <c r="CK23" s="30"/>
      <c r="CL23" s="30"/>
      <c r="CM23" s="55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147"/>
      <c r="DL23" s="147"/>
      <c r="DM23" s="30"/>
      <c r="DN23" s="30"/>
      <c r="DO23" s="30"/>
      <c r="DP23" s="30"/>
      <c r="DQ23" s="30"/>
      <c r="DR23" s="30"/>
      <c r="DS23" s="30"/>
      <c r="DT23" s="30"/>
      <c r="DU23" s="30"/>
      <c r="DV23" s="55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147"/>
      <c r="ER23" s="147"/>
      <c r="ES23" s="147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55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147"/>
      <c r="FZ23" s="147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55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55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55"/>
      <c r="JD23" s="30"/>
      <c r="JE23" s="30"/>
      <c r="JF23" s="30"/>
      <c r="JG23" s="30"/>
      <c r="JH23" s="30"/>
      <c r="JI23" s="30"/>
      <c r="JJ23" s="30"/>
      <c r="JK23" s="30"/>
      <c r="JL23" s="30"/>
      <c r="JM23" s="30"/>
      <c r="JN23" s="30"/>
      <c r="JO23" s="30"/>
      <c r="JP23" s="30"/>
      <c r="JQ23" s="30"/>
      <c r="JR23" s="30"/>
      <c r="JS23" s="30"/>
      <c r="JT23" s="30"/>
      <c r="JU23" s="30"/>
      <c r="JV23" s="30"/>
      <c r="JW23" s="30"/>
      <c r="JX23" s="30"/>
      <c r="JY23" s="30"/>
      <c r="JZ23" s="30"/>
      <c r="KA23" s="30"/>
      <c r="KB23" s="30"/>
      <c r="KC23" s="30"/>
      <c r="KD23" s="30"/>
      <c r="KE23" s="30"/>
      <c r="KF23" s="30"/>
      <c r="KG23" s="30"/>
      <c r="KH23" s="30"/>
      <c r="KI23" s="30"/>
      <c r="KJ23" s="55"/>
      <c r="KK23" s="30"/>
      <c r="KL23" s="30"/>
      <c r="KM23" s="30"/>
      <c r="KN23" s="30"/>
      <c r="KO23" s="30"/>
      <c r="KP23" s="30"/>
      <c r="KQ23" s="30"/>
      <c r="KR23" s="30"/>
      <c r="KS23" s="30"/>
      <c r="KT23" s="30"/>
      <c r="KU23" s="30"/>
      <c r="KV23" s="30"/>
      <c r="KW23" s="30"/>
      <c r="KX23" s="30"/>
      <c r="KY23" s="30"/>
      <c r="KZ23" s="30"/>
      <c r="LA23" s="30"/>
      <c r="LB23" s="30"/>
      <c r="LC23" s="30"/>
      <c r="LD23" s="30"/>
      <c r="LE23" s="30"/>
      <c r="LF23" s="30"/>
      <c r="LG23" s="30"/>
      <c r="LH23" s="30"/>
      <c r="LI23" s="30"/>
      <c r="LJ23" s="30"/>
      <c r="LK23" s="30"/>
      <c r="LL23" s="30"/>
      <c r="LM23" s="30"/>
      <c r="LN23" s="30"/>
      <c r="LO23" s="30"/>
      <c r="LP23" s="30"/>
      <c r="LQ23" s="55"/>
      <c r="LR23" s="30"/>
      <c r="LS23" s="30"/>
      <c r="LT23" s="30"/>
      <c r="LU23" s="30"/>
      <c r="LV23" s="30"/>
      <c r="LW23" s="30"/>
      <c r="LX23" s="30"/>
      <c r="LY23" s="30"/>
      <c r="LZ23" s="30"/>
      <c r="MA23" s="30"/>
      <c r="MB23" s="30"/>
      <c r="MC23" s="30"/>
      <c r="MD23" s="30"/>
      <c r="ME23" s="30"/>
      <c r="MF23" s="30"/>
      <c r="MG23" s="30"/>
      <c r="MH23" s="30"/>
      <c r="MI23" s="30"/>
      <c r="MJ23" s="30"/>
      <c r="MK23" s="30"/>
      <c r="ML23" s="30"/>
      <c r="MM23" s="30"/>
      <c r="MN23" s="30"/>
      <c r="MO23" s="30"/>
      <c r="MP23" s="30"/>
      <c r="MQ23" s="30"/>
      <c r="MR23" s="30"/>
      <c r="MS23" s="30"/>
      <c r="MT23" s="30"/>
      <c r="MU23" s="30"/>
      <c r="MV23" s="30"/>
      <c r="MW23" s="30"/>
      <c r="MX23" s="55"/>
      <c r="MY23" s="30"/>
      <c r="MZ23" s="30"/>
      <c r="NA23" s="30"/>
      <c r="NB23" s="30"/>
      <c r="NC23" s="30"/>
      <c r="ND23" s="30"/>
      <c r="NE23" s="30"/>
      <c r="NF23" s="30"/>
      <c r="NG23" s="30"/>
      <c r="NH23" s="30"/>
      <c r="NI23" s="30"/>
      <c r="NJ23" s="30"/>
      <c r="NK23" s="30"/>
      <c r="NL23" s="30"/>
      <c r="NM23" s="30"/>
      <c r="NN23" s="30"/>
      <c r="NO23" s="30"/>
      <c r="NP23" s="30"/>
      <c r="NQ23" s="30"/>
      <c r="NR23" s="30"/>
      <c r="NS23" s="30"/>
      <c r="NT23" s="30"/>
      <c r="NU23" s="30"/>
      <c r="NV23" s="30"/>
      <c r="NW23" s="30"/>
      <c r="NX23" s="30"/>
      <c r="NY23" s="30"/>
      <c r="NZ23" s="30"/>
      <c r="OA23" s="30"/>
      <c r="OB23" s="30"/>
      <c r="OC23" s="30"/>
      <c r="OD23" s="30"/>
      <c r="OE23" s="55"/>
      <c r="OF23" s="30"/>
      <c r="OG23" s="30"/>
      <c r="OH23" s="30"/>
      <c r="OI23" s="30"/>
      <c r="OJ23" s="30"/>
      <c r="OK23" s="30"/>
      <c r="OL23" s="30"/>
      <c r="OM23" s="30"/>
      <c r="ON23" s="30"/>
      <c r="OO23" s="30"/>
      <c r="OP23" s="30"/>
      <c r="OQ23" s="30"/>
      <c r="OR23" s="30"/>
      <c r="OS23" s="30"/>
      <c r="OT23" s="30"/>
      <c r="OU23" s="30"/>
      <c r="OV23" s="30"/>
      <c r="OW23" s="30"/>
      <c r="OX23" s="30"/>
      <c r="OY23" s="30"/>
      <c r="OZ23" s="30"/>
      <c r="PA23" s="30"/>
      <c r="PB23" s="30"/>
      <c r="PC23" s="30"/>
      <c r="PD23" s="30"/>
      <c r="PE23" s="30"/>
      <c r="PF23" s="30"/>
      <c r="PG23" s="30"/>
      <c r="PH23" s="30"/>
      <c r="PI23" s="30"/>
      <c r="PJ23" s="30"/>
      <c r="PK23" s="30"/>
      <c r="PL23" s="55"/>
      <c r="PM23" s="56"/>
      <c r="PN23" s="30"/>
      <c r="PO23" s="30"/>
      <c r="PP23" s="30"/>
      <c r="PQ23" s="30"/>
      <c r="PR23" s="30"/>
      <c r="PS23" s="30"/>
      <c r="PT23" s="30"/>
      <c r="PU23" s="30"/>
      <c r="PV23" s="30"/>
      <c r="PW23" s="30"/>
      <c r="PX23" s="30"/>
      <c r="PY23" s="30"/>
      <c r="PZ23" s="30"/>
      <c r="QA23" s="30"/>
      <c r="QB23" s="30"/>
      <c r="QC23" s="30"/>
      <c r="QD23" s="30"/>
      <c r="QE23" s="30"/>
      <c r="QF23" s="30"/>
      <c r="QG23" s="30"/>
      <c r="QH23" s="30"/>
      <c r="QI23" s="30"/>
      <c r="QJ23" s="30"/>
      <c r="QK23" s="30"/>
      <c r="QL23" s="30"/>
      <c r="QM23" s="30"/>
      <c r="QN23" s="30"/>
      <c r="QO23" s="30"/>
      <c r="QP23" s="30"/>
      <c r="QQ23" s="30"/>
      <c r="QR23" s="30"/>
      <c r="QS23" s="30"/>
      <c r="QT23" s="55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55"/>
      <c r="SB23" s="30"/>
      <c r="SC23" s="30"/>
      <c r="SD23" s="30"/>
      <c r="SE23" s="30"/>
      <c r="SF23" s="30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0"/>
      <c r="TF23" s="30"/>
      <c r="TG23" s="30"/>
      <c r="TH23" s="55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30"/>
      <c r="UF23" s="30"/>
      <c r="UG23" s="30"/>
      <c r="UH23" s="30"/>
      <c r="UI23" s="30"/>
      <c r="UJ23" s="30"/>
      <c r="UK23" s="30"/>
      <c r="UL23" s="30"/>
      <c r="UM23" s="30"/>
      <c r="UN23" s="30"/>
      <c r="UO23" s="55"/>
      <c r="UP23" s="30"/>
      <c r="UQ23" s="30"/>
      <c r="UR23" s="30"/>
      <c r="US23" s="30"/>
      <c r="UT23" s="30"/>
      <c r="UU23" s="30"/>
      <c r="UV23" s="30"/>
      <c r="UW23" s="30"/>
      <c r="UX23" s="30"/>
      <c r="UY23" s="30"/>
      <c r="UZ23" s="30"/>
      <c r="VA23" s="30"/>
      <c r="VB23" s="30"/>
      <c r="VC23" s="30"/>
      <c r="VD23" s="30"/>
      <c r="VE23" s="30"/>
      <c r="VF23" s="30"/>
      <c r="VG23" s="30"/>
      <c r="VH23" s="30"/>
      <c r="VI23" s="30"/>
      <c r="VJ23" s="30"/>
      <c r="VK23" s="30"/>
      <c r="VL23" s="30"/>
      <c r="VM23" s="30"/>
      <c r="VN23" s="30"/>
      <c r="VO23" s="30"/>
      <c r="VP23" s="30"/>
      <c r="VQ23" s="30"/>
      <c r="VR23" s="30"/>
      <c r="VS23" s="30"/>
      <c r="VT23" s="30"/>
      <c r="VU23" s="30"/>
      <c r="VV23" s="55"/>
      <c r="VW23" s="30"/>
      <c r="VX23" s="30"/>
      <c r="VY23" s="30"/>
      <c r="VZ23" s="30"/>
      <c r="WA23" s="30"/>
      <c r="WB23" s="30"/>
      <c r="WC23" s="30"/>
      <c r="WD23" s="30"/>
      <c r="WE23" s="30"/>
      <c r="WF23" s="30"/>
      <c r="WG23" s="30"/>
      <c r="WH23" s="30"/>
      <c r="WI23" s="30"/>
      <c r="WJ23" s="30"/>
      <c r="WK23" s="30"/>
      <c r="WL23" s="30"/>
      <c r="WM23" s="30"/>
      <c r="WN23" s="30"/>
      <c r="WO23" s="30"/>
      <c r="WP23" s="30"/>
      <c r="WQ23" s="30"/>
      <c r="WR23" s="30"/>
      <c r="WS23" s="30"/>
      <c r="WT23" s="30"/>
      <c r="WU23" s="30"/>
      <c r="WV23" s="30"/>
      <c r="WW23" s="30"/>
      <c r="WX23" s="30"/>
      <c r="WY23" s="30"/>
      <c r="WZ23" s="30"/>
      <c r="XA23" s="30"/>
      <c r="XB23" s="30"/>
      <c r="XC23" s="55"/>
      <c r="XD23" s="30"/>
      <c r="XE23" s="30"/>
      <c r="XF23" s="30"/>
      <c r="XG23" s="30"/>
      <c r="XH23" s="30"/>
      <c r="XI23" s="30"/>
      <c r="XJ23" s="30"/>
      <c r="XK23" s="30"/>
      <c r="XL23" s="30"/>
      <c r="XM23" s="30"/>
      <c r="XN23" s="30"/>
      <c r="XO23" s="30"/>
      <c r="XP23" s="30"/>
      <c r="XQ23" s="30"/>
      <c r="XR23" s="30"/>
      <c r="XS23" s="30"/>
      <c r="XT23" s="30"/>
      <c r="XU23" s="30"/>
      <c r="XV23" s="30"/>
      <c r="XW23" s="30"/>
      <c r="XX23" s="30"/>
      <c r="XY23" s="30"/>
      <c r="XZ23" s="30"/>
      <c r="YA23" s="30"/>
      <c r="YB23" s="30"/>
      <c r="YC23" s="30"/>
      <c r="YD23" s="30"/>
      <c r="YE23" s="30"/>
      <c r="YF23" s="30"/>
      <c r="YG23" s="30"/>
      <c r="YH23" s="30"/>
      <c r="YI23" s="30"/>
      <c r="YJ23" s="55"/>
      <c r="YK23" s="30"/>
      <c r="YL23" s="30"/>
      <c r="YM23" s="30"/>
      <c r="YN23" s="30"/>
      <c r="YO23" s="30"/>
      <c r="YP23" s="30"/>
      <c r="YQ23" s="30"/>
      <c r="YR23" s="30"/>
      <c r="YS23" s="30"/>
      <c r="YT23" s="30"/>
      <c r="YU23" s="30"/>
      <c r="YV23" s="30"/>
      <c r="YW23" s="30"/>
      <c r="YX23" s="30"/>
      <c r="YY23" s="30"/>
      <c r="YZ23" s="30"/>
      <c r="ZA23" s="30"/>
      <c r="ZB23" s="30"/>
      <c r="ZC23" s="30"/>
      <c r="ZD23" s="30"/>
      <c r="ZE23" s="30"/>
      <c r="ZF23" s="30"/>
      <c r="ZG23" s="30"/>
      <c r="ZH23" s="30"/>
      <c r="ZI23" s="30"/>
      <c r="ZJ23" s="30"/>
      <c r="ZK23" s="30"/>
      <c r="ZL23" s="30"/>
      <c r="ZM23" s="30"/>
      <c r="ZN23" s="30"/>
      <c r="ZO23" s="30"/>
      <c r="ZP23" s="30"/>
      <c r="ZQ23" s="55"/>
      <c r="ZR23" s="30"/>
      <c r="ZS23" s="30"/>
      <c r="ZT23" s="30"/>
      <c r="ZU23" s="30"/>
      <c r="ZV23" s="30"/>
      <c r="ZW23" s="30"/>
      <c r="ZX23" s="30"/>
      <c r="ZY23" s="30"/>
      <c r="ZZ23" s="30"/>
      <c r="AAA23" s="30"/>
      <c r="AAB23" s="30"/>
      <c r="AAC23" s="30"/>
      <c r="AAD23" s="30"/>
      <c r="AAE23" s="30"/>
      <c r="AAF23" s="30"/>
      <c r="AAG23" s="30"/>
      <c r="AAH23" s="30"/>
      <c r="AAI23" s="30"/>
      <c r="AAJ23" s="30"/>
      <c r="AAK23" s="30"/>
      <c r="AAL23" s="30"/>
      <c r="AAM23" s="30"/>
      <c r="AAN23" s="30"/>
      <c r="AAO23" s="30"/>
      <c r="AAP23" s="30"/>
      <c r="AAQ23" s="30"/>
      <c r="AAR23" s="30"/>
      <c r="AAS23" s="30"/>
      <c r="AAT23" s="30"/>
      <c r="AAU23" s="30"/>
      <c r="AAV23" s="30"/>
      <c r="AAW23" s="30"/>
      <c r="AAX23" s="55"/>
      <c r="AAY23" s="30"/>
      <c r="AAZ23" s="30"/>
      <c r="ABA23" s="30"/>
      <c r="ABB23" s="30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  <c r="ABT23" s="30"/>
      <c r="ABU23" s="30"/>
      <c r="ABV23" s="30"/>
      <c r="ABW23" s="30"/>
      <c r="ABX23" s="30"/>
      <c r="ABY23" s="30"/>
      <c r="ABZ23" s="30"/>
      <c r="ACA23" s="30"/>
      <c r="ACB23" s="30"/>
      <c r="ACC23" s="30"/>
      <c r="ACD23" s="30"/>
      <c r="ACE23" s="55"/>
      <c r="ACF23" s="30"/>
      <c r="ACG23" s="30"/>
      <c r="ACH23" s="30"/>
      <c r="ACI23" s="30"/>
      <c r="ACJ23" s="30"/>
      <c r="ACK23" s="30"/>
      <c r="ACL23" s="30"/>
      <c r="ACM23" s="30"/>
      <c r="ACN23" s="30"/>
      <c r="ACO23" s="30"/>
      <c r="ACP23" s="30"/>
      <c r="ACQ23" s="30"/>
      <c r="ACR23" s="30"/>
      <c r="ACS23" s="30"/>
      <c r="ACT23" s="30"/>
      <c r="ACU23" s="30"/>
      <c r="ACV23" s="30"/>
      <c r="ACW23" s="30"/>
      <c r="ACX23" s="30"/>
      <c r="ACY23" s="30"/>
      <c r="ACZ23" s="30"/>
      <c r="ADA23" s="30"/>
      <c r="ADB23" s="30"/>
      <c r="ADC23" s="30"/>
      <c r="ADD23" s="30"/>
      <c r="ADE23" s="30"/>
      <c r="ADF23" s="30"/>
      <c r="ADG23" s="30"/>
      <c r="ADH23" s="30"/>
      <c r="ADI23" s="30"/>
      <c r="ADJ23" s="30"/>
      <c r="ADK23" s="30"/>
      <c r="ADL23" s="55"/>
      <c r="ADM23" s="30"/>
      <c r="ADN23" s="30"/>
      <c r="ADO23" s="30"/>
      <c r="ADP23" s="30"/>
      <c r="ADQ23" s="30"/>
      <c r="ADR23" s="30"/>
      <c r="ADS23" s="30"/>
      <c r="ADT23" s="30"/>
      <c r="ADU23" s="30"/>
      <c r="ADV23" s="30"/>
      <c r="ADW23" s="30"/>
      <c r="ADX23" s="30"/>
      <c r="ADY23" s="30"/>
      <c r="ADZ23" s="30"/>
      <c r="AEA23" s="30"/>
      <c r="AEB23" s="30"/>
      <c r="AEC23" s="30"/>
      <c r="AED23" s="30"/>
      <c r="AEE23" s="30"/>
      <c r="AEF23" s="30"/>
      <c r="AEG23" s="30"/>
      <c r="AEH23" s="30"/>
      <c r="AEI23" s="30"/>
      <c r="AEJ23" s="30"/>
      <c r="AEK23" s="30"/>
      <c r="AEL23" s="30"/>
      <c r="AEM23" s="30"/>
      <c r="AEN23" s="30"/>
      <c r="AEO23" s="30"/>
      <c r="AEP23" s="30"/>
      <c r="AEQ23" s="30"/>
      <c r="AER23" s="30"/>
      <c r="AES23" s="55"/>
      <c r="AET23" s="56"/>
      <c r="AEU23" s="30"/>
      <c r="AEV23" s="30"/>
      <c r="AEW23" s="30"/>
      <c r="AEX23" s="30"/>
      <c r="AEY23" s="30"/>
      <c r="AEZ23" s="30"/>
      <c r="AFA23" s="30"/>
      <c r="AFB23" s="30"/>
      <c r="AFC23" s="30"/>
      <c r="AFD23" s="30"/>
      <c r="AFE23" s="30"/>
      <c r="AFF23" s="30"/>
      <c r="AFG23" s="30"/>
      <c r="AFH23" s="30"/>
      <c r="AFI23" s="30"/>
      <c r="AFJ23" s="30"/>
      <c r="AFK23" s="30"/>
      <c r="AFL23" s="30"/>
      <c r="AFM23" s="30"/>
      <c r="AFN23" s="30"/>
      <c r="AFO23" s="30"/>
      <c r="AFP23" s="30"/>
      <c r="AFQ23" s="30"/>
      <c r="AFR23" s="30"/>
      <c r="AFS23" s="30"/>
      <c r="AFT23" s="30"/>
      <c r="AFU23" s="30"/>
      <c r="AFV23" s="30"/>
      <c r="AFW23" s="30"/>
      <c r="AFX23" s="30"/>
      <c r="AFY23" s="30"/>
      <c r="AFZ23" s="30"/>
      <c r="AGA23" s="55"/>
      <c r="AGB23" s="30"/>
      <c r="AGC23" s="30"/>
      <c r="AGD23" s="30"/>
      <c r="AGE23" s="30"/>
      <c r="AGF23" s="30"/>
      <c r="AGG23" s="30"/>
      <c r="AGH23" s="30"/>
      <c r="AGI23" s="30"/>
      <c r="AGJ23" s="30"/>
      <c r="AGK23" s="30"/>
      <c r="AGL23" s="30"/>
      <c r="AGM23" s="30"/>
      <c r="AGN23" s="30"/>
      <c r="AGO23" s="30"/>
      <c r="AGP23" s="30"/>
      <c r="AGQ23" s="30"/>
      <c r="AGR23" s="30"/>
      <c r="AGS23" s="30"/>
      <c r="AGT23" s="30"/>
      <c r="AGU23" s="30"/>
      <c r="AGV23" s="30"/>
      <c r="AGW23" s="30"/>
      <c r="AGX23" s="30"/>
      <c r="AGY23" s="30"/>
      <c r="AGZ23" s="30"/>
      <c r="AHA23" s="30"/>
      <c r="AHB23" s="30"/>
      <c r="AHC23" s="30"/>
      <c r="AHD23" s="30"/>
      <c r="AHE23" s="30"/>
      <c r="AHF23" s="30"/>
      <c r="AHG23" s="30"/>
      <c r="AHH23" s="55"/>
      <c r="AHI23" s="30"/>
      <c r="AHJ23" s="30"/>
      <c r="AHK23" s="30"/>
      <c r="AHL23" s="30"/>
      <c r="AHM23" s="30"/>
      <c r="AHN23" s="30"/>
      <c r="AHO23" s="30"/>
      <c r="AHP23" s="30"/>
      <c r="AHQ23" s="30"/>
      <c r="AHR23" s="30"/>
      <c r="AHS23" s="30"/>
      <c r="AHT23" s="30"/>
      <c r="AHU23" s="30"/>
      <c r="AHV23" s="30"/>
      <c r="AHW23" s="30"/>
      <c r="AHX23" s="30"/>
      <c r="AHY23" s="30"/>
      <c r="AHZ23" s="30"/>
      <c r="AIA23" s="30"/>
      <c r="AIB23" s="30"/>
      <c r="AIC23" s="30"/>
      <c r="AID23" s="30"/>
      <c r="AIE23" s="30"/>
      <c r="AIF23" s="30"/>
      <c r="AIG23" s="30"/>
      <c r="AIH23" s="30"/>
      <c r="AII23" s="30"/>
      <c r="AIJ23" s="30"/>
      <c r="AIK23" s="30"/>
      <c r="AIL23" s="30"/>
      <c r="AIM23" s="30"/>
      <c r="AIN23" s="30"/>
      <c r="AIO23" s="55"/>
      <c r="AIP23" s="30"/>
      <c r="AIQ23" s="30"/>
      <c r="AIR23" s="30"/>
      <c r="AIS23" s="30"/>
      <c r="AIT23" s="30"/>
      <c r="AIU23" s="30"/>
      <c r="AIV23" s="30"/>
      <c r="AIW23" s="30"/>
      <c r="AIX23" s="30"/>
      <c r="AIY23" s="30"/>
      <c r="AIZ23" s="30"/>
      <c r="AJA23" s="30"/>
      <c r="AJB23" s="30"/>
      <c r="AJC23" s="30"/>
      <c r="AJD23" s="30"/>
      <c r="AJE23" s="30"/>
      <c r="AJF23" s="30"/>
      <c r="AJG23" s="30"/>
      <c r="AJH23" s="30"/>
      <c r="AJI23" s="30"/>
      <c r="AJJ23" s="30"/>
      <c r="AJK23" s="30"/>
      <c r="AJL23" s="30"/>
      <c r="AJM23" s="30"/>
      <c r="AJN23" s="30"/>
      <c r="AJO23" s="30"/>
      <c r="AJP23" s="30"/>
      <c r="AJQ23" s="30"/>
      <c r="AJR23" s="30"/>
      <c r="AJS23" s="30"/>
      <c r="AJT23" s="30"/>
      <c r="AJU23" s="30"/>
      <c r="AJV23" s="55"/>
      <c r="AJW23" s="30"/>
      <c r="AJX23" s="30"/>
      <c r="AJY23" s="30"/>
      <c r="AJZ23" s="30"/>
      <c r="AKA23" s="30"/>
      <c r="AKB23" s="30"/>
      <c r="AKC23" s="30"/>
      <c r="AKD23" s="30"/>
      <c r="AKE23" s="30"/>
      <c r="AKF23" s="30"/>
      <c r="AKG23" s="30"/>
      <c r="AKH23" s="30"/>
      <c r="AKI23" s="30"/>
      <c r="AKJ23" s="30"/>
      <c r="AKK23" s="30"/>
      <c r="AKL23" s="30"/>
      <c r="AKM23" s="30"/>
      <c r="AKN23" s="30"/>
      <c r="AKO23" s="30"/>
      <c r="AKP23" s="30"/>
      <c r="AKQ23" s="30"/>
      <c r="AKR23" s="30"/>
      <c r="AKS23" s="30"/>
      <c r="AKT23" s="30"/>
      <c r="AKU23" s="30"/>
      <c r="AKV23" s="30"/>
      <c r="AKW23" s="30"/>
      <c r="AKX23" s="30"/>
      <c r="AKY23" s="30"/>
      <c r="AKZ23" s="30"/>
      <c r="ALA23" s="30"/>
      <c r="ALB23" s="30"/>
      <c r="ALC23" s="55"/>
      <c r="ALD23" s="30"/>
      <c r="ALE23" s="30"/>
      <c r="ALF23" s="30"/>
      <c r="ALG23" s="30"/>
      <c r="ALH23" s="30"/>
      <c r="ALI23" s="30"/>
      <c r="ALJ23" s="30"/>
      <c r="ALK23" s="30"/>
      <c r="ALL23" s="30"/>
      <c r="ALM23" s="30"/>
      <c r="ALN23" s="30"/>
      <c r="ALO23" s="30"/>
      <c r="ALP23" s="30"/>
      <c r="ALQ23" s="30"/>
      <c r="ALR23" s="30"/>
      <c r="ALS23" s="30"/>
      <c r="ALT23" s="30"/>
      <c r="ALU23" s="30"/>
      <c r="ALV23" s="30"/>
      <c r="ALW23" s="30"/>
      <c r="ALX23" s="30"/>
      <c r="ALY23" s="30"/>
      <c r="ALZ23" s="30"/>
      <c r="AMA23" s="30"/>
      <c r="AMB23" s="30"/>
      <c r="AMC23" s="30"/>
      <c r="AMD23" s="30"/>
      <c r="AME23" s="30"/>
      <c r="AMF23" s="30"/>
      <c r="AMG23" s="30"/>
      <c r="AMH23" s="30"/>
      <c r="AMI23" s="30"/>
      <c r="AMJ23" s="55"/>
      <c r="AMK23" s="30"/>
      <c r="AML23" s="30"/>
      <c r="AMM23" s="30"/>
      <c r="AMN23" s="30"/>
      <c r="AMO23" s="30"/>
      <c r="AMP23" s="30"/>
      <c r="AMQ23" s="30"/>
      <c r="AMR23" s="30"/>
      <c r="AMS23" s="30"/>
      <c r="AMT23" s="30"/>
      <c r="AMU23" s="30"/>
      <c r="AMV23" s="30"/>
      <c r="AMW23" s="30"/>
      <c r="AMX23" s="30"/>
      <c r="AMY23" s="30"/>
      <c r="AMZ23" s="30"/>
      <c r="ANA23" s="30"/>
      <c r="ANB23" s="30"/>
      <c r="ANC23" s="30"/>
      <c r="AND23" s="30"/>
      <c r="ANE23" s="30"/>
      <c r="ANF23" s="30"/>
      <c r="ANG23" s="30"/>
      <c r="ANH23" s="30"/>
      <c r="ANI23" s="30"/>
      <c r="ANJ23" s="30"/>
      <c r="ANK23" s="30"/>
      <c r="ANL23" s="30"/>
      <c r="ANM23" s="30"/>
      <c r="ANN23" s="30"/>
      <c r="ANO23" s="30"/>
      <c r="ANP23" s="30"/>
      <c r="ANQ23" s="55"/>
      <c r="ANR23" s="30"/>
      <c r="ANS23" s="30"/>
      <c r="ANT23" s="30"/>
      <c r="ANU23" s="30"/>
      <c r="ANV23" s="30"/>
      <c r="ANW23" s="30"/>
      <c r="ANX23" s="30"/>
      <c r="ANY23" s="30"/>
      <c r="ANZ23" s="30"/>
      <c r="AOA23" s="30"/>
      <c r="AOB23" s="30"/>
      <c r="AOC23" s="30"/>
      <c r="AOD23" s="30"/>
      <c r="AOE23" s="30"/>
      <c r="AOF23" s="30"/>
      <c r="AOG23" s="30"/>
      <c r="AOH23" s="30"/>
      <c r="AOI23" s="30"/>
      <c r="AOJ23" s="30"/>
      <c r="AOK23" s="30"/>
      <c r="AOL23" s="30"/>
      <c r="AOM23" s="30"/>
      <c r="AON23" s="30"/>
      <c r="AOO23" s="30"/>
      <c r="AOP23" s="30"/>
      <c r="AOQ23" s="30"/>
      <c r="AOR23" s="30"/>
      <c r="AOS23" s="30"/>
      <c r="AOT23" s="30"/>
      <c r="AOU23" s="30"/>
      <c r="AOV23" s="30"/>
      <c r="AOW23" s="30"/>
      <c r="AOX23" s="55"/>
      <c r="AOY23" s="30"/>
      <c r="AOZ23" s="30"/>
      <c r="APA23" s="30"/>
      <c r="APB23" s="30"/>
      <c r="APC23" s="30"/>
      <c r="APD23" s="30"/>
      <c r="APE23" s="30"/>
      <c r="APF23" s="30"/>
      <c r="APG23" s="30"/>
      <c r="APH23" s="30"/>
      <c r="API23" s="30"/>
      <c r="APJ23" s="30"/>
      <c r="APK23" s="30"/>
      <c r="APL23" s="30"/>
      <c r="APM23" s="30"/>
      <c r="APN23" s="30"/>
      <c r="APO23" s="30"/>
      <c r="APP23" s="30"/>
      <c r="APQ23" s="30"/>
      <c r="APR23" s="30"/>
      <c r="APS23" s="30"/>
      <c r="APT23" s="30"/>
      <c r="APU23" s="30"/>
      <c r="APV23" s="30"/>
      <c r="APW23" s="30"/>
      <c r="APX23" s="30"/>
      <c r="APY23" s="30"/>
      <c r="APZ23" s="30"/>
      <c r="AQA23" s="30"/>
      <c r="AQB23" s="30"/>
      <c r="AQC23" s="30"/>
      <c r="AQD23" s="30"/>
      <c r="AQE23" s="55"/>
      <c r="AQF23" s="30"/>
      <c r="AQG23" s="30"/>
      <c r="AQH23" s="30"/>
      <c r="AQI23" s="30"/>
      <c r="AQJ23" s="30"/>
      <c r="AQK23" s="30"/>
      <c r="AQL23" s="30"/>
      <c r="AQM23" s="30"/>
      <c r="AQN23" s="30"/>
      <c r="AQO23" s="30"/>
      <c r="AQP23" s="30"/>
      <c r="AQQ23" s="30"/>
      <c r="AQR23" s="30"/>
      <c r="AQS23" s="30"/>
      <c r="AQT23" s="30"/>
      <c r="AQU23" s="30"/>
      <c r="AQV23" s="30"/>
      <c r="AQW23" s="30"/>
      <c r="AQX23" s="30"/>
      <c r="AQY23" s="30"/>
      <c r="AQZ23" s="30"/>
      <c r="ARA23" s="30"/>
      <c r="ARB23" s="30"/>
      <c r="ARC23" s="30"/>
      <c r="ARD23" s="30"/>
      <c r="ARE23" s="30"/>
      <c r="ARF23" s="30"/>
      <c r="ARG23" s="30"/>
      <c r="ARH23" s="30"/>
      <c r="ARI23" s="30"/>
      <c r="ARJ23" s="30"/>
      <c r="ARK23" s="30"/>
      <c r="ARL23" s="55"/>
      <c r="ARM23" s="30"/>
      <c r="ARN23" s="30"/>
      <c r="ARO23" s="30"/>
      <c r="ARP23" s="30"/>
      <c r="ARQ23" s="30"/>
      <c r="ARR23" s="30"/>
      <c r="ARS23" s="30"/>
      <c r="ART23" s="30"/>
      <c r="ARU23" s="30"/>
      <c r="ARV23" s="30"/>
      <c r="ARW23" s="30"/>
      <c r="ARX23" s="30"/>
      <c r="ARY23" s="30"/>
      <c r="ARZ23" s="30"/>
      <c r="ASA23" s="30"/>
      <c r="ASB23" s="30"/>
      <c r="ASC23" s="30"/>
      <c r="ASD23" s="30"/>
      <c r="ASE23" s="30"/>
      <c r="ASF23" s="30"/>
      <c r="ASG23" s="30"/>
      <c r="ASH23" s="30"/>
      <c r="ASI23" s="30"/>
      <c r="ASJ23" s="30"/>
      <c r="ASK23" s="30"/>
      <c r="ASL23" s="30"/>
      <c r="ASM23" s="30"/>
      <c r="ASN23" s="30"/>
      <c r="ASO23" s="30"/>
      <c r="ASP23" s="30"/>
      <c r="ASQ23" s="30"/>
      <c r="ASR23" s="30"/>
      <c r="ASS23" s="55"/>
      <c r="AST23" s="30"/>
      <c r="ASU23" s="30"/>
      <c r="ASV23" s="30"/>
      <c r="ASW23" s="30"/>
      <c r="ASX23" s="30"/>
      <c r="ASY23" s="30"/>
      <c r="ASZ23" s="30"/>
      <c r="ATA23" s="30"/>
      <c r="ATB23" s="30"/>
      <c r="ATC23" s="30"/>
      <c r="ATD23" s="30"/>
      <c r="ATE23" s="30"/>
      <c r="ATF23" s="30"/>
      <c r="ATG23" s="30"/>
      <c r="ATH23" s="30"/>
      <c r="ATI23" s="30"/>
      <c r="ATJ23" s="30"/>
      <c r="ATK23" s="30"/>
      <c r="ATL23" s="30"/>
      <c r="ATM23" s="30"/>
      <c r="ATN23" s="30"/>
      <c r="ATO23" s="30"/>
      <c r="ATP23" s="30"/>
      <c r="ATQ23" s="30"/>
      <c r="ATR23" s="30"/>
      <c r="ATS23" s="30"/>
      <c r="ATT23" s="30"/>
      <c r="ATU23" s="30"/>
      <c r="ATV23" s="30"/>
      <c r="ATW23" s="30"/>
      <c r="ATX23" s="30"/>
      <c r="ATY23" s="30"/>
      <c r="ATZ23" s="55"/>
      <c r="AUA23" s="56"/>
      <c r="AUB23" s="30"/>
      <c r="AUC23" s="30"/>
      <c r="AUD23" s="30"/>
      <c r="AUE23" s="30"/>
      <c r="AUF23" s="30"/>
      <c r="AUG23" s="30"/>
      <c r="AUH23" s="30"/>
      <c r="AUI23" s="30"/>
      <c r="AUJ23" s="30"/>
      <c r="AUK23" s="30"/>
      <c r="AUL23" s="30"/>
      <c r="AUM23" s="30"/>
      <c r="AUN23" s="30"/>
      <c r="AUO23" s="30"/>
      <c r="AUP23" s="30"/>
      <c r="AUQ23" s="30"/>
      <c r="AUR23" s="30"/>
      <c r="AUS23" s="30"/>
      <c r="AUT23" s="30"/>
      <c r="AUU23" s="30"/>
      <c r="AUV23" s="30"/>
      <c r="AUW23" s="30"/>
      <c r="AUX23" s="30"/>
      <c r="AUY23" s="30"/>
      <c r="AUZ23" s="30"/>
      <c r="AVA23" s="30"/>
      <c r="AVB23" s="30"/>
      <c r="AVC23" s="30"/>
      <c r="AVD23" s="30"/>
      <c r="AVE23" s="30"/>
      <c r="AVF23" s="30"/>
      <c r="AVG23" s="30"/>
      <c r="AVH23" s="55"/>
      <c r="AVI23" s="30"/>
      <c r="AVJ23" s="30"/>
      <c r="AVK23" s="30"/>
      <c r="AVL23" s="30"/>
      <c r="AVM23" s="30"/>
      <c r="AVN23" s="30"/>
      <c r="AVO23" s="30"/>
      <c r="AVP23" s="30"/>
      <c r="AVQ23" s="30"/>
      <c r="AVR23" s="30"/>
      <c r="AVS23" s="30"/>
      <c r="AVT23" s="30"/>
      <c r="AVU23" s="30"/>
      <c r="AVV23" s="30"/>
      <c r="AVW23" s="30"/>
      <c r="AVX23" s="30"/>
      <c r="AVY23" s="30"/>
      <c r="AVZ23" s="30"/>
      <c r="AWA23" s="30"/>
      <c r="AWB23" s="30"/>
      <c r="AWC23" s="30"/>
      <c r="AWD23" s="30"/>
      <c r="AWE23" s="30"/>
      <c r="AWF23" s="30"/>
      <c r="AWG23" s="30"/>
      <c r="AWH23" s="30"/>
      <c r="AWI23" s="30"/>
      <c r="AWJ23" s="30"/>
      <c r="AWK23" s="30"/>
      <c r="AWL23" s="30"/>
      <c r="AWM23" s="30"/>
      <c r="AWN23" s="30"/>
      <c r="AWO23" s="55"/>
      <c r="AWP23" s="30"/>
      <c r="AWQ23" s="30"/>
      <c r="AWR23" s="30"/>
      <c r="AWS23" s="30"/>
      <c r="AWT23" s="30"/>
      <c r="AWU23" s="30"/>
      <c r="AWV23" s="30"/>
      <c r="AWW23" s="30"/>
      <c r="AWX23" s="30"/>
      <c r="AWY23" s="30"/>
      <c r="AWZ23" s="30"/>
      <c r="AXA23" s="30"/>
      <c r="AXB23" s="30"/>
      <c r="AXC23" s="30"/>
      <c r="AXD23" s="30"/>
      <c r="AXE23" s="30"/>
      <c r="AXF23" s="30"/>
      <c r="AXG23" s="30"/>
      <c r="AXH23" s="30"/>
      <c r="AXI23" s="30"/>
      <c r="AXJ23" s="30"/>
      <c r="AXK23" s="30"/>
      <c r="AXL23" s="30"/>
      <c r="AXM23" s="30"/>
      <c r="AXN23" s="30"/>
      <c r="AXO23" s="30"/>
      <c r="AXP23" s="30"/>
      <c r="AXQ23" s="30"/>
      <c r="AXR23" s="30"/>
      <c r="AXS23" s="30"/>
      <c r="AXT23" s="30"/>
      <c r="AXU23" s="30"/>
      <c r="AXV23" s="55"/>
      <c r="AXW23" s="30"/>
      <c r="AXX23" s="30"/>
      <c r="AXY23" s="30"/>
      <c r="AXZ23" s="30"/>
      <c r="AYA23" s="30"/>
      <c r="AYB23" s="30"/>
      <c r="AYC23" s="30"/>
      <c r="AYD23" s="30"/>
      <c r="AYE23" s="30"/>
      <c r="AYF23" s="30"/>
      <c r="AYG23" s="30"/>
      <c r="AYH23" s="30"/>
      <c r="AYI23" s="30"/>
      <c r="AYJ23" s="30"/>
      <c r="AYK23" s="30"/>
      <c r="AYL23" s="30"/>
      <c r="AYM23" s="30"/>
      <c r="AYN23" s="30"/>
      <c r="AYO23" s="30"/>
      <c r="AYP23" s="30"/>
      <c r="AYQ23" s="30"/>
      <c r="AYR23" s="30"/>
      <c r="AYS23" s="30"/>
      <c r="AYT23" s="30"/>
      <c r="AYU23" s="30"/>
      <c r="AYV23" s="30"/>
      <c r="AYW23" s="30"/>
      <c r="AYX23" s="30"/>
      <c r="AYY23" s="30"/>
      <c r="AYZ23" s="30"/>
      <c r="AZA23" s="30"/>
      <c r="AZB23" s="30"/>
      <c r="AZC23" s="55"/>
      <c r="AZD23" s="30"/>
      <c r="AZE23" s="30"/>
      <c r="AZF23" s="30"/>
      <c r="AZG23" s="30"/>
      <c r="AZH23" s="30"/>
      <c r="AZI23" s="30"/>
      <c r="AZJ23" s="30"/>
      <c r="AZK23" s="30"/>
      <c r="AZL23" s="30"/>
      <c r="AZM23" s="30"/>
      <c r="AZN23" s="30"/>
      <c r="AZO23" s="30"/>
      <c r="AZP23" s="30"/>
      <c r="AZQ23" s="30"/>
      <c r="AZR23" s="30"/>
      <c r="AZS23" s="30"/>
      <c r="AZT23" s="30"/>
      <c r="AZU23" s="30"/>
      <c r="AZV23" s="30"/>
      <c r="AZW23" s="30"/>
      <c r="AZX23" s="30"/>
      <c r="AZY23" s="30"/>
      <c r="AZZ23" s="30"/>
      <c r="BAA23" s="30"/>
      <c r="BAB23" s="30"/>
      <c r="BAC23" s="30"/>
      <c r="BAD23" s="30"/>
      <c r="BAE23" s="30"/>
      <c r="BAF23" s="30"/>
      <c r="BAG23" s="30"/>
      <c r="BAH23" s="30"/>
      <c r="BAI23" s="30"/>
      <c r="BAJ23" s="55"/>
      <c r="BAK23" s="30"/>
      <c r="BAL23" s="30"/>
      <c r="BAM23" s="30"/>
      <c r="BAN23" s="30"/>
      <c r="BAO23" s="30"/>
      <c r="BAP23" s="30"/>
      <c r="BAQ23" s="30"/>
      <c r="BAR23" s="30"/>
      <c r="BAS23" s="30"/>
      <c r="BAT23" s="30"/>
      <c r="BAU23" s="30"/>
      <c r="BAV23" s="30"/>
      <c r="BAW23" s="30"/>
      <c r="BAX23" s="30"/>
      <c r="BAY23" s="30"/>
      <c r="BAZ23" s="30"/>
      <c r="BBA23" s="30"/>
      <c r="BBB23" s="30"/>
      <c r="BBC23" s="30"/>
      <c r="BBD23" s="30"/>
      <c r="BBE23" s="30"/>
      <c r="BBF23" s="30"/>
      <c r="BBG23" s="30"/>
      <c r="BBH23" s="30"/>
      <c r="BBI23" s="30"/>
      <c r="BBJ23" s="30"/>
      <c r="BBK23" s="30"/>
      <c r="BBL23" s="30"/>
      <c r="BBM23" s="30"/>
      <c r="BBN23" s="30"/>
      <c r="BBO23" s="30"/>
      <c r="BBP23" s="30"/>
      <c r="BBQ23" s="55"/>
      <c r="BBR23" s="30"/>
      <c r="BBS23" s="30"/>
      <c r="BBT23" s="30"/>
      <c r="BBU23" s="30"/>
      <c r="BBV23" s="30"/>
      <c r="BBW23" s="30"/>
      <c r="BBX23" s="30"/>
      <c r="BBY23" s="30"/>
      <c r="BBZ23" s="30"/>
      <c r="BCA23" s="30"/>
      <c r="BCB23" s="30"/>
      <c r="BCC23" s="30"/>
      <c r="BCD23" s="30"/>
      <c r="BCE23" s="30"/>
      <c r="BCF23" s="30"/>
      <c r="BCG23" s="30"/>
      <c r="BCH23" s="30"/>
      <c r="BCI23" s="30"/>
      <c r="BCJ23" s="30"/>
      <c r="BCK23" s="30"/>
      <c r="BCL23" s="30"/>
      <c r="BCM23" s="30"/>
      <c r="BCN23" s="30"/>
      <c r="BCO23" s="30"/>
      <c r="BCP23" s="30"/>
      <c r="BCQ23" s="30"/>
      <c r="BCR23" s="30"/>
      <c r="BCS23" s="30"/>
      <c r="BCT23" s="30"/>
      <c r="BCU23" s="30"/>
      <c r="BCV23" s="30"/>
      <c r="BCW23" s="30"/>
      <c r="BCX23" s="55"/>
      <c r="BCY23" s="30"/>
      <c r="BCZ23" s="30"/>
      <c r="BDA23" s="30"/>
      <c r="BDB23" s="30"/>
      <c r="BDC23" s="30"/>
      <c r="BDD23" s="30"/>
      <c r="BDE23" s="30"/>
      <c r="BDF23" s="30"/>
      <c r="BDG23" s="30"/>
      <c r="BDH23" s="30"/>
      <c r="BDI23" s="30"/>
      <c r="BDJ23" s="30"/>
      <c r="BDK23" s="30"/>
      <c r="BDL23" s="30"/>
      <c r="BDM23" s="30"/>
      <c r="BDN23" s="30"/>
      <c r="BDO23" s="30"/>
      <c r="BDP23" s="30"/>
      <c r="BDQ23" s="30"/>
      <c r="BDR23" s="30"/>
      <c r="BDS23" s="30"/>
      <c r="BDT23" s="30"/>
      <c r="BDU23" s="30"/>
      <c r="BDV23" s="30"/>
      <c r="BDW23" s="30"/>
      <c r="BDX23" s="30"/>
      <c r="BDY23" s="30"/>
      <c r="BDZ23" s="30"/>
      <c r="BEA23" s="30"/>
      <c r="BEB23" s="30"/>
      <c r="BEC23" s="30"/>
      <c r="BED23" s="30"/>
      <c r="BEE23" s="55"/>
      <c r="BEF23" s="30"/>
      <c r="BEG23" s="30"/>
      <c r="BEH23" s="30"/>
      <c r="BEI23" s="30"/>
      <c r="BEJ23" s="30"/>
      <c r="BEK23" s="30"/>
      <c r="BEL23" s="30"/>
      <c r="BEM23" s="30"/>
      <c r="BEN23" s="30"/>
      <c r="BEO23" s="30"/>
      <c r="BEP23" s="30"/>
      <c r="BEQ23" s="30"/>
      <c r="BER23" s="30"/>
      <c r="BES23" s="30"/>
      <c r="BET23" s="30"/>
      <c r="BEU23" s="30"/>
      <c r="BEV23" s="30"/>
      <c r="BEW23" s="30"/>
      <c r="BEX23" s="30"/>
      <c r="BEY23" s="30"/>
      <c r="BEZ23" s="30"/>
      <c r="BFA23" s="30"/>
      <c r="BFB23" s="30"/>
      <c r="BFC23" s="30"/>
      <c r="BFD23" s="30"/>
      <c r="BFE23" s="30"/>
      <c r="BFF23" s="30"/>
      <c r="BFG23" s="30"/>
      <c r="BFH23" s="30"/>
      <c r="BFI23" s="30"/>
      <c r="BFJ23" s="30"/>
      <c r="BFK23" s="30"/>
      <c r="BFL23" s="55"/>
      <c r="BFM23" s="30"/>
      <c r="BFN23" s="30"/>
      <c r="BFO23" s="30"/>
      <c r="BFP23" s="30"/>
      <c r="BFQ23" s="30"/>
      <c r="BFR23" s="30"/>
      <c r="BFS23" s="30"/>
      <c r="BFT23" s="30"/>
      <c r="BFU23" s="30"/>
      <c r="BFV23" s="30"/>
      <c r="BFW23" s="30"/>
      <c r="BFX23" s="30"/>
      <c r="BFY23" s="30"/>
      <c r="BFZ23" s="30"/>
      <c r="BGA23" s="30"/>
      <c r="BGB23" s="30"/>
      <c r="BGC23" s="30"/>
      <c r="BGD23" s="30"/>
      <c r="BGE23" s="30"/>
      <c r="BGF23" s="30"/>
      <c r="BGG23" s="30"/>
      <c r="BGH23" s="30"/>
      <c r="BGI23" s="30"/>
      <c r="BGJ23" s="30"/>
      <c r="BGK23" s="30"/>
      <c r="BGL23" s="30"/>
      <c r="BGM23" s="30"/>
      <c r="BGN23" s="30"/>
      <c r="BGO23" s="30"/>
      <c r="BGP23" s="30"/>
      <c r="BGQ23" s="30"/>
      <c r="BGR23" s="30"/>
      <c r="BGS23" s="55"/>
      <c r="BGT23" s="30"/>
      <c r="BGU23" s="30"/>
      <c r="BGV23" s="30"/>
      <c r="BGW23" s="30"/>
      <c r="BGX23" s="30"/>
      <c r="BGY23" s="30"/>
      <c r="BGZ23" s="30"/>
      <c r="BHA23" s="30"/>
      <c r="BHB23" s="30"/>
      <c r="BHC23" s="30"/>
      <c r="BHD23" s="30"/>
      <c r="BHE23" s="30"/>
      <c r="BHF23" s="30"/>
      <c r="BHG23" s="30"/>
      <c r="BHH23" s="30"/>
      <c r="BHI23" s="30"/>
      <c r="BHJ23" s="30"/>
      <c r="BHK23" s="30"/>
      <c r="BHL23" s="30"/>
      <c r="BHM23" s="30"/>
      <c r="BHN23" s="30"/>
      <c r="BHO23" s="30"/>
      <c r="BHP23" s="30"/>
      <c r="BHQ23" s="30"/>
      <c r="BHR23" s="30"/>
      <c r="BHS23" s="30"/>
      <c r="BHT23" s="30"/>
      <c r="BHU23" s="30"/>
      <c r="BHV23" s="30"/>
      <c r="BHW23" s="30"/>
      <c r="BHX23" s="30"/>
      <c r="BHY23" s="30"/>
      <c r="BHZ23" s="55"/>
      <c r="BIA23" s="30"/>
      <c r="BIB23" s="30"/>
      <c r="BIC23" s="30"/>
      <c r="BID23" s="30"/>
      <c r="BIE23" s="30"/>
      <c r="BIF23" s="30"/>
      <c r="BIG23" s="30"/>
      <c r="BIH23" s="30"/>
      <c r="BII23" s="30"/>
      <c r="BIJ23" s="30"/>
      <c r="BIK23" s="30"/>
      <c r="BIL23" s="30"/>
      <c r="BIM23" s="30"/>
      <c r="BIN23" s="30"/>
      <c r="BIO23" s="30"/>
      <c r="BIP23" s="30"/>
      <c r="BIQ23" s="30"/>
      <c r="BIR23" s="30"/>
      <c r="BIS23" s="30"/>
      <c r="BIT23" s="30"/>
      <c r="BIU23" s="30"/>
      <c r="BIV23" s="30"/>
      <c r="BIW23" s="30"/>
      <c r="BIX23" s="30"/>
      <c r="BIY23" s="30"/>
      <c r="BIZ23" s="30"/>
      <c r="BJA23" s="30"/>
      <c r="BJB23" s="30"/>
      <c r="BJC23" s="30"/>
      <c r="BJD23" s="30"/>
      <c r="BJE23" s="30"/>
      <c r="BJF23" s="30"/>
      <c r="BJG23" s="55"/>
      <c r="BJH23" s="56"/>
    </row>
    <row r="25" spans="1:1620" ht="15.6" x14ac:dyDescent="0.3">
      <c r="A25" s="148">
        <v>43220</v>
      </c>
      <c r="B25" s="149">
        <v>28043.901895412764</v>
      </c>
      <c r="C25" s="149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</row>
    <row r="26" spans="1:1620" x14ac:dyDescent="0.3">
      <c r="A26" s="143">
        <v>43251</v>
      </c>
      <c r="B26" s="11">
        <v>29338.77723035829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620" x14ac:dyDescent="0.3">
      <c r="A27" s="143">
        <v>43281</v>
      </c>
      <c r="B27" s="11">
        <v>30481.030534500205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620" x14ac:dyDescent="0.3">
      <c r="A28" s="143">
        <v>43312</v>
      </c>
      <c r="B28" s="11">
        <v>31448.602307749428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620" x14ac:dyDescent="0.3">
      <c r="A29" s="143">
        <v>43343</v>
      </c>
      <c r="B29" s="11">
        <v>32222.343066904101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620" x14ac:dyDescent="0.3">
      <c r="A30" s="143">
        <v>43373</v>
      </c>
      <c r="B30" s="11">
        <v>32786.643008494997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620" x14ac:dyDescent="0.3">
      <c r="A31" s="143">
        <v>43404</v>
      </c>
      <c r="B31" s="11">
        <v>33129.9555215285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620" x14ac:dyDescent="0.3">
      <c r="A32" s="143">
        <v>43434</v>
      </c>
      <c r="B32" s="11">
        <v>33245.190033452724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43">
        <v>43465</v>
      </c>
      <c r="B33" s="11">
        <v>33129.9555215285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43">
        <v>43496</v>
      </c>
      <c r="B34" s="11">
        <v>32786.643008494997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43">
        <v>43524</v>
      </c>
      <c r="B35" s="11">
        <v>32222.343066904101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43">
        <v>43555</v>
      </c>
      <c r="B36" s="11">
        <v>31448.602307749428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43">
        <v>43585</v>
      </c>
      <c r="B37" s="11">
        <v>30481.030534500205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43">
        <v>43616</v>
      </c>
      <c r="B38" s="11">
        <v>29338.77723035829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43">
        <v>43646</v>
      </c>
      <c r="B39" s="11">
        <v>28043.901895412764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</sheetData>
  <mergeCells count="53">
    <mergeCell ref="CF4:DK4"/>
    <mergeCell ref="DM4:ER4"/>
    <mergeCell ref="Q4:AV4"/>
    <mergeCell ref="AY4:CD4"/>
    <mergeCell ref="MJ4:NO4"/>
    <mergeCell ref="NQ4:OV4"/>
    <mergeCell ref="OY4:QD4"/>
    <mergeCell ref="ET4:FY4"/>
    <mergeCell ref="GA4:HF4"/>
    <mergeCell ref="HH4:IM4"/>
    <mergeCell ref="IO4:JT4"/>
    <mergeCell ref="JV4:LA4"/>
    <mergeCell ref="LC4:MH4"/>
    <mergeCell ref="ACX4:AEC4"/>
    <mergeCell ref="QF4:RK4"/>
    <mergeCell ref="RM4:SR4"/>
    <mergeCell ref="ST4:TY4"/>
    <mergeCell ref="UA4:VF4"/>
    <mergeCell ref="VH4:WM4"/>
    <mergeCell ref="WO4:XT4"/>
    <mergeCell ref="XV4:ZA4"/>
    <mergeCell ref="ASE4:ATJ4"/>
    <mergeCell ref="Q3:OX3"/>
    <mergeCell ref="OY3:AEE3"/>
    <mergeCell ref="AEF3:ATL3"/>
    <mergeCell ref="AEF4:AFK4"/>
    <mergeCell ref="AFM4:AGR4"/>
    <mergeCell ref="AGT4:AHY4"/>
    <mergeCell ref="AIA4:AJF4"/>
    <mergeCell ref="AJH4:AKM4"/>
    <mergeCell ref="AKO4:ALT4"/>
    <mergeCell ref="ALV4:ANA4"/>
    <mergeCell ref="ANC4:AOH4"/>
    <mergeCell ref="AOJ4:APO4"/>
    <mergeCell ref="ZC4:AAH4"/>
    <mergeCell ref="AAJ4:ABO4"/>
    <mergeCell ref="ABQ4:ACV4"/>
    <mergeCell ref="AUS3:BIS3"/>
    <mergeCell ref="Q2:BIS2"/>
    <mergeCell ref="BCJ4:BDO4"/>
    <mergeCell ref="BDQ4:BEV4"/>
    <mergeCell ref="BEX4:BGC4"/>
    <mergeCell ref="BGE4:BHJ4"/>
    <mergeCell ref="BHL4:BIQ4"/>
    <mergeCell ref="ATM4:AUR4"/>
    <mergeCell ref="AUT4:AVY4"/>
    <mergeCell ref="AWA4:AXF4"/>
    <mergeCell ref="AXH4:AYM4"/>
    <mergeCell ref="AYO4:AZT4"/>
    <mergeCell ref="AZV4:BBA4"/>
    <mergeCell ref="BBC4:BCH4"/>
    <mergeCell ref="APQ4:AQV4"/>
    <mergeCell ref="AQX4:ASC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BIL47"/>
  <sheetViews>
    <sheetView workbookViewId="0"/>
  </sheetViews>
  <sheetFormatPr defaultRowHeight="14.4" outlineLevelCol="3" x14ac:dyDescent="0.3"/>
  <cols>
    <col min="3" max="3" width="0" hidden="1" customWidth="1"/>
    <col min="5" max="5" width="0" hidden="1" customWidth="1"/>
    <col min="9" max="9" width="24.6640625" hidden="1" customWidth="1" outlineLevel="2"/>
    <col min="10" max="40" width="3.5546875" hidden="1" customWidth="1" outlineLevel="2"/>
    <col min="41" max="41" width="3.5546875" customWidth="1" outlineLevel="1" collapsed="1"/>
    <col min="42" max="42" width="8.6640625" customWidth="1" outlineLevel="1" collapsed="1"/>
    <col min="43" max="74" width="3.5546875" hidden="1" customWidth="1" outlineLevel="2"/>
    <col min="75" max="75" width="3.5546875" customWidth="1" outlineLevel="1" collapsed="1"/>
    <col min="76" max="76" width="9" customWidth="1" outlineLevel="1"/>
    <col min="77" max="108" width="4.44140625" hidden="1" customWidth="1" outlineLevel="2"/>
    <col min="109" max="109" width="8" customWidth="1" outlineLevel="1" collapsed="1"/>
    <col min="110" max="141" width="9.109375" hidden="1" customWidth="1" outlineLevel="2"/>
    <col min="142" max="142" width="9.109375" customWidth="1" outlineLevel="1" collapsed="1"/>
    <col min="143" max="174" width="9.109375" hidden="1" customWidth="1" outlineLevel="2"/>
    <col min="175" max="175" width="9.109375" customWidth="1" outlineLevel="1" collapsed="1"/>
    <col min="176" max="207" width="9.109375" hidden="1" customWidth="1" outlineLevel="2"/>
    <col min="208" max="208" width="9.109375" customWidth="1" outlineLevel="1" collapsed="1"/>
    <col min="209" max="240" width="9.109375" hidden="1" customWidth="1" outlineLevel="2"/>
    <col min="241" max="241" width="9.109375" customWidth="1" outlineLevel="1" collapsed="1"/>
    <col min="242" max="273" width="9.109375" hidden="1" customWidth="1" outlineLevel="2"/>
    <col min="274" max="274" width="9.109375" customWidth="1" outlineLevel="1" collapsed="1"/>
    <col min="275" max="306" width="9.109375" hidden="1" customWidth="1" outlineLevel="2"/>
    <col min="307" max="307" width="9.109375" customWidth="1" outlineLevel="1" collapsed="1"/>
    <col min="308" max="339" width="9.109375" hidden="1" customWidth="1" outlineLevel="2"/>
    <col min="340" max="340" width="9.109375" customWidth="1" outlineLevel="1" collapsed="1"/>
    <col min="341" max="372" width="9.109375" hidden="1" customWidth="1" outlineLevel="2"/>
    <col min="373" max="373" width="9.109375" customWidth="1" outlineLevel="1" collapsed="1"/>
    <col min="374" max="405" width="9.109375" hidden="1" customWidth="1" outlineLevel="2"/>
    <col min="406" max="406" width="9.109375" customWidth="1" outlineLevel="1" collapsed="1"/>
    <col min="407" max="407" width="9.109375" customWidth="1"/>
    <col min="408" max="439" width="9.109375" hidden="1" customWidth="1" outlineLevel="2"/>
    <col min="440" max="440" width="9.109375" hidden="1" customWidth="1" outlineLevel="1"/>
    <col min="441" max="472" width="3.5546875" hidden="1" customWidth="1" outlineLevel="2"/>
    <col min="473" max="473" width="9" hidden="1" customWidth="1" outlineLevel="1"/>
    <col min="474" max="505" width="4.44140625" hidden="1" customWidth="1" outlineLevel="2"/>
    <col min="506" max="506" width="8" hidden="1" customWidth="1" outlineLevel="1"/>
    <col min="507" max="538" width="9.109375" hidden="1" customWidth="1" outlineLevel="2"/>
    <col min="539" max="539" width="9.109375" hidden="1" customWidth="1" outlineLevel="1"/>
    <col min="540" max="571" width="9.109375" hidden="1" customWidth="1" outlineLevel="2"/>
    <col min="572" max="572" width="9.109375" hidden="1" customWidth="1" outlineLevel="1"/>
    <col min="573" max="604" width="9.109375" hidden="1" customWidth="1" outlineLevel="2"/>
    <col min="605" max="605" width="9.109375" hidden="1" customWidth="1" outlineLevel="1"/>
    <col min="606" max="637" width="9.109375" hidden="1" customWidth="1" outlineLevel="2"/>
    <col min="638" max="638" width="9.109375" hidden="1" customWidth="1" outlineLevel="1"/>
    <col min="639" max="670" width="9.109375" hidden="1" customWidth="1" outlineLevel="2"/>
    <col min="671" max="671" width="9.109375" hidden="1" customWidth="1" outlineLevel="1"/>
    <col min="672" max="703" width="9.109375" hidden="1" customWidth="1" outlineLevel="2"/>
    <col min="704" max="704" width="9.109375" hidden="1" customWidth="1" outlineLevel="1"/>
    <col min="705" max="736" width="9.109375" hidden="1" customWidth="1" outlineLevel="2"/>
    <col min="737" max="737" width="9.109375" hidden="1" customWidth="1" outlineLevel="1"/>
    <col min="738" max="769" width="9.109375" hidden="1" customWidth="1" outlineLevel="2"/>
    <col min="770" max="770" width="9.109375" hidden="1" customWidth="1" outlineLevel="1"/>
    <col min="771" max="802" width="9.109375" hidden="1" customWidth="1" outlineLevel="2"/>
    <col min="803" max="803" width="9.109375" hidden="1" customWidth="1" outlineLevel="1"/>
    <col min="804" max="804" width="9.109375" collapsed="1"/>
    <col min="805" max="836" width="9.109375" hidden="1" customWidth="1" outlineLevel="2"/>
    <col min="837" max="837" width="9.109375" hidden="1" customWidth="1" outlineLevel="1"/>
    <col min="838" max="869" width="3.5546875" hidden="1" customWidth="1" outlineLevel="2"/>
    <col min="870" max="870" width="9" hidden="1" customWidth="1" outlineLevel="1"/>
    <col min="871" max="902" width="4.44140625" hidden="1" customWidth="1" outlineLevel="2"/>
    <col min="903" max="903" width="8" hidden="1" customWidth="1" outlineLevel="1"/>
    <col min="904" max="935" width="9.109375" hidden="1" customWidth="1" outlineLevel="2"/>
    <col min="936" max="936" width="9.109375" hidden="1" customWidth="1" outlineLevel="1"/>
    <col min="937" max="968" width="9.109375" hidden="1" customWidth="1" outlineLevel="3"/>
    <col min="969" max="969" width="9.109375" hidden="1" customWidth="1" outlineLevel="1"/>
    <col min="970" max="1001" width="9.109375" hidden="1" customWidth="1" outlineLevel="2"/>
    <col min="1002" max="1002" width="9.109375" hidden="1" customWidth="1" outlineLevel="1"/>
    <col min="1003" max="1034" width="9.109375" hidden="1" customWidth="1" outlineLevel="2"/>
    <col min="1035" max="1035" width="9.109375" hidden="1" customWidth="1" outlineLevel="1"/>
    <col min="1036" max="1067" width="9.109375" hidden="1" customWidth="1" outlineLevel="2"/>
    <col min="1068" max="1068" width="9.109375" hidden="1" customWidth="1" outlineLevel="1"/>
    <col min="1069" max="1100" width="9.109375" hidden="1" customWidth="1" outlineLevel="2"/>
    <col min="1101" max="1101" width="9.109375" hidden="1" customWidth="1" outlineLevel="1"/>
    <col min="1102" max="1133" width="9.109375" hidden="1" customWidth="1" outlineLevel="2"/>
    <col min="1134" max="1134" width="9.109375" hidden="1" customWidth="1" outlineLevel="1"/>
    <col min="1135" max="1166" width="9.109375" hidden="1" customWidth="1" outlineLevel="2"/>
    <col min="1167" max="1167" width="9.109375" hidden="1" customWidth="1" outlineLevel="1"/>
    <col min="1168" max="1199" width="9.109375" hidden="1" customWidth="1" outlineLevel="2"/>
    <col min="1200" max="1200" width="9.109375" hidden="1" customWidth="1" outlineLevel="1"/>
    <col min="1201" max="1201" width="9.109375" collapsed="1"/>
    <col min="1202" max="1233" width="9.109375" hidden="1" customWidth="1" outlineLevel="2"/>
    <col min="1234" max="1234" width="9.109375" hidden="1" customWidth="1" outlineLevel="1"/>
    <col min="1235" max="1266" width="3.5546875" hidden="1" customWidth="1" outlineLevel="2"/>
    <col min="1267" max="1267" width="9" hidden="1" customWidth="1" outlineLevel="1"/>
    <col min="1268" max="1299" width="4.44140625" hidden="1" customWidth="1" outlineLevel="2"/>
    <col min="1300" max="1300" width="8" hidden="1" customWidth="1" outlineLevel="1"/>
    <col min="1301" max="1332" width="9.109375" hidden="1" customWidth="1" outlineLevel="2"/>
    <col min="1333" max="1333" width="9.109375" hidden="1" customWidth="1" outlineLevel="1"/>
    <col min="1334" max="1365" width="9.109375" hidden="1" customWidth="1" outlineLevel="3"/>
    <col min="1366" max="1366" width="9.109375" hidden="1" customWidth="1" outlineLevel="1"/>
    <col min="1367" max="1398" width="9.109375" hidden="1" customWidth="1" outlineLevel="2"/>
    <col min="1399" max="1399" width="9.109375" hidden="1" customWidth="1" outlineLevel="1"/>
    <col min="1400" max="1431" width="9.109375" hidden="1" customWidth="1" outlineLevel="2"/>
    <col min="1432" max="1432" width="9.109375" hidden="1" customWidth="1" outlineLevel="1"/>
    <col min="1433" max="1464" width="9.109375" hidden="1" customWidth="1" outlineLevel="2"/>
    <col min="1465" max="1465" width="9.109375" hidden="1" customWidth="1" outlineLevel="1"/>
    <col min="1466" max="1497" width="9.109375" hidden="1" customWidth="1" outlineLevel="2"/>
    <col min="1498" max="1498" width="9.109375" hidden="1" customWidth="1" outlineLevel="1"/>
    <col min="1499" max="1530" width="9.109375" hidden="1" customWidth="1" outlineLevel="2"/>
    <col min="1531" max="1531" width="9.109375" hidden="1" customWidth="1" outlineLevel="1"/>
    <col min="1532" max="1563" width="9.109375" hidden="1" customWidth="1" outlineLevel="2"/>
    <col min="1564" max="1564" width="9.109375" hidden="1" customWidth="1" outlineLevel="1"/>
    <col min="1565" max="1596" width="9.109375" hidden="1" customWidth="1" outlineLevel="2"/>
    <col min="1597" max="1597" width="9.109375" hidden="1" customWidth="1" outlineLevel="1"/>
    <col min="1598" max="1598" width="9.109375" collapsed="1"/>
  </cols>
  <sheetData>
    <row r="3" spans="2:1598" ht="36" customHeight="1" x14ac:dyDescent="0.3">
      <c r="F3" s="10"/>
      <c r="G3" s="10"/>
      <c r="H3" s="10"/>
      <c r="I3" s="264" t="s">
        <v>45</v>
      </c>
      <c r="J3" s="264"/>
      <c r="K3" s="264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264"/>
      <c r="AB3" s="264"/>
      <c r="AC3" s="264"/>
      <c r="AD3" s="264"/>
      <c r="AE3" s="264"/>
      <c r="AF3" s="264"/>
      <c r="AG3" s="264"/>
      <c r="AH3" s="264"/>
      <c r="AI3" s="264"/>
      <c r="AJ3" s="264"/>
      <c r="AK3" s="264"/>
      <c r="AL3" s="264"/>
      <c r="AM3" s="264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/>
      <c r="BC3" s="264"/>
      <c r="BD3" s="264"/>
      <c r="BE3" s="264"/>
      <c r="BF3" s="264"/>
      <c r="BG3" s="264"/>
      <c r="BH3" s="264"/>
      <c r="BI3" s="264"/>
      <c r="BJ3" s="264"/>
      <c r="BK3" s="264"/>
      <c r="BL3" s="264"/>
      <c r="BM3" s="264"/>
      <c r="BN3" s="264"/>
      <c r="BO3" s="264"/>
      <c r="BP3" s="264"/>
      <c r="BQ3" s="264"/>
      <c r="BR3" s="264"/>
      <c r="BS3" s="264"/>
      <c r="BT3" s="264"/>
      <c r="BU3" s="264"/>
      <c r="BV3" s="264"/>
      <c r="BW3" s="264"/>
      <c r="BX3" s="264"/>
      <c r="BY3" s="264"/>
      <c r="BZ3" s="264"/>
      <c r="CA3" s="264"/>
      <c r="CB3" s="264"/>
      <c r="CC3" s="264"/>
      <c r="CD3" s="264"/>
      <c r="CE3" s="264"/>
      <c r="CF3" s="264"/>
      <c r="CG3" s="264"/>
      <c r="CH3" s="264"/>
      <c r="CI3" s="264"/>
      <c r="CJ3" s="264"/>
      <c r="CK3" s="264"/>
      <c r="CL3" s="264"/>
      <c r="CM3" s="264"/>
      <c r="CN3" s="264"/>
      <c r="CO3" s="264"/>
      <c r="CP3" s="264"/>
      <c r="CQ3" s="264"/>
      <c r="CR3" s="264"/>
      <c r="CS3" s="264"/>
      <c r="CT3" s="264"/>
      <c r="CU3" s="264"/>
      <c r="CV3" s="264"/>
      <c r="CW3" s="264"/>
      <c r="CX3" s="264"/>
      <c r="CY3" s="264"/>
      <c r="CZ3" s="264"/>
      <c r="DA3" s="264"/>
      <c r="DB3" s="264"/>
      <c r="DC3" s="264"/>
      <c r="DD3" s="264"/>
      <c r="DE3" s="264"/>
      <c r="DF3" s="264"/>
      <c r="DG3" s="264"/>
      <c r="DH3" s="264"/>
      <c r="DI3" s="264"/>
      <c r="DJ3" s="264"/>
      <c r="DK3" s="264"/>
      <c r="DL3" s="264"/>
      <c r="DM3" s="264"/>
      <c r="DN3" s="264"/>
      <c r="DO3" s="264"/>
      <c r="DP3" s="264"/>
      <c r="DQ3" s="264"/>
      <c r="DR3" s="264"/>
      <c r="DS3" s="264"/>
      <c r="DT3" s="264"/>
      <c r="DU3" s="264"/>
      <c r="DV3" s="264"/>
      <c r="DW3" s="264"/>
      <c r="DX3" s="264"/>
      <c r="DY3" s="264"/>
      <c r="DZ3" s="264"/>
      <c r="EA3" s="264"/>
      <c r="EB3" s="264"/>
      <c r="EC3" s="264"/>
      <c r="ED3" s="264"/>
      <c r="EE3" s="264"/>
      <c r="EF3" s="264"/>
      <c r="EG3" s="264"/>
      <c r="EH3" s="264"/>
      <c r="EI3" s="264"/>
      <c r="EJ3" s="264"/>
      <c r="EK3" s="264"/>
      <c r="EL3" s="264"/>
      <c r="EM3" s="264"/>
      <c r="EN3" s="264"/>
      <c r="EO3" s="264"/>
      <c r="EP3" s="264"/>
      <c r="EQ3" s="264"/>
      <c r="ER3" s="264"/>
      <c r="ES3" s="264"/>
      <c r="ET3" s="264"/>
      <c r="EU3" s="264"/>
      <c r="EV3" s="264"/>
      <c r="EW3" s="264"/>
      <c r="EX3" s="264"/>
      <c r="EY3" s="264"/>
      <c r="EZ3" s="264"/>
      <c r="FA3" s="264"/>
      <c r="FB3" s="264"/>
      <c r="FC3" s="264"/>
      <c r="FD3" s="264"/>
      <c r="FE3" s="264"/>
      <c r="FF3" s="264"/>
      <c r="FG3" s="264"/>
      <c r="FH3" s="264"/>
      <c r="FI3" s="264"/>
      <c r="FJ3" s="264"/>
      <c r="FK3" s="264"/>
      <c r="FL3" s="264"/>
      <c r="FM3" s="264"/>
      <c r="FN3" s="264"/>
      <c r="FO3" s="264"/>
      <c r="FP3" s="264"/>
      <c r="FQ3" s="264"/>
      <c r="FR3" s="264"/>
      <c r="FS3" s="264"/>
      <c r="FT3" s="264"/>
      <c r="FU3" s="264"/>
      <c r="FV3" s="264"/>
      <c r="FW3" s="264"/>
      <c r="FX3" s="264"/>
      <c r="FY3" s="264"/>
      <c r="FZ3" s="264"/>
      <c r="GA3" s="264"/>
      <c r="GB3" s="264"/>
      <c r="GC3" s="264"/>
      <c r="GD3" s="264"/>
      <c r="GE3" s="264"/>
      <c r="GF3" s="264"/>
      <c r="GG3" s="264"/>
      <c r="GH3" s="264"/>
      <c r="GI3" s="264"/>
      <c r="GJ3" s="264"/>
      <c r="GK3" s="264"/>
      <c r="GL3" s="264"/>
      <c r="GM3" s="264"/>
      <c r="GN3" s="264"/>
      <c r="GO3" s="264"/>
      <c r="GP3" s="264"/>
      <c r="GQ3" s="264"/>
      <c r="GR3" s="264"/>
      <c r="GS3" s="264"/>
      <c r="GT3" s="264"/>
      <c r="GU3" s="264"/>
      <c r="GV3" s="264"/>
      <c r="GW3" s="264"/>
      <c r="GX3" s="264"/>
      <c r="GY3" s="264"/>
      <c r="GZ3" s="264"/>
      <c r="HA3" s="264"/>
      <c r="HB3" s="264"/>
      <c r="HC3" s="264"/>
      <c r="HD3" s="264"/>
      <c r="HE3" s="264"/>
      <c r="HF3" s="264"/>
      <c r="HG3" s="264"/>
      <c r="HH3" s="264"/>
      <c r="HI3" s="264"/>
      <c r="HJ3" s="264"/>
      <c r="HK3" s="264"/>
      <c r="HL3" s="264"/>
      <c r="HM3" s="264"/>
      <c r="HN3" s="264"/>
      <c r="HO3" s="264"/>
      <c r="HP3" s="264"/>
      <c r="HQ3" s="264"/>
      <c r="HR3" s="264"/>
      <c r="HS3" s="264"/>
      <c r="HT3" s="264"/>
      <c r="HU3" s="264"/>
      <c r="HV3" s="264"/>
      <c r="HW3" s="264"/>
      <c r="HX3" s="264"/>
      <c r="HY3" s="264"/>
      <c r="HZ3" s="264"/>
      <c r="IA3" s="264"/>
      <c r="IB3" s="264"/>
      <c r="IC3" s="264"/>
      <c r="ID3" s="264"/>
      <c r="IE3" s="264"/>
      <c r="IF3" s="264"/>
      <c r="IG3" s="264"/>
      <c r="IH3" s="264"/>
      <c r="II3" s="264"/>
      <c r="IJ3" s="264"/>
      <c r="IK3" s="264"/>
      <c r="IL3" s="264"/>
      <c r="IM3" s="264"/>
      <c r="IN3" s="264"/>
      <c r="IO3" s="264"/>
      <c r="IP3" s="264"/>
      <c r="IQ3" s="264"/>
      <c r="IR3" s="264"/>
      <c r="IS3" s="264"/>
      <c r="IT3" s="264"/>
      <c r="IU3" s="264"/>
      <c r="IV3" s="264"/>
      <c r="IW3" s="264"/>
      <c r="IX3" s="264"/>
      <c r="IY3" s="264"/>
      <c r="IZ3" s="264"/>
      <c r="JA3" s="264"/>
      <c r="JB3" s="264"/>
      <c r="JC3" s="264"/>
      <c r="JD3" s="264"/>
      <c r="JE3" s="264"/>
      <c r="JF3" s="264"/>
      <c r="JG3" s="264"/>
      <c r="JH3" s="264"/>
      <c r="JI3" s="264"/>
      <c r="JJ3" s="264"/>
      <c r="JK3" s="264"/>
      <c r="JL3" s="264"/>
      <c r="JM3" s="264"/>
      <c r="JN3" s="264"/>
      <c r="JO3" s="264"/>
      <c r="JP3" s="264"/>
      <c r="JQ3" s="264"/>
      <c r="JR3" s="264"/>
      <c r="JS3" s="264"/>
      <c r="JT3" s="264"/>
      <c r="JU3" s="264"/>
      <c r="JV3" s="264"/>
      <c r="JW3" s="264"/>
      <c r="JX3" s="264"/>
      <c r="JY3" s="264"/>
      <c r="JZ3" s="264"/>
      <c r="KA3" s="264"/>
      <c r="KB3" s="264"/>
      <c r="KC3" s="264"/>
      <c r="KD3" s="264"/>
      <c r="KE3" s="264"/>
      <c r="KF3" s="264"/>
      <c r="KG3" s="264"/>
      <c r="KH3" s="264"/>
      <c r="KI3" s="264"/>
      <c r="KJ3" s="264"/>
      <c r="KK3" s="264"/>
      <c r="KL3" s="264"/>
      <c r="KM3" s="264"/>
      <c r="KN3" s="264"/>
      <c r="KO3" s="264"/>
      <c r="KP3" s="264"/>
      <c r="KQ3" s="264"/>
      <c r="KR3" s="264"/>
      <c r="KS3" s="264"/>
      <c r="KT3" s="264"/>
      <c r="KU3" s="264"/>
      <c r="KV3" s="264"/>
      <c r="KW3" s="264"/>
      <c r="KX3" s="264"/>
      <c r="KY3" s="264"/>
      <c r="KZ3" s="264"/>
      <c r="LA3" s="264"/>
      <c r="LB3" s="264"/>
      <c r="LC3" s="264"/>
      <c r="LD3" s="264"/>
      <c r="LE3" s="264"/>
      <c r="LF3" s="264"/>
      <c r="LG3" s="264"/>
      <c r="LH3" s="264"/>
      <c r="LI3" s="264"/>
      <c r="LJ3" s="264"/>
      <c r="LK3" s="264"/>
      <c r="LL3" s="264"/>
      <c r="LM3" s="264"/>
      <c r="LN3" s="264"/>
      <c r="LO3" s="264"/>
      <c r="LP3" s="264"/>
      <c r="LQ3" s="264"/>
      <c r="LR3" s="264"/>
      <c r="LS3" s="264"/>
      <c r="LT3" s="264"/>
      <c r="LU3" s="264"/>
      <c r="LV3" s="264"/>
      <c r="LW3" s="264"/>
      <c r="LX3" s="264"/>
      <c r="LY3" s="264"/>
      <c r="LZ3" s="264"/>
      <c r="MA3" s="264"/>
      <c r="MB3" s="264"/>
      <c r="MC3" s="264"/>
      <c r="MD3" s="264"/>
      <c r="ME3" s="264"/>
      <c r="MF3" s="264"/>
      <c r="MG3" s="264"/>
      <c r="MH3" s="264"/>
      <c r="MI3" s="264"/>
      <c r="MJ3" s="264"/>
      <c r="MK3" s="264"/>
      <c r="ML3" s="264"/>
      <c r="MM3" s="264"/>
      <c r="MN3" s="264"/>
      <c r="MO3" s="264"/>
      <c r="MP3" s="264"/>
      <c r="MQ3" s="264"/>
      <c r="MR3" s="264"/>
      <c r="MS3" s="264"/>
      <c r="MT3" s="264"/>
      <c r="MU3" s="264"/>
      <c r="MV3" s="264"/>
      <c r="MW3" s="264"/>
      <c r="MX3" s="264"/>
      <c r="MY3" s="264"/>
      <c r="MZ3" s="264"/>
      <c r="NA3" s="264"/>
      <c r="NB3" s="264"/>
      <c r="NC3" s="264"/>
      <c r="ND3" s="264"/>
      <c r="NE3" s="264"/>
      <c r="NF3" s="264"/>
      <c r="NG3" s="264"/>
      <c r="NH3" s="264"/>
      <c r="NI3" s="264"/>
      <c r="NJ3" s="264"/>
      <c r="NK3" s="264"/>
      <c r="NL3" s="264"/>
      <c r="NM3" s="264"/>
      <c r="NN3" s="264"/>
      <c r="NO3" s="264"/>
      <c r="NP3" s="264"/>
      <c r="NQ3" s="264"/>
      <c r="NR3" s="264"/>
      <c r="NS3" s="264"/>
      <c r="NT3" s="264"/>
      <c r="NU3" s="264"/>
      <c r="NV3" s="264"/>
      <c r="NW3" s="264"/>
      <c r="NX3" s="264"/>
      <c r="NY3" s="264"/>
      <c r="NZ3" s="264"/>
      <c r="OA3" s="264"/>
      <c r="OB3" s="264"/>
      <c r="OC3" s="264"/>
      <c r="OD3" s="264"/>
      <c r="OE3" s="264"/>
      <c r="OF3" s="264"/>
      <c r="OG3" s="264"/>
      <c r="OH3" s="264"/>
      <c r="OI3" s="264"/>
      <c r="OJ3" s="264"/>
      <c r="OK3" s="264"/>
      <c r="OL3" s="264"/>
      <c r="OM3" s="264"/>
      <c r="ON3" s="264"/>
      <c r="OO3" s="264"/>
      <c r="OP3" s="264"/>
      <c r="OQ3" s="264"/>
      <c r="OR3" s="264"/>
      <c r="OS3" s="264"/>
      <c r="OT3" s="264"/>
      <c r="OU3" s="264"/>
      <c r="OV3" s="264"/>
      <c r="OW3" s="264"/>
      <c r="OX3" s="264"/>
      <c r="OY3" s="264"/>
      <c r="OZ3" s="264"/>
      <c r="PA3" s="264"/>
      <c r="PB3" s="264"/>
      <c r="PC3" s="264"/>
      <c r="PD3" s="264"/>
      <c r="PE3" s="264"/>
      <c r="PF3" s="264"/>
      <c r="PG3" s="264"/>
      <c r="PH3" s="264"/>
      <c r="PI3" s="264"/>
      <c r="PJ3" s="264"/>
      <c r="PK3" s="264"/>
      <c r="PL3" s="264"/>
      <c r="PM3" s="264"/>
      <c r="PN3" s="264"/>
      <c r="PO3" s="264"/>
      <c r="PP3" s="264"/>
      <c r="PQ3" s="264"/>
      <c r="PR3" s="264"/>
      <c r="PS3" s="264"/>
      <c r="PT3" s="264"/>
      <c r="PU3" s="264"/>
      <c r="PV3" s="264"/>
      <c r="PW3" s="264"/>
      <c r="PX3" s="264"/>
      <c r="PY3" s="264"/>
      <c r="PZ3" s="264"/>
      <c r="QA3" s="264"/>
      <c r="QB3" s="264"/>
      <c r="QC3" s="264"/>
      <c r="QD3" s="264"/>
      <c r="QE3" s="264"/>
      <c r="QF3" s="264"/>
      <c r="QG3" s="264"/>
      <c r="QH3" s="264"/>
      <c r="QI3" s="264"/>
      <c r="QJ3" s="264"/>
      <c r="QK3" s="264"/>
      <c r="QL3" s="264"/>
      <c r="QM3" s="264"/>
      <c r="QN3" s="264"/>
      <c r="QO3" s="264"/>
      <c r="QP3" s="264"/>
      <c r="QQ3" s="264"/>
      <c r="QR3" s="264"/>
      <c r="QS3" s="264"/>
      <c r="QT3" s="264"/>
      <c r="QU3" s="264"/>
      <c r="QV3" s="264"/>
      <c r="QW3" s="264"/>
      <c r="QX3" s="264"/>
      <c r="QY3" s="264"/>
      <c r="QZ3" s="264"/>
      <c r="RA3" s="264"/>
      <c r="RB3" s="264"/>
      <c r="RC3" s="264"/>
      <c r="RD3" s="264"/>
      <c r="RE3" s="264"/>
      <c r="RF3" s="264"/>
      <c r="RG3" s="264"/>
      <c r="RH3" s="264"/>
      <c r="RI3" s="264"/>
      <c r="RJ3" s="264"/>
      <c r="RK3" s="264"/>
      <c r="RL3" s="264"/>
      <c r="RM3" s="264"/>
      <c r="RN3" s="264"/>
      <c r="RO3" s="264"/>
      <c r="RP3" s="264"/>
      <c r="RQ3" s="264"/>
      <c r="RR3" s="264"/>
      <c r="RS3" s="264"/>
      <c r="RT3" s="264"/>
      <c r="RU3" s="264"/>
      <c r="RV3" s="264"/>
      <c r="RW3" s="264"/>
      <c r="RX3" s="264"/>
      <c r="RY3" s="264"/>
      <c r="RZ3" s="264"/>
      <c r="SA3" s="264"/>
      <c r="SB3" s="264"/>
      <c r="SC3" s="264"/>
      <c r="SD3" s="264"/>
      <c r="SE3" s="264"/>
      <c r="SF3" s="264"/>
      <c r="SG3" s="264"/>
      <c r="SH3" s="264"/>
      <c r="SI3" s="264"/>
      <c r="SJ3" s="264"/>
      <c r="SK3" s="264"/>
      <c r="SL3" s="264"/>
      <c r="SM3" s="264"/>
      <c r="SN3" s="264"/>
      <c r="SO3" s="264"/>
      <c r="SP3" s="264"/>
      <c r="SQ3" s="264"/>
      <c r="SR3" s="264"/>
      <c r="SS3" s="264"/>
      <c r="ST3" s="264"/>
      <c r="SU3" s="264"/>
      <c r="SV3" s="264"/>
      <c r="SW3" s="264"/>
      <c r="SX3" s="264"/>
      <c r="SY3" s="264"/>
      <c r="SZ3" s="264"/>
      <c r="TA3" s="264"/>
      <c r="TB3" s="264"/>
      <c r="TC3" s="264"/>
      <c r="TD3" s="264"/>
      <c r="TE3" s="264"/>
      <c r="TF3" s="264"/>
      <c r="TG3" s="264"/>
      <c r="TH3" s="264"/>
      <c r="TI3" s="264"/>
      <c r="TJ3" s="264"/>
      <c r="TK3" s="264"/>
      <c r="TL3" s="264"/>
      <c r="TM3" s="264"/>
      <c r="TN3" s="264"/>
      <c r="TO3" s="264"/>
      <c r="TP3" s="264"/>
      <c r="TQ3" s="264"/>
      <c r="TR3" s="264"/>
      <c r="TS3" s="264"/>
      <c r="TT3" s="264"/>
      <c r="TU3" s="264"/>
      <c r="TV3" s="264"/>
      <c r="TW3" s="264"/>
      <c r="TX3" s="264"/>
      <c r="TY3" s="264"/>
      <c r="TZ3" s="264"/>
      <c r="UA3" s="264"/>
      <c r="UB3" s="264"/>
      <c r="UC3" s="264"/>
      <c r="UD3" s="264"/>
      <c r="UE3" s="264"/>
      <c r="UF3" s="264"/>
      <c r="UG3" s="264"/>
      <c r="UH3" s="264"/>
      <c r="UI3" s="264"/>
      <c r="UJ3" s="264"/>
      <c r="UK3" s="264"/>
      <c r="UL3" s="264"/>
      <c r="UM3" s="264"/>
      <c r="UN3" s="264"/>
      <c r="UO3" s="264"/>
      <c r="UP3" s="264"/>
      <c r="UQ3" s="264"/>
      <c r="UR3" s="264"/>
      <c r="US3" s="264"/>
      <c r="UT3" s="264"/>
      <c r="UU3" s="264"/>
      <c r="UV3" s="264"/>
      <c r="UW3" s="264"/>
      <c r="UX3" s="264"/>
      <c r="UY3" s="264"/>
      <c r="UZ3" s="264"/>
      <c r="VA3" s="264"/>
      <c r="VB3" s="264"/>
      <c r="VC3" s="264"/>
      <c r="VD3" s="264"/>
      <c r="VE3" s="264"/>
      <c r="VF3" s="264"/>
      <c r="VG3" s="264"/>
      <c r="VH3" s="264"/>
      <c r="VI3" s="264"/>
      <c r="VJ3" s="264"/>
      <c r="VK3" s="264"/>
      <c r="VL3" s="264"/>
      <c r="VM3" s="264"/>
      <c r="VN3" s="264"/>
      <c r="VO3" s="264"/>
      <c r="VP3" s="264"/>
      <c r="VQ3" s="264"/>
      <c r="VR3" s="264"/>
      <c r="VS3" s="264"/>
      <c r="VT3" s="264"/>
      <c r="VU3" s="264"/>
      <c r="VV3" s="264"/>
      <c r="VW3" s="264"/>
      <c r="VX3" s="264"/>
      <c r="VY3" s="264"/>
      <c r="VZ3" s="264"/>
      <c r="WA3" s="264"/>
      <c r="WB3" s="264"/>
      <c r="WC3" s="264"/>
      <c r="WD3" s="264"/>
      <c r="WE3" s="264"/>
      <c r="WF3" s="264"/>
      <c r="WG3" s="264"/>
      <c r="WH3" s="264"/>
      <c r="WI3" s="264"/>
      <c r="WJ3" s="264"/>
      <c r="WK3" s="264"/>
      <c r="WL3" s="264"/>
      <c r="WM3" s="264"/>
      <c r="WN3" s="264"/>
      <c r="WO3" s="264"/>
      <c r="WP3" s="264"/>
      <c r="WQ3" s="264"/>
      <c r="WR3" s="264"/>
      <c r="WS3" s="264"/>
      <c r="WT3" s="264"/>
      <c r="WU3" s="264"/>
      <c r="WV3" s="264"/>
      <c r="WW3" s="264"/>
      <c r="WX3" s="264"/>
      <c r="WY3" s="264"/>
      <c r="WZ3" s="264"/>
      <c r="XA3" s="264"/>
      <c r="XB3" s="264"/>
      <c r="XC3" s="264"/>
      <c r="XD3" s="264"/>
      <c r="XE3" s="264"/>
      <c r="XF3" s="264"/>
      <c r="XG3" s="264"/>
      <c r="XH3" s="264"/>
      <c r="XI3" s="264"/>
      <c r="XJ3" s="264"/>
      <c r="XK3" s="264"/>
      <c r="XL3" s="264"/>
      <c r="XM3" s="264"/>
      <c r="XN3" s="264"/>
      <c r="XO3" s="264"/>
      <c r="XP3" s="264"/>
      <c r="XQ3" s="264"/>
      <c r="XR3" s="264"/>
      <c r="XS3" s="264"/>
      <c r="XT3" s="264"/>
      <c r="XU3" s="264"/>
      <c r="XV3" s="264"/>
      <c r="XW3" s="264"/>
      <c r="XX3" s="264"/>
      <c r="XY3" s="264"/>
      <c r="XZ3" s="264"/>
      <c r="YA3" s="264"/>
      <c r="YB3" s="264"/>
      <c r="YC3" s="264"/>
      <c r="YD3" s="264"/>
      <c r="YE3" s="264"/>
      <c r="YF3" s="264"/>
      <c r="YG3" s="264"/>
      <c r="YH3" s="264"/>
      <c r="YI3" s="264"/>
      <c r="YJ3" s="264"/>
      <c r="YK3" s="264"/>
      <c r="YL3" s="264"/>
      <c r="YM3" s="264"/>
      <c r="YN3" s="264"/>
      <c r="YO3" s="264"/>
      <c r="YP3" s="264"/>
      <c r="YQ3" s="264"/>
      <c r="YR3" s="264"/>
      <c r="YS3" s="264"/>
      <c r="YT3" s="264"/>
      <c r="YU3" s="264"/>
      <c r="YV3" s="264"/>
      <c r="YW3" s="264"/>
      <c r="YX3" s="264"/>
      <c r="YY3" s="264"/>
      <c r="YZ3" s="264"/>
      <c r="ZA3" s="264"/>
      <c r="ZB3" s="264"/>
      <c r="ZC3" s="264"/>
      <c r="ZD3" s="264"/>
      <c r="ZE3" s="264"/>
      <c r="ZF3" s="264"/>
      <c r="ZG3" s="264"/>
      <c r="ZH3" s="264"/>
      <c r="ZI3" s="264"/>
      <c r="ZJ3" s="264"/>
      <c r="ZK3" s="264"/>
      <c r="ZL3" s="264"/>
      <c r="ZM3" s="264"/>
      <c r="ZN3" s="264"/>
      <c r="ZO3" s="264"/>
      <c r="ZP3" s="264"/>
      <c r="ZQ3" s="264"/>
      <c r="ZR3" s="264"/>
      <c r="ZS3" s="264"/>
      <c r="ZT3" s="264"/>
      <c r="ZU3" s="264"/>
      <c r="ZV3" s="264"/>
      <c r="ZW3" s="264"/>
      <c r="ZX3" s="264"/>
      <c r="ZY3" s="264"/>
      <c r="ZZ3" s="264"/>
      <c r="AAA3" s="264"/>
      <c r="AAB3" s="264"/>
      <c r="AAC3" s="264"/>
      <c r="AAD3" s="264"/>
      <c r="AAE3" s="264"/>
      <c r="AAF3" s="264"/>
      <c r="AAG3" s="264"/>
      <c r="AAH3" s="264"/>
      <c r="AAI3" s="264"/>
      <c r="AAJ3" s="264"/>
      <c r="AAK3" s="264"/>
      <c r="AAL3" s="264"/>
      <c r="AAM3" s="264"/>
      <c r="AAN3" s="264"/>
      <c r="AAO3" s="264"/>
      <c r="AAP3" s="264"/>
      <c r="AAQ3" s="264"/>
      <c r="AAR3" s="264"/>
      <c r="AAS3" s="264"/>
      <c r="AAT3" s="264"/>
      <c r="AAU3" s="264"/>
      <c r="AAV3" s="264"/>
      <c r="AAW3" s="264"/>
      <c r="AAX3" s="264"/>
      <c r="AAY3" s="264"/>
      <c r="AAZ3" s="264"/>
      <c r="ABA3" s="264"/>
      <c r="ABB3" s="264"/>
      <c r="ABC3" s="264"/>
      <c r="ABD3" s="264"/>
      <c r="ABE3" s="264"/>
      <c r="ABF3" s="264"/>
      <c r="ABG3" s="264"/>
      <c r="ABH3" s="264"/>
      <c r="ABI3" s="264"/>
      <c r="ABJ3" s="264"/>
      <c r="ABK3" s="264"/>
      <c r="ABL3" s="264"/>
      <c r="ABM3" s="264"/>
      <c r="ABN3" s="264"/>
      <c r="ABO3" s="264"/>
      <c r="ABP3" s="264"/>
      <c r="ABQ3" s="264"/>
      <c r="ABR3" s="264"/>
      <c r="ABS3" s="264"/>
      <c r="ABT3" s="264"/>
      <c r="ABU3" s="264"/>
      <c r="ABV3" s="264"/>
      <c r="ABW3" s="264"/>
      <c r="ABX3" s="264"/>
      <c r="ABY3" s="264"/>
      <c r="ABZ3" s="264"/>
      <c r="ACA3" s="264"/>
      <c r="ACB3" s="264"/>
      <c r="ACC3" s="264"/>
      <c r="ACD3" s="264"/>
      <c r="ACE3" s="264"/>
      <c r="ACF3" s="264"/>
      <c r="ACG3" s="264"/>
      <c r="ACH3" s="264"/>
      <c r="ACI3" s="264"/>
      <c r="ACJ3" s="264"/>
      <c r="ACK3" s="264"/>
      <c r="ACL3" s="264"/>
      <c r="ACM3" s="264"/>
      <c r="ACN3" s="264"/>
      <c r="ACO3" s="264"/>
      <c r="ACP3" s="264"/>
      <c r="ACQ3" s="264"/>
      <c r="ACR3" s="264"/>
      <c r="ACS3" s="264"/>
      <c r="ACT3" s="264"/>
      <c r="ACU3" s="264"/>
      <c r="ACV3" s="264"/>
      <c r="ACW3" s="264"/>
      <c r="ACX3" s="264"/>
      <c r="ACY3" s="264"/>
      <c r="ACZ3" s="264"/>
      <c r="ADA3" s="264"/>
      <c r="ADB3" s="264"/>
      <c r="ADC3" s="264"/>
      <c r="ADD3" s="264"/>
      <c r="ADE3" s="264"/>
      <c r="ADF3" s="264"/>
      <c r="ADG3" s="264"/>
      <c r="ADH3" s="264"/>
      <c r="ADI3" s="264"/>
      <c r="ADJ3" s="264"/>
      <c r="ADK3" s="264"/>
      <c r="ADL3" s="264"/>
      <c r="ADM3" s="264"/>
      <c r="ADN3" s="264"/>
      <c r="ADO3" s="264"/>
      <c r="ADP3" s="264"/>
      <c r="ADQ3" s="264"/>
      <c r="ADR3" s="264"/>
      <c r="ADS3" s="264"/>
      <c r="ADT3" s="264"/>
      <c r="ADU3" s="264"/>
      <c r="ADV3" s="264"/>
      <c r="ADW3" s="264"/>
      <c r="ADX3" s="264"/>
      <c r="ADY3" s="264"/>
      <c r="ADZ3" s="264"/>
      <c r="AEA3" s="264"/>
      <c r="AEB3" s="264"/>
      <c r="AEC3" s="264"/>
      <c r="AED3" s="264"/>
      <c r="AEE3" s="264"/>
      <c r="AEF3" s="264"/>
      <c r="AEG3" s="264"/>
      <c r="AEH3" s="264"/>
      <c r="AEI3" s="264"/>
      <c r="AEJ3" s="264"/>
      <c r="AEK3" s="264"/>
      <c r="AEL3" s="264"/>
      <c r="AEM3" s="264"/>
      <c r="AEN3" s="264"/>
      <c r="AEO3" s="264"/>
      <c r="AEP3" s="264"/>
      <c r="AEQ3" s="264"/>
      <c r="AER3" s="264"/>
      <c r="AES3" s="264"/>
      <c r="AET3" s="264"/>
      <c r="AEU3" s="264"/>
      <c r="AEV3" s="264"/>
      <c r="AEW3" s="264"/>
      <c r="AEX3" s="264"/>
      <c r="AEY3" s="264"/>
      <c r="AEZ3" s="264"/>
      <c r="AFA3" s="264"/>
      <c r="AFB3" s="264"/>
      <c r="AFC3" s="264"/>
      <c r="AFD3" s="264"/>
      <c r="AFE3" s="264"/>
      <c r="AFF3" s="264"/>
      <c r="AFG3" s="264"/>
      <c r="AFH3" s="264"/>
      <c r="AFI3" s="264"/>
      <c r="AFJ3" s="264"/>
      <c r="AFK3" s="264"/>
      <c r="AFL3" s="264"/>
      <c r="AFM3" s="264"/>
      <c r="AFN3" s="264"/>
      <c r="AFO3" s="264"/>
      <c r="AFP3" s="264"/>
      <c r="AFQ3" s="264"/>
      <c r="AFR3" s="264"/>
      <c r="AFS3" s="264"/>
      <c r="AFT3" s="264"/>
      <c r="AFU3" s="264"/>
      <c r="AFV3" s="264"/>
      <c r="AFW3" s="264"/>
      <c r="AFX3" s="264"/>
      <c r="AFY3" s="264"/>
      <c r="AFZ3" s="264"/>
      <c r="AGA3" s="264"/>
      <c r="AGB3" s="264"/>
      <c r="AGC3" s="264"/>
      <c r="AGD3" s="264"/>
      <c r="AGE3" s="264"/>
      <c r="AGF3" s="264"/>
      <c r="AGG3" s="264"/>
      <c r="AGH3" s="264"/>
      <c r="AGI3" s="264"/>
      <c r="AGJ3" s="264"/>
      <c r="AGK3" s="264"/>
      <c r="AGL3" s="264"/>
      <c r="AGM3" s="264"/>
      <c r="AGN3" s="264"/>
      <c r="AGO3" s="264"/>
      <c r="AGP3" s="264"/>
      <c r="AGQ3" s="264"/>
      <c r="AGR3" s="264"/>
      <c r="AGS3" s="264"/>
      <c r="AGT3" s="264"/>
      <c r="AGU3" s="264"/>
      <c r="AGV3" s="264"/>
      <c r="AGW3" s="264"/>
      <c r="AGX3" s="264"/>
      <c r="AGY3" s="264"/>
      <c r="AGZ3" s="264"/>
      <c r="AHA3" s="264"/>
      <c r="AHB3" s="264"/>
      <c r="AHC3" s="264"/>
      <c r="AHD3" s="264"/>
      <c r="AHE3" s="264"/>
      <c r="AHF3" s="264"/>
      <c r="AHG3" s="264"/>
      <c r="AHH3" s="264"/>
      <c r="AHI3" s="264"/>
      <c r="AHJ3" s="264"/>
      <c r="AHK3" s="264"/>
      <c r="AHL3" s="264"/>
      <c r="AHM3" s="264"/>
      <c r="AHN3" s="264"/>
      <c r="AHO3" s="264"/>
      <c r="AHP3" s="264"/>
      <c r="AHQ3" s="264"/>
      <c r="AHR3" s="264"/>
      <c r="AHS3" s="264"/>
      <c r="AHT3" s="264"/>
      <c r="AHU3" s="264"/>
      <c r="AHV3" s="264"/>
      <c r="AHW3" s="264"/>
      <c r="AHX3" s="264"/>
      <c r="AHY3" s="264"/>
      <c r="AHZ3" s="264"/>
      <c r="AIA3" s="264"/>
      <c r="AIB3" s="264"/>
      <c r="AIC3" s="264"/>
      <c r="AID3" s="264"/>
      <c r="AIE3" s="264"/>
      <c r="AIF3" s="264"/>
      <c r="AIG3" s="264"/>
      <c r="AIH3" s="264"/>
      <c r="AII3" s="264"/>
      <c r="AIJ3" s="264"/>
      <c r="AIK3" s="264"/>
      <c r="AIL3" s="264"/>
      <c r="AIM3" s="264"/>
      <c r="AIN3" s="264"/>
      <c r="AIO3" s="264"/>
      <c r="AIP3" s="264"/>
      <c r="AIQ3" s="264"/>
      <c r="AIR3" s="264"/>
      <c r="AIS3" s="264"/>
      <c r="AIT3" s="264"/>
      <c r="AIU3" s="264"/>
      <c r="AIV3" s="264"/>
      <c r="AIW3" s="264"/>
      <c r="AIX3" s="264"/>
      <c r="AIY3" s="264"/>
      <c r="AIZ3" s="264"/>
      <c r="AJA3" s="264"/>
      <c r="AJB3" s="264"/>
      <c r="AJC3" s="264"/>
      <c r="AJD3" s="264"/>
      <c r="AJE3" s="264"/>
      <c r="AJF3" s="264"/>
      <c r="AJG3" s="264"/>
      <c r="AJH3" s="264"/>
      <c r="AJI3" s="264"/>
      <c r="AJJ3" s="264"/>
      <c r="AJK3" s="264"/>
      <c r="AJL3" s="264"/>
      <c r="AJM3" s="264"/>
      <c r="AJN3" s="264"/>
      <c r="AJO3" s="264"/>
      <c r="AJP3" s="264"/>
      <c r="AJQ3" s="264"/>
      <c r="AJR3" s="264"/>
      <c r="AJS3" s="264"/>
      <c r="AJT3" s="264"/>
      <c r="AJU3" s="264"/>
      <c r="AJV3" s="264"/>
      <c r="AJW3" s="264"/>
      <c r="AJX3" s="264"/>
      <c r="AJY3" s="264"/>
      <c r="AJZ3" s="264"/>
      <c r="AKA3" s="264"/>
      <c r="AKB3" s="264"/>
      <c r="AKC3" s="264"/>
      <c r="AKD3" s="264"/>
      <c r="AKE3" s="264"/>
      <c r="AKF3" s="264"/>
      <c r="AKG3" s="264"/>
      <c r="AKH3" s="264"/>
      <c r="AKI3" s="264"/>
      <c r="AKJ3" s="264"/>
      <c r="AKK3" s="264"/>
      <c r="AKL3" s="264"/>
      <c r="AKM3" s="264"/>
      <c r="AKN3" s="264"/>
      <c r="AKO3" s="264"/>
      <c r="AKP3" s="264"/>
      <c r="AKQ3" s="264"/>
      <c r="AKR3" s="264"/>
      <c r="AKS3" s="264"/>
      <c r="AKT3" s="264"/>
      <c r="AKU3" s="264"/>
      <c r="AKV3" s="264"/>
      <c r="AKW3" s="264"/>
      <c r="AKX3" s="264"/>
      <c r="AKY3" s="264"/>
      <c r="AKZ3" s="264"/>
      <c r="ALA3" s="264"/>
      <c r="ALB3" s="264"/>
      <c r="ALC3" s="264"/>
      <c r="ALD3" s="264"/>
      <c r="ALE3" s="264"/>
      <c r="ALF3" s="264"/>
      <c r="ALG3" s="264"/>
      <c r="ALH3" s="264"/>
      <c r="ALI3" s="264"/>
      <c r="ALJ3" s="264"/>
      <c r="ALK3" s="264"/>
      <c r="ALL3" s="264"/>
      <c r="ALM3" s="264"/>
      <c r="ALN3" s="264"/>
      <c r="ALO3" s="264"/>
      <c r="ALP3" s="264"/>
      <c r="ALQ3" s="264"/>
      <c r="ALR3" s="264"/>
      <c r="ALS3" s="264"/>
      <c r="ALT3" s="264"/>
      <c r="ALU3" s="264"/>
      <c r="ALV3" s="264"/>
      <c r="ALW3" s="264"/>
      <c r="ALX3" s="264"/>
      <c r="ALY3" s="264"/>
      <c r="ALZ3" s="264"/>
      <c r="AMA3" s="264"/>
      <c r="AMB3" s="264"/>
      <c r="AMC3" s="264"/>
      <c r="AMD3" s="264"/>
      <c r="AME3" s="264"/>
      <c r="AMF3" s="264"/>
      <c r="AMG3" s="264"/>
      <c r="AMH3" s="264"/>
      <c r="AMI3" s="264"/>
      <c r="AMJ3" s="264"/>
      <c r="AMK3" s="264"/>
      <c r="AML3" s="264"/>
      <c r="AMM3" s="264"/>
      <c r="AMN3" s="264"/>
      <c r="AMO3" s="264"/>
      <c r="AMP3" s="264"/>
      <c r="AMQ3" s="264"/>
      <c r="AMR3" s="264"/>
      <c r="AMS3" s="264"/>
      <c r="AMT3" s="264"/>
      <c r="AMU3" s="264"/>
      <c r="AMV3" s="264"/>
      <c r="AMW3" s="264"/>
      <c r="AMX3" s="264"/>
      <c r="AMY3" s="264"/>
      <c r="AMZ3" s="264"/>
      <c r="ANA3" s="264"/>
      <c r="ANB3" s="264"/>
      <c r="ANC3" s="264"/>
      <c r="AND3" s="264"/>
      <c r="ANE3" s="264"/>
      <c r="ANF3" s="264"/>
      <c r="ANG3" s="264"/>
      <c r="ANH3" s="264"/>
      <c r="ANI3" s="264"/>
      <c r="ANJ3" s="264"/>
      <c r="ANK3" s="264"/>
      <c r="ANL3" s="264"/>
      <c r="ANM3" s="264"/>
      <c r="ANN3" s="264"/>
      <c r="ANO3" s="264"/>
      <c r="ANP3" s="264"/>
      <c r="ANQ3" s="264"/>
      <c r="ANR3" s="264"/>
      <c r="ANS3" s="264"/>
      <c r="ANT3" s="264"/>
      <c r="ANU3" s="264"/>
      <c r="ANV3" s="264"/>
      <c r="ANW3" s="264"/>
      <c r="ANX3" s="264"/>
      <c r="ANY3" s="264"/>
      <c r="ANZ3" s="264"/>
      <c r="AOA3" s="264"/>
      <c r="AOB3" s="264"/>
      <c r="AOC3" s="264"/>
      <c r="AOD3" s="264"/>
      <c r="AOE3" s="264"/>
      <c r="AOF3" s="264"/>
      <c r="AOG3" s="264"/>
      <c r="AOH3" s="264"/>
      <c r="AOI3" s="264"/>
      <c r="AOJ3" s="264"/>
      <c r="AOK3" s="264"/>
      <c r="AOL3" s="264"/>
      <c r="AOM3" s="264"/>
      <c r="AON3" s="264"/>
      <c r="AOO3" s="264"/>
      <c r="AOP3" s="264"/>
      <c r="AOQ3" s="264"/>
      <c r="AOR3" s="264"/>
      <c r="AOS3" s="264"/>
      <c r="AOT3" s="264"/>
      <c r="AOU3" s="264"/>
      <c r="AOV3" s="264"/>
      <c r="AOW3" s="264"/>
      <c r="AOX3" s="264"/>
      <c r="AOY3" s="264"/>
      <c r="AOZ3" s="264"/>
      <c r="APA3" s="264"/>
      <c r="APB3" s="264"/>
      <c r="APC3" s="264"/>
      <c r="APD3" s="264"/>
      <c r="APE3" s="264"/>
      <c r="APF3" s="264"/>
      <c r="APG3" s="264"/>
      <c r="APH3" s="264"/>
      <c r="API3" s="264"/>
      <c r="APJ3" s="264"/>
      <c r="APK3" s="264"/>
      <c r="APL3" s="264"/>
      <c r="APM3" s="264"/>
      <c r="APN3" s="264"/>
      <c r="APO3" s="264"/>
      <c r="APP3" s="264"/>
      <c r="APQ3" s="264"/>
      <c r="APR3" s="264"/>
      <c r="APS3" s="264"/>
      <c r="APT3" s="264"/>
      <c r="APU3" s="264"/>
      <c r="APV3" s="264"/>
      <c r="APW3" s="264"/>
      <c r="APX3" s="264"/>
      <c r="APY3" s="264"/>
      <c r="APZ3" s="264"/>
      <c r="AQA3" s="264"/>
      <c r="AQB3" s="264"/>
      <c r="AQC3" s="264"/>
      <c r="AQD3" s="264"/>
      <c r="AQE3" s="264"/>
      <c r="AQF3" s="264"/>
      <c r="AQG3" s="264"/>
      <c r="AQH3" s="264"/>
      <c r="AQI3" s="264"/>
      <c r="AQJ3" s="264"/>
      <c r="AQK3" s="264"/>
      <c r="AQL3" s="264"/>
      <c r="AQM3" s="264"/>
      <c r="AQN3" s="264"/>
      <c r="AQO3" s="264"/>
      <c r="AQP3" s="264"/>
      <c r="AQQ3" s="264"/>
      <c r="AQR3" s="264"/>
      <c r="AQS3" s="264"/>
      <c r="AQT3" s="264"/>
      <c r="AQU3" s="264"/>
      <c r="AQV3" s="264"/>
      <c r="AQW3" s="264"/>
      <c r="AQX3" s="264"/>
      <c r="AQY3" s="264"/>
      <c r="AQZ3" s="264"/>
      <c r="ARA3" s="264"/>
      <c r="ARB3" s="264"/>
      <c r="ARC3" s="264"/>
      <c r="ARD3" s="264"/>
      <c r="ARE3" s="264"/>
      <c r="ARF3" s="264"/>
      <c r="ARG3" s="264"/>
      <c r="ARH3" s="264"/>
      <c r="ARI3" s="264"/>
      <c r="ARJ3" s="264"/>
      <c r="ARK3" s="264"/>
      <c r="ARL3" s="264"/>
      <c r="ARM3" s="264"/>
      <c r="ARN3" s="264"/>
      <c r="ARO3" s="264"/>
      <c r="ARP3" s="264"/>
      <c r="ARQ3" s="264"/>
      <c r="ARR3" s="264"/>
      <c r="ARS3" s="264"/>
      <c r="ART3" s="264"/>
      <c r="ARU3" s="264"/>
      <c r="ARV3" s="264"/>
      <c r="ARW3" s="264"/>
      <c r="ARX3" s="264"/>
      <c r="ARY3" s="264"/>
      <c r="ARZ3" s="264"/>
      <c r="ASA3" s="264"/>
      <c r="ASB3" s="264"/>
      <c r="ASC3" s="264"/>
      <c r="ASD3" s="264"/>
      <c r="ASE3" s="264"/>
      <c r="ASF3" s="264"/>
      <c r="ASG3" s="264"/>
      <c r="ASH3" s="264"/>
      <c r="ASI3" s="264"/>
      <c r="ASJ3" s="264"/>
      <c r="ASK3" s="264"/>
      <c r="ASL3" s="264"/>
      <c r="ASM3" s="264"/>
      <c r="ASN3" s="264"/>
      <c r="ASO3" s="264"/>
      <c r="ASP3" s="264"/>
      <c r="ASQ3" s="264"/>
      <c r="ASR3" s="264"/>
      <c r="ASS3" s="264"/>
      <c r="AST3" s="264"/>
      <c r="ASU3" s="264"/>
      <c r="ASV3" s="264"/>
      <c r="ASW3" s="264"/>
      <c r="ASX3" s="264"/>
      <c r="ASY3" s="264"/>
      <c r="ASZ3" s="264"/>
      <c r="ATA3" s="264"/>
      <c r="ATB3" s="264"/>
      <c r="ATC3" s="264"/>
      <c r="ATD3" s="264"/>
      <c r="ATE3" s="264"/>
      <c r="ATF3" s="264"/>
      <c r="ATG3" s="264"/>
      <c r="ATH3" s="264"/>
      <c r="ATI3" s="264"/>
      <c r="ATJ3" s="264"/>
      <c r="ATK3" s="264"/>
      <c r="ATL3" s="264"/>
      <c r="ATM3" s="264"/>
      <c r="ATN3" s="264"/>
      <c r="ATO3" s="264"/>
      <c r="ATP3" s="264"/>
      <c r="ATQ3" s="264"/>
      <c r="ATR3" s="264"/>
      <c r="ATS3" s="264"/>
      <c r="ATT3" s="264"/>
      <c r="ATU3" s="264"/>
      <c r="ATV3" s="264"/>
      <c r="ATW3" s="264"/>
      <c r="ATX3" s="264"/>
      <c r="ATY3" s="264"/>
      <c r="ATZ3" s="264"/>
      <c r="AUA3" s="264"/>
      <c r="AUB3" s="264"/>
      <c r="AUC3" s="264"/>
      <c r="AUD3" s="264"/>
      <c r="AUE3" s="264"/>
      <c r="AUF3" s="264"/>
      <c r="AUG3" s="264"/>
      <c r="AUH3" s="264"/>
      <c r="AUI3" s="264"/>
      <c r="AUJ3" s="264"/>
      <c r="AUK3" s="264"/>
      <c r="AUL3" s="264"/>
      <c r="AUM3" s="264"/>
      <c r="AUN3" s="264"/>
      <c r="AUO3" s="264"/>
      <c r="AUP3" s="264"/>
      <c r="AUQ3" s="264"/>
      <c r="AUR3" s="264"/>
      <c r="AUS3" s="264"/>
      <c r="AUT3" s="264"/>
      <c r="AUU3" s="264"/>
      <c r="AUV3" s="264"/>
      <c r="AUW3" s="264"/>
      <c r="AUX3" s="264"/>
      <c r="AUY3" s="264"/>
      <c r="AUZ3" s="264"/>
      <c r="AVA3" s="264"/>
      <c r="AVB3" s="264"/>
      <c r="AVC3" s="264"/>
      <c r="AVD3" s="264"/>
      <c r="AVE3" s="264"/>
      <c r="AVF3" s="264"/>
      <c r="AVG3" s="264"/>
      <c r="AVH3" s="264"/>
      <c r="AVI3" s="264"/>
      <c r="AVJ3" s="264"/>
      <c r="AVK3" s="264"/>
      <c r="AVL3" s="264"/>
      <c r="AVM3" s="264"/>
      <c r="AVN3" s="264"/>
      <c r="AVO3" s="264"/>
      <c r="AVP3" s="264"/>
      <c r="AVQ3" s="264"/>
      <c r="AVR3" s="264"/>
      <c r="AVS3" s="264"/>
      <c r="AVT3" s="264"/>
      <c r="AVU3" s="264"/>
      <c r="AVV3" s="264"/>
      <c r="AVW3" s="264"/>
      <c r="AVX3" s="264"/>
      <c r="AVY3" s="264"/>
      <c r="AVZ3" s="264"/>
      <c r="AWA3" s="264"/>
      <c r="AWB3" s="264"/>
      <c r="AWC3" s="264"/>
      <c r="AWD3" s="264"/>
      <c r="AWE3" s="264"/>
      <c r="AWF3" s="264"/>
      <c r="AWG3" s="264"/>
      <c r="AWH3" s="264"/>
      <c r="AWI3" s="264"/>
      <c r="AWJ3" s="264"/>
      <c r="AWK3" s="264"/>
      <c r="AWL3" s="264"/>
      <c r="AWM3" s="264"/>
      <c r="AWN3" s="264"/>
      <c r="AWO3" s="264"/>
      <c r="AWP3" s="264"/>
      <c r="AWQ3" s="264"/>
      <c r="AWR3" s="264"/>
      <c r="AWS3" s="264"/>
      <c r="AWT3" s="264"/>
      <c r="AWU3" s="264"/>
      <c r="AWV3" s="264"/>
      <c r="AWW3" s="264"/>
      <c r="AWX3" s="264"/>
      <c r="AWY3" s="264"/>
      <c r="AWZ3" s="264"/>
      <c r="AXA3" s="264"/>
      <c r="AXB3" s="264"/>
      <c r="AXC3" s="264"/>
      <c r="AXD3" s="264"/>
      <c r="AXE3" s="264"/>
      <c r="AXF3" s="264"/>
      <c r="AXG3" s="264"/>
      <c r="AXH3" s="264"/>
      <c r="AXI3" s="264"/>
      <c r="AXJ3" s="264"/>
      <c r="AXK3" s="264"/>
      <c r="AXL3" s="264"/>
      <c r="AXM3" s="264"/>
      <c r="AXN3" s="264"/>
      <c r="AXO3" s="264"/>
      <c r="AXP3" s="264"/>
      <c r="AXQ3" s="264"/>
      <c r="AXR3" s="264"/>
      <c r="AXS3" s="264"/>
      <c r="AXT3" s="264"/>
      <c r="AXU3" s="264"/>
      <c r="AXV3" s="264"/>
      <c r="AXW3" s="264"/>
      <c r="AXX3" s="264"/>
      <c r="AXY3" s="264"/>
      <c r="AXZ3" s="264"/>
      <c r="AYA3" s="264"/>
      <c r="AYB3" s="264"/>
      <c r="AYC3" s="264"/>
      <c r="AYD3" s="264"/>
      <c r="AYE3" s="264"/>
      <c r="AYF3" s="264"/>
      <c r="AYG3" s="264"/>
      <c r="AYH3" s="264"/>
      <c r="AYI3" s="264"/>
      <c r="AYJ3" s="264"/>
      <c r="AYK3" s="264"/>
      <c r="AYL3" s="264"/>
      <c r="AYM3" s="264"/>
      <c r="AYN3" s="264"/>
      <c r="AYO3" s="264"/>
      <c r="AYP3" s="264"/>
      <c r="AYQ3" s="264"/>
      <c r="AYR3" s="264"/>
      <c r="AYS3" s="264"/>
      <c r="AYT3" s="264"/>
      <c r="AYU3" s="264"/>
      <c r="AYV3" s="264"/>
      <c r="AYW3" s="264"/>
      <c r="AYX3" s="264"/>
      <c r="AYY3" s="264"/>
      <c r="AYZ3" s="264"/>
      <c r="AZA3" s="264"/>
      <c r="AZB3" s="264"/>
      <c r="AZC3" s="264"/>
      <c r="AZD3" s="264"/>
      <c r="AZE3" s="264"/>
      <c r="AZF3" s="264"/>
      <c r="AZG3" s="264"/>
      <c r="AZH3" s="264"/>
      <c r="AZI3" s="264"/>
      <c r="AZJ3" s="264"/>
      <c r="AZK3" s="264"/>
      <c r="AZL3" s="264"/>
      <c r="AZM3" s="264"/>
      <c r="AZN3" s="264"/>
      <c r="AZO3" s="264"/>
      <c r="AZP3" s="264"/>
      <c r="AZQ3" s="264"/>
      <c r="AZR3" s="264"/>
      <c r="AZS3" s="264"/>
      <c r="AZT3" s="264"/>
      <c r="AZU3" s="264"/>
      <c r="AZV3" s="264"/>
      <c r="AZW3" s="264"/>
      <c r="AZX3" s="264"/>
      <c r="AZY3" s="264"/>
      <c r="AZZ3" s="264"/>
      <c r="BAA3" s="264"/>
      <c r="BAB3" s="264"/>
      <c r="BAC3" s="264"/>
      <c r="BAD3" s="264"/>
      <c r="BAE3" s="264"/>
      <c r="BAF3" s="264"/>
      <c r="BAG3" s="264"/>
      <c r="BAH3" s="264"/>
      <c r="BAI3" s="264"/>
      <c r="BAJ3" s="264"/>
      <c r="BAK3" s="264"/>
      <c r="BAL3" s="264"/>
      <c r="BAM3" s="264"/>
      <c r="BAN3" s="264"/>
      <c r="BAO3" s="264"/>
      <c r="BAP3" s="264"/>
      <c r="BAQ3" s="264"/>
      <c r="BAR3" s="264"/>
      <c r="BAS3" s="264"/>
      <c r="BAT3" s="264"/>
      <c r="BAU3" s="264"/>
      <c r="BAV3" s="264"/>
      <c r="BAW3" s="264"/>
      <c r="BAX3" s="264"/>
      <c r="BAY3" s="264"/>
      <c r="BAZ3" s="264"/>
      <c r="BBA3" s="264"/>
      <c r="BBB3" s="264"/>
      <c r="BBC3" s="264"/>
      <c r="BBD3" s="264"/>
      <c r="BBE3" s="264"/>
      <c r="BBF3" s="264"/>
      <c r="BBG3" s="264"/>
      <c r="BBH3" s="264"/>
      <c r="BBI3" s="264"/>
      <c r="BBJ3" s="264"/>
      <c r="BBK3" s="264"/>
      <c r="BBL3" s="264"/>
      <c r="BBM3" s="264"/>
      <c r="BBN3" s="264"/>
      <c r="BBO3" s="264"/>
      <c r="BBP3" s="264"/>
      <c r="BBQ3" s="264"/>
      <c r="BBR3" s="264"/>
      <c r="BBS3" s="264"/>
      <c r="BBT3" s="264"/>
      <c r="BBU3" s="264"/>
      <c r="BBV3" s="264"/>
      <c r="BBW3" s="264"/>
      <c r="BBX3" s="264"/>
      <c r="BBY3" s="264"/>
      <c r="BBZ3" s="264"/>
      <c r="BCA3" s="264"/>
      <c r="BCB3" s="264"/>
      <c r="BCC3" s="264"/>
      <c r="BCD3" s="264"/>
      <c r="BCE3" s="264"/>
      <c r="BCF3" s="264"/>
      <c r="BCG3" s="264"/>
      <c r="BCH3" s="264"/>
      <c r="BCI3" s="264"/>
      <c r="BCJ3" s="264"/>
      <c r="BCK3" s="264"/>
      <c r="BCL3" s="264"/>
      <c r="BCM3" s="264"/>
      <c r="BCN3" s="264"/>
      <c r="BCO3" s="264"/>
      <c r="BCP3" s="264"/>
      <c r="BCQ3" s="264"/>
      <c r="BCR3" s="264"/>
      <c r="BCS3" s="264"/>
      <c r="BCT3" s="264"/>
      <c r="BCU3" s="264"/>
      <c r="BCV3" s="264"/>
      <c r="BCW3" s="264"/>
      <c r="BCX3" s="264"/>
      <c r="BCY3" s="264"/>
      <c r="BCZ3" s="264"/>
      <c r="BDA3" s="264"/>
      <c r="BDB3" s="264"/>
      <c r="BDC3" s="264"/>
      <c r="BDD3" s="264"/>
      <c r="BDE3" s="264"/>
      <c r="BDF3" s="264"/>
      <c r="BDG3" s="264"/>
      <c r="BDH3" s="264"/>
      <c r="BDI3" s="264"/>
      <c r="BDJ3" s="264"/>
      <c r="BDK3" s="264"/>
      <c r="BDL3" s="264"/>
      <c r="BDM3" s="264"/>
      <c r="BDN3" s="264"/>
      <c r="BDO3" s="264"/>
      <c r="BDP3" s="264"/>
      <c r="BDQ3" s="264"/>
      <c r="BDR3" s="264"/>
      <c r="BDS3" s="264"/>
      <c r="BDT3" s="264"/>
      <c r="BDU3" s="264"/>
      <c r="BDV3" s="264"/>
      <c r="BDW3" s="264"/>
      <c r="BDX3" s="264"/>
      <c r="BDY3" s="264"/>
      <c r="BDZ3" s="264"/>
      <c r="BEA3" s="264"/>
      <c r="BEB3" s="264"/>
      <c r="BEC3" s="264"/>
      <c r="BED3" s="264"/>
      <c r="BEE3" s="264"/>
      <c r="BEF3" s="264"/>
      <c r="BEG3" s="264"/>
      <c r="BEH3" s="264"/>
      <c r="BEI3" s="264"/>
      <c r="BEJ3" s="264"/>
      <c r="BEK3" s="264"/>
      <c r="BEL3" s="264"/>
      <c r="BEM3" s="264"/>
      <c r="BEN3" s="264"/>
      <c r="BEO3" s="264"/>
      <c r="BEP3" s="264"/>
      <c r="BEQ3" s="264"/>
      <c r="BER3" s="264"/>
      <c r="BES3" s="264"/>
      <c r="BET3" s="264"/>
      <c r="BEU3" s="264"/>
      <c r="BEV3" s="264"/>
      <c r="BEW3" s="264"/>
      <c r="BEX3" s="264"/>
      <c r="BEY3" s="264"/>
      <c r="BEZ3" s="264"/>
      <c r="BFA3" s="264"/>
      <c r="BFB3" s="264"/>
      <c r="BFC3" s="264"/>
      <c r="BFD3" s="264"/>
      <c r="BFE3" s="264"/>
      <c r="BFF3" s="264"/>
      <c r="BFG3" s="264"/>
      <c r="BFH3" s="264"/>
      <c r="BFI3" s="264"/>
      <c r="BFJ3" s="264"/>
      <c r="BFK3" s="264"/>
      <c r="BFL3" s="264"/>
      <c r="BFM3" s="264"/>
      <c r="BFN3" s="264"/>
      <c r="BFO3" s="264"/>
      <c r="BFP3" s="264"/>
      <c r="BFQ3" s="264"/>
      <c r="BFR3" s="264"/>
      <c r="BFS3" s="264"/>
      <c r="BFT3" s="264"/>
      <c r="BFU3" s="264"/>
      <c r="BFV3" s="264"/>
      <c r="BFW3" s="264"/>
      <c r="BFX3" s="264"/>
      <c r="BFY3" s="264"/>
      <c r="BFZ3" s="264"/>
      <c r="BGA3" s="264"/>
      <c r="BGB3" s="264"/>
      <c r="BGC3" s="264"/>
      <c r="BGD3" s="264"/>
      <c r="BGE3" s="264"/>
      <c r="BGF3" s="264"/>
      <c r="BGG3" s="264"/>
      <c r="BGH3" s="264"/>
      <c r="BGI3" s="264"/>
      <c r="BGJ3" s="264"/>
      <c r="BGK3" s="264"/>
      <c r="BGL3" s="264"/>
      <c r="BGM3" s="264"/>
      <c r="BGN3" s="264"/>
      <c r="BGO3" s="264"/>
      <c r="BGP3" s="264"/>
      <c r="BGQ3" s="264"/>
      <c r="BGR3" s="264"/>
      <c r="BGS3" s="264"/>
      <c r="BGT3" s="264"/>
      <c r="BGU3" s="264"/>
      <c r="BGV3" s="264"/>
      <c r="BGW3" s="264"/>
      <c r="BGX3" s="264"/>
      <c r="BGY3" s="264"/>
      <c r="BGZ3" s="264"/>
      <c r="BHA3" s="264"/>
      <c r="BHB3" s="264"/>
      <c r="BHC3" s="264"/>
      <c r="BHD3" s="264"/>
      <c r="BHE3" s="264"/>
      <c r="BHF3" s="264"/>
      <c r="BHG3" s="264"/>
      <c r="BHH3" s="264"/>
      <c r="BHI3" s="264"/>
      <c r="BHJ3" s="264"/>
      <c r="BHK3" s="264"/>
      <c r="BHL3" s="264"/>
      <c r="BHM3" s="264"/>
      <c r="BHN3" s="264"/>
      <c r="BHO3" s="264"/>
      <c r="BHP3" s="264"/>
      <c r="BHQ3" s="264"/>
      <c r="BHR3" s="264"/>
      <c r="BHS3" s="264"/>
      <c r="BHT3" s="264"/>
      <c r="BHU3" s="264"/>
      <c r="BHV3" s="264"/>
      <c r="BHW3" s="264"/>
      <c r="BHX3" s="264"/>
      <c r="BHY3" s="264"/>
      <c r="BHZ3" s="264"/>
      <c r="BIA3" s="264"/>
      <c r="BIB3" s="264"/>
      <c r="BIC3" s="264"/>
      <c r="BID3" s="264"/>
      <c r="BIE3" s="264"/>
      <c r="BIF3" s="264"/>
      <c r="BIG3" s="264"/>
      <c r="BIH3" s="264"/>
      <c r="BII3" s="264"/>
      <c r="BIJ3" s="264"/>
      <c r="BIK3" s="264"/>
      <c r="BIL3" s="264"/>
    </row>
    <row r="4" spans="2:1598" s="67" customFormat="1" ht="30" customHeight="1" x14ac:dyDescent="0.3">
      <c r="F4" s="68"/>
      <c r="G4" s="68"/>
      <c r="H4" s="68"/>
      <c r="I4" s="265">
        <v>2019</v>
      </c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5"/>
      <c r="AM4" s="265"/>
      <c r="AN4" s="265"/>
      <c r="AO4" s="265"/>
      <c r="AP4" s="265"/>
      <c r="AQ4" s="265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  <c r="CS4" s="265"/>
      <c r="CT4" s="265"/>
      <c r="CU4" s="265"/>
      <c r="CV4" s="265"/>
      <c r="CW4" s="265"/>
      <c r="CX4" s="265"/>
      <c r="CY4" s="265"/>
      <c r="CZ4" s="265"/>
      <c r="DA4" s="265"/>
      <c r="DB4" s="265"/>
      <c r="DC4" s="265"/>
      <c r="DD4" s="265"/>
      <c r="DE4" s="265"/>
      <c r="DF4" s="265"/>
      <c r="DG4" s="265"/>
      <c r="DH4" s="265"/>
      <c r="DI4" s="265"/>
      <c r="DJ4" s="265"/>
      <c r="DK4" s="265"/>
      <c r="DL4" s="265"/>
      <c r="DM4" s="265"/>
      <c r="DN4" s="265"/>
      <c r="DO4" s="265"/>
      <c r="DP4" s="265"/>
      <c r="DQ4" s="265"/>
      <c r="DR4" s="265"/>
      <c r="DS4" s="265"/>
      <c r="DT4" s="265"/>
      <c r="DU4" s="265"/>
      <c r="DV4" s="265"/>
      <c r="DW4" s="265"/>
      <c r="DX4" s="265"/>
      <c r="DY4" s="265"/>
      <c r="DZ4" s="265"/>
      <c r="EA4" s="265"/>
      <c r="EB4" s="265"/>
      <c r="EC4" s="265"/>
      <c r="ED4" s="265"/>
      <c r="EE4" s="265"/>
      <c r="EF4" s="265"/>
      <c r="EG4" s="265"/>
      <c r="EH4" s="265"/>
      <c r="EI4" s="265"/>
      <c r="EJ4" s="265"/>
      <c r="EK4" s="265"/>
      <c r="EL4" s="265"/>
      <c r="EM4" s="265"/>
      <c r="EN4" s="265"/>
      <c r="EO4" s="265"/>
      <c r="EP4" s="265"/>
      <c r="EQ4" s="265"/>
      <c r="ER4" s="265"/>
      <c r="ES4" s="265"/>
      <c r="ET4" s="265"/>
      <c r="EU4" s="265"/>
      <c r="EV4" s="265"/>
      <c r="EW4" s="265"/>
      <c r="EX4" s="265"/>
      <c r="EY4" s="265"/>
      <c r="EZ4" s="265"/>
      <c r="FA4" s="265"/>
      <c r="FB4" s="265"/>
      <c r="FC4" s="265"/>
      <c r="FD4" s="265"/>
      <c r="FE4" s="265"/>
      <c r="FF4" s="265"/>
      <c r="FG4" s="265"/>
      <c r="FH4" s="265"/>
      <c r="FI4" s="265"/>
      <c r="FJ4" s="265"/>
      <c r="FK4" s="265"/>
      <c r="FL4" s="265"/>
      <c r="FM4" s="265"/>
      <c r="FN4" s="265"/>
      <c r="FO4" s="265"/>
      <c r="FP4" s="265"/>
      <c r="FQ4" s="265"/>
      <c r="FR4" s="265"/>
      <c r="FS4" s="265"/>
      <c r="FT4" s="265"/>
      <c r="FU4" s="265"/>
      <c r="FV4" s="265"/>
      <c r="FW4" s="265"/>
      <c r="FX4" s="265"/>
      <c r="FY4" s="265"/>
      <c r="FZ4" s="265"/>
      <c r="GA4" s="265"/>
      <c r="GB4" s="265"/>
      <c r="GC4" s="265"/>
      <c r="GD4" s="265"/>
      <c r="GE4" s="265"/>
      <c r="GF4" s="265"/>
      <c r="GG4" s="265"/>
      <c r="GH4" s="265"/>
      <c r="GI4" s="265"/>
      <c r="GJ4" s="265"/>
      <c r="GK4" s="265"/>
      <c r="GL4" s="265"/>
      <c r="GM4" s="265"/>
      <c r="GN4" s="265"/>
      <c r="GO4" s="265"/>
      <c r="GP4" s="265"/>
      <c r="GQ4" s="265"/>
      <c r="GR4" s="265"/>
      <c r="GS4" s="265"/>
      <c r="GT4" s="265"/>
      <c r="GU4" s="265"/>
      <c r="GV4" s="265"/>
      <c r="GW4" s="265"/>
      <c r="GX4" s="265"/>
      <c r="GY4" s="265"/>
      <c r="GZ4" s="265"/>
      <c r="HA4" s="265"/>
      <c r="HB4" s="265"/>
      <c r="HC4" s="265"/>
      <c r="HD4" s="265"/>
      <c r="HE4" s="265"/>
      <c r="HF4" s="265"/>
      <c r="HG4" s="265"/>
      <c r="HH4" s="265"/>
      <c r="HI4" s="265"/>
      <c r="HJ4" s="265"/>
      <c r="HK4" s="265"/>
      <c r="HL4" s="265"/>
      <c r="HM4" s="265"/>
      <c r="HN4" s="265"/>
      <c r="HO4" s="265"/>
      <c r="HP4" s="265"/>
      <c r="HQ4" s="265"/>
      <c r="HR4" s="265"/>
      <c r="HS4" s="265"/>
      <c r="HT4" s="265"/>
      <c r="HU4" s="265"/>
      <c r="HV4" s="265"/>
      <c r="HW4" s="265"/>
      <c r="HX4" s="265"/>
      <c r="HY4" s="265"/>
      <c r="HZ4" s="265"/>
      <c r="IA4" s="265"/>
      <c r="IB4" s="265"/>
      <c r="IC4" s="265"/>
      <c r="ID4" s="265"/>
      <c r="IE4" s="265"/>
      <c r="IF4" s="265"/>
      <c r="IG4" s="265"/>
      <c r="IH4" s="265"/>
      <c r="II4" s="265"/>
      <c r="IJ4" s="265"/>
      <c r="IK4" s="265"/>
      <c r="IL4" s="265"/>
      <c r="IM4" s="265"/>
      <c r="IN4" s="265"/>
      <c r="IO4" s="265"/>
      <c r="IP4" s="265"/>
      <c r="IQ4" s="265"/>
      <c r="IR4" s="265"/>
      <c r="IS4" s="265"/>
      <c r="IT4" s="265"/>
      <c r="IU4" s="265"/>
      <c r="IV4" s="265"/>
      <c r="IW4" s="265"/>
      <c r="IX4" s="265"/>
      <c r="IY4" s="265"/>
      <c r="IZ4" s="265"/>
      <c r="JA4" s="265"/>
      <c r="JB4" s="265"/>
      <c r="JC4" s="265"/>
      <c r="JD4" s="265"/>
      <c r="JE4" s="265"/>
      <c r="JF4" s="265"/>
      <c r="JG4" s="265"/>
      <c r="JH4" s="265"/>
      <c r="JI4" s="265"/>
      <c r="JJ4" s="265"/>
      <c r="JK4" s="265"/>
      <c r="JL4" s="265"/>
      <c r="JM4" s="265"/>
      <c r="JN4" s="265"/>
      <c r="JO4" s="265"/>
      <c r="JP4" s="265"/>
      <c r="JQ4" s="265"/>
      <c r="JR4" s="265"/>
      <c r="JS4" s="265"/>
      <c r="JT4" s="265"/>
      <c r="JU4" s="265"/>
      <c r="JV4" s="265"/>
      <c r="JW4" s="265"/>
      <c r="JX4" s="265"/>
      <c r="JY4" s="265"/>
      <c r="JZ4" s="265"/>
      <c r="KA4" s="265"/>
      <c r="KB4" s="265"/>
      <c r="KC4" s="265"/>
      <c r="KD4" s="265"/>
      <c r="KE4" s="265"/>
      <c r="KF4" s="265"/>
      <c r="KG4" s="265"/>
      <c r="KH4" s="265"/>
      <c r="KI4" s="265"/>
      <c r="KJ4" s="265"/>
      <c r="KK4" s="265"/>
      <c r="KL4" s="265"/>
      <c r="KM4" s="265"/>
      <c r="KN4" s="265"/>
      <c r="KO4" s="265"/>
      <c r="KP4" s="265"/>
      <c r="KQ4" s="265"/>
      <c r="KR4" s="265"/>
      <c r="KS4" s="265"/>
      <c r="KT4" s="265"/>
      <c r="KU4" s="265"/>
      <c r="KV4" s="265"/>
      <c r="KW4" s="265"/>
      <c r="KX4" s="265"/>
      <c r="KY4" s="265"/>
      <c r="KZ4" s="265"/>
      <c r="LA4" s="265"/>
      <c r="LB4" s="265"/>
      <c r="LC4" s="265"/>
      <c r="LD4" s="265"/>
      <c r="LE4" s="265"/>
      <c r="LF4" s="265"/>
      <c r="LG4" s="265"/>
      <c r="LH4" s="265"/>
      <c r="LI4" s="265"/>
      <c r="LJ4" s="265"/>
      <c r="LK4" s="265"/>
      <c r="LL4" s="265"/>
      <c r="LM4" s="265"/>
      <c r="LN4" s="265"/>
      <c r="LO4" s="265"/>
      <c r="LP4" s="265"/>
      <c r="LQ4" s="265"/>
      <c r="LR4" s="265"/>
      <c r="LS4" s="265"/>
      <c r="LT4" s="265"/>
      <c r="LU4" s="265"/>
      <c r="LV4" s="265"/>
      <c r="LW4" s="265"/>
      <c r="LX4" s="265"/>
      <c r="LY4" s="265"/>
      <c r="LZ4" s="265"/>
      <c r="MA4" s="265"/>
      <c r="MB4" s="265"/>
      <c r="MC4" s="265"/>
      <c r="MD4" s="265"/>
      <c r="ME4" s="265"/>
      <c r="MF4" s="265"/>
      <c r="MG4" s="265"/>
      <c r="MH4" s="265"/>
      <c r="MI4" s="265"/>
      <c r="MJ4" s="265"/>
      <c r="MK4" s="265"/>
      <c r="ML4" s="265"/>
      <c r="MM4" s="265"/>
      <c r="MN4" s="265"/>
      <c r="MO4" s="265"/>
      <c r="MP4" s="265"/>
      <c r="MQ4" s="265"/>
      <c r="MR4" s="265"/>
      <c r="MS4" s="265"/>
      <c r="MT4" s="265"/>
      <c r="MU4" s="265"/>
      <c r="MV4" s="265"/>
      <c r="MW4" s="265"/>
      <c r="MX4" s="265"/>
      <c r="MY4" s="265"/>
      <c r="MZ4" s="265"/>
      <c r="NA4" s="265"/>
      <c r="NB4" s="265"/>
      <c r="NC4" s="265"/>
      <c r="ND4" s="265"/>
      <c r="NE4" s="265"/>
      <c r="NF4" s="265"/>
      <c r="NG4" s="265"/>
      <c r="NH4" s="265"/>
      <c r="NI4" s="265"/>
      <c r="NJ4" s="265"/>
      <c r="NK4" s="265"/>
      <c r="NL4" s="265"/>
      <c r="NM4" s="265"/>
      <c r="NN4" s="265"/>
      <c r="NO4" s="265"/>
      <c r="NP4" s="265"/>
      <c r="NQ4" s="265"/>
      <c r="NR4" s="265"/>
      <c r="NS4" s="265"/>
      <c r="NT4" s="265"/>
      <c r="NU4" s="265"/>
      <c r="NV4" s="265"/>
      <c r="NW4" s="265"/>
      <c r="NX4" s="265"/>
      <c r="NY4" s="265"/>
      <c r="NZ4" s="265"/>
      <c r="OA4" s="265"/>
      <c r="OB4" s="265"/>
      <c r="OC4" s="265"/>
      <c r="OD4" s="265"/>
      <c r="OE4" s="265"/>
      <c r="OF4" s="265"/>
      <c r="OG4" s="265"/>
      <c r="OH4" s="265"/>
      <c r="OI4" s="265"/>
      <c r="OJ4" s="265"/>
      <c r="OK4" s="265"/>
      <c r="OL4" s="265"/>
      <c r="OM4" s="265"/>
      <c r="ON4" s="265"/>
      <c r="OO4" s="265"/>
      <c r="OP4" s="265"/>
      <c r="OQ4" s="265"/>
      <c r="OR4" s="266">
        <v>2020</v>
      </c>
      <c r="OS4" s="266"/>
      <c r="OT4" s="266"/>
      <c r="OU4" s="266"/>
      <c r="OV4" s="266"/>
      <c r="OW4" s="266"/>
      <c r="OX4" s="266"/>
      <c r="OY4" s="266"/>
      <c r="OZ4" s="266"/>
      <c r="PA4" s="266"/>
      <c r="PB4" s="266"/>
      <c r="PC4" s="266"/>
      <c r="PD4" s="266"/>
      <c r="PE4" s="266"/>
      <c r="PF4" s="266"/>
      <c r="PG4" s="266"/>
      <c r="PH4" s="266"/>
      <c r="PI4" s="266"/>
      <c r="PJ4" s="266"/>
      <c r="PK4" s="266"/>
      <c r="PL4" s="266"/>
      <c r="PM4" s="266"/>
      <c r="PN4" s="266"/>
      <c r="PO4" s="266"/>
      <c r="PP4" s="266"/>
      <c r="PQ4" s="266"/>
      <c r="PR4" s="266"/>
      <c r="PS4" s="266"/>
      <c r="PT4" s="266"/>
      <c r="PU4" s="266"/>
      <c r="PV4" s="266"/>
      <c r="PW4" s="266"/>
      <c r="PX4" s="266"/>
      <c r="PY4" s="266"/>
      <c r="PZ4" s="266"/>
      <c r="QA4" s="266"/>
      <c r="QB4" s="266"/>
      <c r="QC4" s="266"/>
      <c r="QD4" s="266"/>
      <c r="QE4" s="266"/>
      <c r="QF4" s="266"/>
      <c r="QG4" s="266"/>
      <c r="QH4" s="266"/>
      <c r="QI4" s="266"/>
      <c r="QJ4" s="266"/>
      <c r="QK4" s="266"/>
      <c r="QL4" s="266"/>
      <c r="QM4" s="266"/>
      <c r="QN4" s="266"/>
      <c r="QO4" s="266"/>
      <c r="QP4" s="266"/>
      <c r="QQ4" s="266"/>
      <c r="QR4" s="266"/>
      <c r="QS4" s="266"/>
      <c r="QT4" s="266"/>
      <c r="QU4" s="266"/>
      <c r="QV4" s="266"/>
      <c r="QW4" s="266"/>
      <c r="QX4" s="266"/>
      <c r="QY4" s="266"/>
      <c r="QZ4" s="266"/>
      <c r="RA4" s="266"/>
      <c r="RB4" s="266"/>
      <c r="RC4" s="266"/>
      <c r="RD4" s="266"/>
      <c r="RE4" s="266"/>
      <c r="RF4" s="266"/>
      <c r="RG4" s="266"/>
      <c r="RH4" s="266"/>
      <c r="RI4" s="266"/>
      <c r="RJ4" s="266"/>
      <c r="RK4" s="266"/>
      <c r="RL4" s="266"/>
      <c r="RM4" s="266"/>
      <c r="RN4" s="266"/>
      <c r="RO4" s="266"/>
      <c r="RP4" s="266"/>
      <c r="RQ4" s="266"/>
      <c r="RR4" s="266"/>
      <c r="RS4" s="266"/>
      <c r="RT4" s="266"/>
      <c r="RU4" s="266"/>
      <c r="RV4" s="266"/>
      <c r="RW4" s="266"/>
      <c r="RX4" s="266"/>
      <c r="RY4" s="266"/>
      <c r="RZ4" s="266"/>
      <c r="SA4" s="266"/>
      <c r="SB4" s="266"/>
      <c r="SC4" s="266"/>
      <c r="SD4" s="266"/>
      <c r="SE4" s="266"/>
      <c r="SF4" s="266"/>
      <c r="SG4" s="266"/>
      <c r="SH4" s="266"/>
      <c r="SI4" s="266"/>
      <c r="SJ4" s="266"/>
      <c r="SK4" s="266"/>
      <c r="SL4" s="266"/>
      <c r="SM4" s="266"/>
      <c r="SN4" s="266"/>
      <c r="SO4" s="266"/>
      <c r="SP4" s="266"/>
      <c r="SQ4" s="266"/>
      <c r="SR4" s="266"/>
      <c r="SS4" s="266"/>
      <c r="ST4" s="266"/>
      <c r="SU4" s="266"/>
      <c r="SV4" s="266"/>
      <c r="SW4" s="266"/>
      <c r="SX4" s="266"/>
      <c r="SY4" s="266"/>
      <c r="SZ4" s="266"/>
      <c r="TA4" s="266"/>
      <c r="TB4" s="266"/>
      <c r="TC4" s="266"/>
      <c r="TD4" s="266"/>
      <c r="TE4" s="266"/>
      <c r="TF4" s="266"/>
      <c r="TG4" s="266"/>
      <c r="TH4" s="266"/>
      <c r="TI4" s="266"/>
      <c r="TJ4" s="266"/>
      <c r="TK4" s="266"/>
      <c r="TL4" s="266"/>
      <c r="TM4" s="266"/>
      <c r="TN4" s="266"/>
      <c r="TO4" s="266"/>
      <c r="TP4" s="266"/>
      <c r="TQ4" s="266"/>
      <c r="TR4" s="266"/>
      <c r="TS4" s="266"/>
      <c r="TT4" s="266"/>
      <c r="TU4" s="266"/>
      <c r="TV4" s="266"/>
      <c r="TW4" s="266"/>
      <c r="TX4" s="266"/>
      <c r="TY4" s="266"/>
      <c r="TZ4" s="266"/>
      <c r="UA4" s="266"/>
      <c r="UB4" s="266"/>
      <c r="UC4" s="266"/>
      <c r="UD4" s="266"/>
      <c r="UE4" s="266"/>
      <c r="UF4" s="266"/>
      <c r="UG4" s="266"/>
      <c r="UH4" s="266"/>
      <c r="UI4" s="266"/>
      <c r="UJ4" s="266"/>
      <c r="UK4" s="266"/>
      <c r="UL4" s="266"/>
      <c r="UM4" s="266"/>
      <c r="UN4" s="266"/>
      <c r="UO4" s="266"/>
      <c r="UP4" s="266"/>
      <c r="UQ4" s="266"/>
      <c r="UR4" s="266"/>
      <c r="US4" s="266"/>
      <c r="UT4" s="266"/>
      <c r="UU4" s="266"/>
      <c r="UV4" s="266"/>
      <c r="UW4" s="266"/>
      <c r="UX4" s="266"/>
      <c r="UY4" s="266"/>
      <c r="UZ4" s="266"/>
      <c r="VA4" s="266"/>
      <c r="VB4" s="266"/>
      <c r="VC4" s="266"/>
      <c r="VD4" s="266"/>
      <c r="VE4" s="266"/>
      <c r="VF4" s="266"/>
      <c r="VG4" s="266"/>
      <c r="VH4" s="266"/>
      <c r="VI4" s="266"/>
      <c r="VJ4" s="266"/>
      <c r="VK4" s="266"/>
      <c r="VL4" s="266"/>
      <c r="VM4" s="266"/>
      <c r="VN4" s="266"/>
      <c r="VO4" s="266"/>
      <c r="VP4" s="266"/>
      <c r="VQ4" s="266"/>
      <c r="VR4" s="266"/>
      <c r="VS4" s="266"/>
      <c r="VT4" s="266"/>
      <c r="VU4" s="266"/>
      <c r="VV4" s="266"/>
      <c r="VW4" s="266"/>
      <c r="VX4" s="266"/>
      <c r="VY4" s="266"/>
      <c r="VZ4" s="266"/>
      <c r="WA4" s="266"/>
      <c r="WB4" s="266"/>
      <c r="WC4" s="266"/>
      <c r="WD4" s="266"/>
      <c r="WE4" s="266"/>
      <c r="WF4" s="266"/>
      <c r="WG4" s="266"/>
      <c r="WH4" s="266"/>
      <c r="WI4" s="266"/>
      <c r="WJ4" s="266"/>
      <c r="WK4" s="266"/>
      <c r="WL4" s="266"/>
      <c r="WM4" s="266"/>
      <c r="WN4" s="266"/>
      <c r="WO4" s="266"/>
      <c r="WP4" s="266"/>
      <c r="WQ4" s="266"/>
      <c r="WR4" s="266"/>
      <c r="WS4" s="266"/>
      <c r="WT4" s="266"/>
      <c r="WU4" s="266"/>
      <c r="WV4" s="266"/>
      <c r="WW4" s="266"/>
      <c r="WX4" s="266"/>
      <c r="WY4" s="266"/>
      <c r="WZ4" s="266"/>
      <c r="XA4" s="266"/>
      <c r="XB4" s="266"/>
      <c r="XC4" s="266"/>
      <c r="XD4" s="266"/>
      <c r="XE4" s="266"/>
      <c r="XF4" s="266"/>
      <c r="XG4" s="266"/>
      <c r="XH4" s="266"/>
      <c r="XI4" s="266"/>
      <c r="XJ4" s="266"/>
      <c r="XK4" s="266"/>
      <c r="XL4" s="266"/>
      <c r="XM4" s="266"/>
      <c r="XN4" s="266"/>
      <c r="XO4" s="266"/>
      <c r="XP4" s="266"/>
      <c r="XQ4" s="266"/>
      <c r="XR4" s="266"/>
      <c r="XS4" s="266"/>
      <c r="XT4" s="266"/>
      <c r="XU4" s="266"/>
      <c r="XV4" s="266"/>
      <c r="XW4" s="266"/>
      <c r="XX4" s="266"/>
      <c r="XY4" s="266"/>
      <c r="XZ4" s="266"/>
      <c r="YA4" s="266"/>
      <c r="YB4" s="266"/>
      <c r="YC4" s="266"/>
      <c r="YD4" s="266"/>
      <c r="YE4" s="266"/>
      <c r="YF4" s="266"/>
      <c r="YG4" s="266"/>
      <c r="YH4" s="266"/>
      <c r="YI4" s="266"/>
      <c r="YJ4" s="266"/>
      <c r="YK4" s="266"/>
      <c r="YL4" s="266"/>
      <c r="YM4" s="266"/>
      <c r="YN4" s="266"/>
      <c r="YO4" s="266"/>
      <c r="YP4" s="266"/>
      <c r="YQ4" s="266"/>
      <c r="YR4" s="266"/>
      <c r="YS4" s="266"/>
      <c r="YT4" s="266"/>
      <c r="YU4" s="266"/>
      <c r="YV4" s="266"/>
      <c r="YW4" s="266"/>
      <c r="YX4" s="266"/>
      <c r="YY4" s="266"/>
      <c r="YZ4" s="266"/>
      <c r="ZA4" s="266"/>
      <c r="ZB4" s="266"/>
      <c r="ZC4" s="266"/>
      <c r="ZD4" s="266"/>
      <c r="ZE4" s="266"/>
      <c r="ZF4" s="266"/>
      <c r="ZG4" s="266"/>
      <c r="ZH4" s="266"/>
      <c r="ZI4" s="266"/>
      <c r="ZJ4" s="266"/>
      <c r="ZK4" s="266"/>
      <c r="ZL4" s="266"/>
      <c r="ZM4" s="266"/>
      <c r="ZN4" s="266"/>
      <c r="ZO4" s="266"/>
      <c r="ZP4" s="266"/>
      <c r="ZQ4" s="266"/>
      <c r="ZR4" s="266"/>
      <c r="ZS4" s="266"/>
      <c r="ZT4" s="266"/>
      <c r="ZU4" s="266"/>
      <c r="ZV4" s="266"/>
      <c r="ZW4" s="266"/>
      <c r="ZX4" s="266"/>
      <c r="ZY4" s="266"/>
      <c r="ZZ4" s="266"/>
      <c r="AAA4" s="266"/>
      <c r="AAB4" s="266"/>
      <c r="AAC4" s="266"/>
      <c r="AAD4" s="266"/>
      <c r="AAE4" s="266"/>
      <c r="AAF4" s="266"/>
      <c r="AAG4" s="266"/>
      <c r="AAH4" s="266"/>
      <c r="AAI4" s="266"/>
      <c r="AAJ4" s="266"/>
      <c r="AAK4" s="266"/>
      <c r="AAL4" s="266"/>
      <c r="AAM4" s="266"/>
      <c r="AAN4" s="266"/>
      <c r="AAO4" s="266"/>
      <c r="AAP4" s="266"/>
      <c r="AAQ4" s="266"/>
      <c r="AAR4" s="266"/>
      <c r="AAS4" s="266"/>
      <c r="AAT4" s="266"/>
      <c r="AAU4" s="266"/>
      <c r="AAV4" s="266"/>
      <c r="AAW4" s="266"/>
      <c r="AAX4" s="266"/>
      <c r="AAY4" s="266"/>
      <c r="AAZ4" s="266"/>
      <c r="ABA4" s="266"/>
      <c r="ABB4" s="266"/>
      <c r="ABC4" s="266"/>
      <c r="ABD4" s="266"/>
      <c r="ABE4" s="266"/>
      <c r="ABF4" s="266"/>
      <c r="ABG4" s="266"/>
      <c r="ABH4" s="266"/>
      <c r="ABI4" s="266"/>
      <c r="ABJ4" s="266"/>
      <c r="ABK4" s="266"/>
      <c r="ABL4" s="266"/>
      <c r="ABM4" s="266"/>
      <c r="ABN4" s="266"/>
      <c r="ABO4" s="266"/>
      <c r="ABP4" s="266"/>
      <c r="ABQ4" s="266"/>
      <c r="ABR4" s="266"/>
      <c r="ABS4" s="266"/>
      <c r="ABT4" s="266"/>
      <c r="ABU4" s="266"/>
      <c r="ABV4" s="266"/>
      <c r="ABW4" s="266"/>
      <c r="ABX4" s="266"/>
      <c r="ABY4" s="266"/>
      <c r="ABZ4" s="266"/>
      <c r="ACA4" s="266"/>
      <c r="ACB4" s="266"/>
      <c r="ACC4" s="266"/>
      <c r="ACD4" s="266"/>
      <c r="ACE4" s="266"/>
      <c r="ACF4" s="266"/>
      <c r="ACG4" s="266"/>
      <c r="ACH4" s="266"/>
      <c r="ACI4" s="266"/>
      <c r="ACJ4" s="266"/>
      <c r="ACK4" s="266"/>
      <c r="ACL4" s="266"/>
      <c r="ACM4" s="266"/>
      <c r="ACN4" s="266"/>
      <c r="ACO4" s="266"/>
      <c r="ACP4" s="266"/>
      <c r="ACQ4" s="266"/>
      <c r="ACR4" s="266"/>
      <c r="ACS4" s="266"/>
      <c r="ACT4" s="266"/>
      <c r="ACU4" s="266"/>
      <c r="ACV4" s="266"/>
      <c r="ACW4" s="266"/>
      <c r="ACX4" s="266"/>
      <c r="ACY4" s="266"/>
      <c r="ACZ4" s="266"/>
      <c r="ADA4" s="266"/>
      <c r="ADB4" s="266"/>
      <c r="ADC4" s="266"/>
      <c r="ADD4" s="266"/>
      <c r="ADE4" s="266"/>
      <c r="ADF4" s="266"/>
      <c r="ADG4" s="266"/>
      <c r="ADH4" s="266"/>
      <c r="ADI4" s="266"/>
      <c r="ADJ4" s="266"/>
      <c r="ADK4" s="266"/>
      <c r="ADL4" s="266"/>
      <c r="ADM4" s="266"/>
      <c r="ADN4" s="266"/>
      <c r="ADO4" s="266"/>
      <c r="ADP4" s="266"/>
      <c r="ADQ4" s="266"/>
      <c r="ADR4" s="266"/>
      <c r="ADS4" s="266"/>
      <c r="ADT4" s="266"/>
      <c r="ADU4" s="266"/>
      <c r="ADV4" s="266"/>
      <c r="ADW4" s="266"/>
      <c r="ADX4" s="266"/>
      <c r="ADY4" s="266">
        <v>2021</v>
      </c>
      <c r="ADZ4" s="266"/>
      <c r="AEA4" s="266"/>
      <c r="AEB4" s="266"/>
      <c r="AEC4" s="266"/>
      <c r="AED4" s="266"/>
      <c r="AEE4" s="266"/>
      <c r="AEF4" s="266"/>
      <c r="AEG4" s="266"/>
      <c r="AEH4" s="266"/>
      <c r="AEI4" s="266"/>
      <c r="AEJ4" s="266"/>
      <c r="AEK4" s="266"/>
      <c r="AEL4" s="266"/>
      <c r="AEM4" s="266"/>
      <c r="AEN4" s="266"/>
      <c r="AEO4" s="266"/>
      <c r="AEP4" s="266"/>
      <c r="AEQ4" s="266"/>
      <c r="AER4" s="266"/>
      <c r="AES4" s="266"/>
      <c r="AET4" s="266"/>
      <c r="AEU4" s="266"/>
      <c r="AEV4" s="266"/>
      <c r="AEW4" s="266"/>
      <c r="AEX4" s="266"/>
      <c r="AEY4" s="266"/>
      <c r="AEZ4" s="266"/>
      <c r="AFA4" s="266"/>
      <c r="AFB4" s="266"/>
      <c r="AFC4" s="266"/>
      <c r="AFD4" s="266"/>
      <c r="AFE4" s="266"/>
      <c r="AFF4" s="266"/>
      <c r="AFG4" s="266"/>
      <c r="AFH4" s="266"/>
      <c r="AFI4" s="266"/>
      <c r="AFJ4" s="266"/>
      <c r="AFK4" s="266"/>
      <c r="AFL4" s="266"/>
      <c r="AFM4" s="266"/>
      <c r="AFN4" s="266"/>
      <c r="AFO4" s="266"/>
      <c r="AFP4" s="266"/>
      <c r="AFQ4" s="266"/>
      <c r="AFR4" s="266"/>
      <c r="AFS4" s="266"/>
      <c r="AFT4" s="266"/>
      <c r="AFU4" s="266"/>
      <c r="AFV4" s="266"/>
      <c r="AFW4" s="266"/>
      <c r="AFX4" s="266"/>
      <c r="AFY4" s="266"/>
      <c r="AFZ4" s="266"/>
      <c r="AGA4" s="266"/>
      <c r="AGB4" s="266"/>
      <c r="AGC4" s="266"/>
      <c r="AGD4" s="266"/>
      <c r="AGE4" s="266"/>
      <c r="AGF4" s="266"/>
      <c r="AGG4" s="266"/>
      <c r="AGH4" s="266"/>
      <c r="AGI4" s="266"/>
      <c r="AGJ4" s="266"/>
      <c r="AGK4" s="266"/>
      <c r="AGL4" s="266"/>
      <c r="AGM4" s="266"/>
      <c r="AGN4" s="266"/>
      <c r="AGO4" s="266"/>
      <c r="AGP4" s="266"/>
      <c r="AGQ4" s="266"/>
      <c r="AGR4" s="266"/>
      <c r="AGS4" s="266"/>
      <c r="AGT4" s="266"/>
      <c r="AGU4" s="266"/>
      <c r="AGV4" s="266"/>
      <c r="AGW4" s="266"/>
      <c r="AGX4" s="266"/>
      <c r="AGY4" s="266"/>
      <c r="AGZ4" s="266"/>
      <c r="AHA4" s="266"/>
      <c r="AHB4" s="266"/>
      <c r="AHC4" s="266"/>
      <c r="AHD4" s="266"/>
      <c r="AHE4" s="266"/>
      <c r="AHF4" s="266"/>
      <c r="AHG4" s="266"/>
      <c r="AHH4" s="266"/>
      <c r="AHI4" s="266"/>
      <c r="AHJ4" s="266"/>
      <c r="AHK4" s="266"/>
      <c r="AHL4" s="266"/>
      <c r="AHM4" s="266"/>
      <c r="AHN4" s="266"/>
      <c r="AHO4" s="266"/>
      <c r="AHP4" s="266"/>
      <c r="AHQ4" s="266"/>
      <c r="AHR4" s="266"/>
      <c r="AHS4" s="266"/>
      <c r="AHT4" s="266"/>
      <c r="AHU4" s="266"/>
      <c r="AHV4" s="266"/>
      <c r="AHW4" s="266"/>
      <c r="AHX4" s="266"/>
      <c r="AHY4" s="266"/>
      <c r="AHZ4" s="266"/>
      <c r="AIA4" s="266"/>
      <c r="AIB4" s="266"/>
      <c r="AIC4" s="266"/>
      <c r="AID4" s="266"/>
      <c r="AIE4" s="266"/>
      <c r="AIF4" s="266"/>
      <c r="AIG4" s="266"/>
      <c r="AIH4" s="266"/>
      <c r="AII4" s="266"/>
      <c r="AIJ4" s="266"/>
      <c r="AIK4" s="266"/>
      <c r="AIL4" s="266"/>
      <c r="AIM4" s="266"/>
      <c r="AIN4" s="266"/>
      <c r="AIO4" s="266"/>
      <c r="AIP4" s="266"/>
      <c r="AIQ4" s="266"/>
      <c r="AIR4" s="266"/>
      <c r="AIS4" s="266"/>
      <c r="AIT4" s="266"/>
      <c r="AIU4" s="266"/>
      <c r="AIV4" s="266"/>
      <c r="AIW4" s="266"/>
      <c r="AIX4" s="266"/>
      <c r="AIY4" s="266"/>
      <c r="AIZ4" s="266"/>
      <c r="AJA4" s="266"/>
      <c r="AJB4" s="266"/>
      <c r="AJC4" s="266"/>
      <c r="AJD4" s="266"/>
      <c r="AJE4" s="266"/>
      <c r="AJF4" s="266"/>
      <c r="AJG4" s="266"/>
      <c r="AJH4" s="266"/>
      <c r="AJI4" s="266"/>
      <c r="AJJ4" s="266"/>
      <c r="AJK4" s="266"/>
      <c r="AJL4" s="266"/>
      <c r="AJM4" s="266"/>
      <c r="AJN4" s="266"/>
      <c r="AJO4" s="266"/>
      <c r="AJP4" s="266"/>
      <c r="AJQ4" s="266"/>
      <c r="AJR4" s="266"/>
      <c r="AJS4" s="266"/>
      <c r="AJT4" s="266"/>
      <c r="AJU4" s="266"/>
      <c r="AJV4" s="266"/>
      <c r="AJW4" s="266"/>
      <c r="AJX4" s="266"/>
      <c r="AJY4" s="266"/>
      <c r="AJZ4" s="266"/>
      <c r="AKA4" s="266"/>
      <c r="AKB4" s="266"/>
      <c r="AKC4" s="266"/>
      <c r="AKD4" s="266"/>
      <c r="AKE4" s="266"/>
      <c r="AKF4" s="266"/>
      <c r="AKG4" s="266"/>
      <c r="AKH4" s="266"/>
      <c r="AKI4" s="266"/>
      <c r="AKJ4" s="266"/>
      <c r="AKK4" s="266"/>
      <c r="AKL4" s="266"/>
      <c r="AKM4" s="266"/>
      <c r="AKN4" s="266"/>
      <c r="AKO4" s="266"/>
      <c r="AKP4" s="266"/>
      <c r="AKQ4" s="266"/>
      <c r="AKR4" s="266"/>
      <c r="AKS4" s="266"/>
      <c r="AKT4" s="266"/>
      <c r="AKU4" s="266"/>
      <c r="AKV4" s="266"/>
      <c r="AKW4" s="266"/>
      <c r="AKX4" s="266"/>
      <c r="AKY4" s="266"/>
      <c r="AKZ4" s="266"/>
      <c r="ALA4" s="266"/>
      <c r="ALB4" s="266"/>
      <c r="ALC4" s="266"/>
      <c r="ALD4" s="266"/>
      <c r="ALE4" s="266"/>
      <c r="ALF4" s="266"/>
      <c r="ALG4" s="266"/>
      <c r="ALH4" s="266"/>
      <c r="ALI4" s="266"/>
      <c r="ALJ4" s="266"/>
      <c r="ALK4" s="266"/>
      <c r="ALL4" s="266"/>
      <c r="ALM4" s="266"/>
      <c r="ALN4" s="266"/>
      <c r="ALO4" s="266"/>
      <c r="ALP4" s="266"/>
      <c r="ALQ4" s="266"/>
      <c r="ALR4" s="266"/>
      <c r="ALS4" s="266"/>
      <c r="ALT4" s="266"/>
      <c r="ALU4" s="266"/>
      <c r="ALV4" s="266"/>
      <c r="ALW4" s="266"/>
      <c r="ALX4" s="266"/>
      <c r="ALY4" s="266"/>
      <c r="ALZ4" s="266"/>
      <c r="AMA4" s="266"/>
      <c r="AMB4" s="266"/>
      <c r="AMC4" s="266"/>
      <c r="AMD4" s="266"/>
      <c r="AME4" s="266"/>
      <c r="AMF4" s="266"/>
      <c r="AMG4" s="266"/>
      <c r="AMH4" s="266"/>
      <c r="AMI4" s="266"/>
      <c r="AMJ4" s="266"/>
      <c r="AMK4" s="266"/>
      <c r="AML4" s="266"/>
      <c r="AMM4" s="266"/>
      <c r="AMN4" s="266"/>
      <c r="AMO4" s="266"/>
      <c r="AMP4" s="266"/>
      <c r="AMQ4" s="266"/>
      <c r="AMR4" s="266"/>
      <c r="AMS4" s="266"/>
      <c r="AMT4" s="266"/>
      <c r="AMU4" s="266"/>
      <c r="AMV4" s="266"/>
      <c r="AMW4" s="266"/>
      <c r="AMX4" s="266"/>
      <c r="AMY4" s="266"/>
      <c r="AMZ4" s="266"/>
      <c r="ANA4" s="266"/>
      <c r="ANB4" s="266"/>
      <c r="ANC4" s="266"/>
      <c r="AND4" s="266"/>
      <c r="ANE4" s="266"/>
      <c r="ANF4" s="266"/>
      <c r="ANG4" s="266"/>
      <c r="ANH4" s="266"/>
      <c r="ANI4" s="266"/>
      <c r="ANJ4" s="266"/>
      <c r="ANK4" s="266"/>
      <c r="ANL4" s="266"/>
      <c r="ANM4" s="266"/>
      <c r="ANN4" s="266"/>
      <c r="ANO4" s="266"/>
      <c r="ANP4" s="266"/>
      <c r="ANQ4" s="266"/>
      <c r="ANR4" s="266"/>
      <c r="ANS4" s="266"/>
      <c r="ANT4" s="266"/>
      <c r="ANU4" s="266"/>
      <c r="ANV4" s="266"/>
      <c r="ANW4" s="266"/>
      <c r="ANX4" s="266"/>
      <c r="ANY4" s="266"/>
      <c r="ANZ4" s="266"/>
      <c r="AOA4" s="266"/>
      <c r="AOB4" s="266"/>
      <c r="AOC4" s="266"/>
      <c r="AOD4" s="266"/>
      <c r="AOE4" s="266"/>
      <c r="AOF4" s="266"/>
      <c r="AOG4" s="266"/>
      <c r="AOH4" s="266"/>
      <c r="AOI4" s="266"/>
      <c r="AOJ4" s="266"/>
      <c r="AOK4" s="266"/>
      <c r="AOL4" s="266"/>
      <c r="AOM4" s="266"/>
      <c r="AON4" s="266"/>
      <c r="AOO4" s="266"/>
      <c r="AOP4" s="266"/>
      <c r="AOQ4" s="266"/>
      <c r="AOR4" s="266"/>
      <c r="AOS4" s="266"/>
      <c r="AOT4" s="266"/>
      <c r="AOU4" s="266"/>
      <c r="AOV4" s="266"/>
      <c r="AOW4" s="266"/>
      <c r="AOX4" s="266"/>
      <c r="AOY4" s="266"/>
      <c r="AOZ4" s="266"/>
      <c r="APA4" s="266"/>
      <c r="APB4" s="266"/>
      <c r="APC4" s="266"/>
      <c r="APD4" s="266"/>
      <c r="APE4" s="266"/>
      <c r="APF4" s="266"/>
      <c r="APG4" s="266"/>
      <c r="APH4" s="266"/>
      <c r="API4" s="266"/>
      <c r="APJ4" s="266"/>
      <c r="APK4" s="266"/>
      <c r="APL4" s="266"/>
      <c r="APM4" s="266"/>
      <c r="APN4" s="266"/>
      <c r="APO4" s="266"/>
      <c r="APP4" s="266"/>
      <c r="APQ4" s="266"/>
      <c r="APR4" s="266"/>
      <c r="APS4" s="266"/>
      <c r="APT4" s="266"/>
      <c r="APU4" s="266"/>
      <c r="APV4" s="266"/>
      <c r="APW4" s="266"/>
      <c r="APX4" s="266"/>
      <c r="APY4" s="266"/>
      <c r="APZ4" s="266"/>
      <c r="AQA4" s="266"/>
      <c r="AQB4" s="266"/>
      <c r="AQC4" s="266"/>
      <c r="AQD4" s="266"/>
      <c r="AQE4" s="266"/>
      <c r="AQF4" s="266"/>
      <c r="AQG4" s="266"/>
      <c r="AQH4" s="266"/>
      <c r="AQI4" s="266"/>
      <c r="AQJ4" s="266"/>
      <c r="AQK4" s="266"/>
      <c r="AQL4" s="266"/>
      <c r="AQM4" s="266"/>
      <c r="AQN4" s="266"/>
      <c r="AQO4" s="266"/>
      <c r="AQP4" s="266"/>
      <c r="AQQ4" s="266"/>
      <c r="AQR4" s="266"/>
      <c r="AQS4" s="266"/>
      <c r="AQT4" s="266"/>
      <c r="AQU4" s="266"/>
      <c r="AQV4" s="266"/>
      <c r="AQW4" s="266"/>
      <c r="AQX4" s="266"/>
      <c r="AQY4" s="266"/>
      <c r="AQZ4" s="266"/>
      <c r="ARA4" s="266"/>
      <c r="ARB4" s="266"/>
      <c r="ARC4" s="266"/>
      <c r="ARD4" s="266"/>
      <c r="ARE4" s="266"/>
      <c r="ARF4" s="266"/>
      <c r="ARG4" s="266"/>
      <c r="ARH4" s="266"/>
      <c r="ARI4" s="266"/>
      <c r="ARJ4" s="266"/>
      <c r="ARK4" s="266"/>
      <c r="ARL4" s="266"/>
      <c r="ARM4" s="266"/>
      <c r="ARN4" s="266"/>
      <c r="ARO4" s="266"/>
      <c r="ARP4" s="266"/>
      <c r="ARQ4" s="266"/>
      <c r="ARR4" s="266"/>
      <c r="ARS4" s="266"/>
      <c r="ART4" s="266"/>
      <c r="ARU4" s="266"/>
      <c r="ARV4" s="266"/>
      <c r="ARW4" s="266"/>
      <c r="ARX4" s="266"/>
      <c r="ARY4" s="266"/>
      <c r="ARZ4" s="266"/>
      <c r="ASA4" s="266"/>
      <c r="ASB4" s="266"/>
      <c r="ASC4" s="266"/>
      <c r="ASD4" s="266"/>
      <c r="ASE4" s="266"/>
      <c r="ASF4" s="266"/>
      <c r="ASG4" s="266"/>
      <c r="ASH4" s="266"/>
      <c r="ASI4" s="266"/>
      <c r="ASJ4" s="266"/>
      <c r="ASK4" s="266"/>
      <c r="ASL4" s="266"/>
      <c r="ASM4" s="266"/>
      <c r="ASN4" s="266"/>
      <c r="ASO4" s="266"/>
      <c r="ASP4" s="266"/>
      <c r="ASQ4" s="266"/>
      <c r="ASR4" s="266"/>
      <c r="ASS4" s="266"/>
      <c r="AST4" s="266"/>
      <c r="ASU4" s="266"/>
      <c r="ASV4" s="266"/>
      <c r="ASW4" s="266"/>
      <c r="ASX4" s="266"/>
      <c r="ASY4" s="266"/>
      <c r="ASZ4" s="266"/>
      <c r="ATA4" s="266"/>
      <c r="ATB4" s="266"/>
      <c r="ATC4" s="266"/>
      <c r="ATD4" s="266"/>
      <c r="ATE4" s="266"/>
      <c r="ATF4" s="69"/>
      <c r="ATG4" s="69"/>
      <c r="ATH4" s="69"/>
      <c r="ATI4" s="69"/>
      <c r="ATJ4" s="69"/>
      <c r="ATK4" s="69"/>
      <c r="ATL4" s="69"/>
      <c r="ATM4" s="69"/>
      <c r="ATN4" s="69"/>
      <c r="ATO4" s="69"/>
      <c r="ATP4" s="69"/>
      <c r="ATQ4" s="69"/>
      <c r="ATR4" s="69"/>
      <c r="ATS4" s="69"/>
      <c r="ATT4" s="69"/>
      <c r="ATU4" s="69"/>
      <c r="ATV4" s="69"/>
      <c r="ATW4" s="69"/>
      <c r="ATX4" s="69"/>
      <c r="ATY4" s="69"/>
      <c r="ATZ4" s="69"/>
      <c r="AUA4" s="69"/>
      <c r="AUB4" s="69"/>
      <c r="AUC4" s="69"/>
      <c r="AUD4" s="69"/>
      <c r="AUE4" s="69"/>
      <c r="AUF4" s="69"/>
      <c r="AUG4" s="69"/>
      <c r="AUH4" s="69"/>
      <c r="AUI4" s="69"/>
      <c r="AUJ4" s="69"/>
      <c r="AUK4" s="69"/>
      <c r="AUL4" s="266">
        <v>2022</v>
      </c>
      <c r="AUM4" s="266"/>
      <c r="AUN4" s="266"/>
      <c r="AUO4" s="266"/>
      <c r="AUP4" s="266"/>
      <c r="AUQ4" s="266"/>
      <c r="AUR4" s="266"/>
      <c r="AUS4" s="266"/>
      <c r="AUT4" s="266"/>
      <c r="AUU4" s="266"/>
      <c r="AUV4" s="266"/>
      <c r="AUW4" s="266"/>
      <c r="AUX4" s="266"/>
      <c r="AUY4" s="266"/>
      <c r="AUZ4" s="266"/>
      <c r="AVA4" s="266"/>
      <c r="AVB4" s="266"/>
      <c r="AVC4" s="266"/>
      <c r="AVD4" s="266"/>
      <c r="AVE4" s="266"/>
      <c r="AVF4" s="266"/>
      <c r="AVG4" s="266"/>
      <c r="AVH4" s="266"/>
      <c r="AVI4" s="266"/>
      <c r="AVJ4" s="266"/>
      <c r="AVK4" s="266"/>
      <c r="AVL4" s="266"/>
      <c r="AVM4" s="266"/>
      <c r="AVN4" s="266"/>
      <c r="AVO4" s="266"/>
      <c r="AVP4" s="266"/>
      <c r="AVQ4" s="266"/>
      <c r="AVR4" s="266"/>
      <c r="AVS4" s="266"/>
      <c r="AVT4" s="266"/>
      <c r="AVU4" s="266"/>
      <c r="AVV4" s="266"/>
      <c r="AVW4" s="266"/>
      <c r="AVX4" s="266"/>
      <c r="AVY4" s="266"/>
      <c r="AVZ4" s="266"/>
      <c r="AWA4" s="266"/>
      <c r="AWB4" s="266"/>
      <c r="AWC4" s="266"/>
      <c r="AWD4" s="266"/>
      <c r="AWE4" s="266"/>
      <c r="AWF4" s="266"/>
      <c r="AWG4" s="266"/>
      <c r="AWH4" s="266"/>
      <c r="AWI4" s="266"/>
      <c r="AWJ4" s="266"/>
      <c r="AWK4" s="266"/>
      <c r="AWL4" s="266"/>
      <c r="AWM4" s="266"/>
      <c r="AWN4" s="266"/>
      <c r="AWO4" s="266"/>
      <c r="AWP4" s="266"/>
      <c r="AWQ4" s="266"/>
      <c r="AWR4" s="266"/>
      <c r="AWS4" s="266"/>
      <c r="AWT4" s="266"/>
      <c r="AWU4" s="266"/>
      <c r="AWV4" s="266"/>
      <c r="AWW4" s="266"/>
      <c r="AWX4" s="266"/>
      <c r="AWY4" s="266"/>
      <c r="AWZ4" s="266"/>
      <c r="AXA4" s="266"/>
      <c r="AXB4" s="266"/>
      <c r="AXC4" s="266"/>
      <c r="AXD4" s="266"/>
      <c r="AXE4" s="266"/>
      <c r="AXF4" s="266"/>
      <c r="AXG4" s="266"/>
      <c r="AXH4" s="266"/>
      <c r="AXI4" s="266"/>
      <c r="AXJ4" s="266"/>
      <c r="AXK4" s="266"/>
      <c r="AXL4" s="266"/>
      <c r="AXM4" s="266"/>
      <c r="AXN4" s="266"/>
      <c r="AXO4" s="266"/>
      <c r="AXP4" s="266"/>
      <c r="AXQ4" s="266"/>
      <c r="AXR4" s="266"/>
      <c r="AXS4" s="266"/>
      <c r="AXT4" s="266"/>
      <c r="AXU4" s="266"/>
      <c r="AXV4" s="266"/>
      <c r="AXW4" s="266"/>
      <c r="AXX4" s="266"/>
      <c r="AXY4" s="266"/>
      <c r="AXZ4" s="266"/>
      <c r="AYA4" s="266"/>
      <c r="AYB4" s="266"/>
      <c r="AYC4" s="266"/>
      <c r="AYD4" s="266"/>
      <c r="AYE4" s="266"/>
      <c r="AYF4" s="266"/>
      <c r="AYG4" s="266"/>
      <c r="AYH4" s="266"/>
      <c r="AYI4" s="266"/>
      <c r="AYJ4" s="266"/>
      <c r="AYK4" s="266"/>
      <c r="AYL4" s="266"/>
      <c r="AYM4" s="266"/>
      <c r="AYN4" s="266"/>
      <c r="AYO4" s="266"/>
      <c r="AYP4" s="266"/>
      <c r="AYQ4" s="266"/>
      <c r="AYR4" s="266"/>
      <c r="AYS4" s="266"/>
      <c r="AYT4" s="266"/>
      <c r="AYU4" s="266"/>
      <c r="AYV4" s="266"/>
      <c r="AYW4" s="266"/>
      <c r="AYX4" s="266"/>
      <c r="AYY4" s="266"/>
      <c r="AYZ4" s="266"/>
      <c r="AZA4" s="266"/>
      <c r="AZB4" s="266"/>
      <c r="AZC4" s="266"/>
      <c r="AZD4" s="266"/>
      <c r="AZE4" s="266"/>
      <c r="AZF4" s="266"/>
      <c r="AZG4" s="266"/>
      <c r="AZH4" s="266"/>
      <c r="AZI4" s="266"/>
      <c r="AZJ4" s="266"/>
      <c r="AZK4" s="266"/>
      <c r="AZL4" s="266"/>
      <c r="AZM4" s="266"/>
      <c r="AZN4" s="266"/>
      <c r="AZO4" s="266"/>
      <c r="AZP4" s="266"/>
      <c r="AZQ4" s="266"/>
      <c r="AZR4" s="266"/>
      <c r="AZS4" s="266"/>
      <c r="AZT4" s="266"/>
      <c r="AZU4" s="266"/>
      <c r="AZV4" s="266"/>
      <c r="AZW4" s="266"/>
      <c r="AZX4" s="266"/>
      <c r="AZY4" s="266"/>
      <c r="AZZ4" s="266"/>
      <c r="BAA4" s="266"/>
      <c r="BAB4" s="266"/>
      <c r="BAC4" s="266"/>
      <c r="BAD4" s="266"/>
      <c r="BAE4" s="266"/>
      <c r="BAF4" s="266"/>
      <c r="BAG4" s="266"/>
      <c r="BAH4" s="266"/>
      <c r="BAI4" s="266"/>
      <c r="BAJ4" s="266"/>
      <c r="BAK4" s="266"/>
      <c r="BAL4" s="266"/>
      <c r="BAM4" s="266"/>
      <c r="BAN4" s="266"/>
      <c r="BAO4" s="266"/>
      <c r="BAP4" s="266"/>
      <c r="BAQ4" s="266"/>
      <c r="BAR4" s="266"/>
      <c r="BAS4" s="266"/>
      <c r="BAT4" s="266"/>
      <c r="BAU4" s="266"/>
      <c r="BAV4" s="266"/>
      <c r="BAW4" s="266"/>
      <c r="BAX4" s="266"/>
      <c r="BAY4" s="266"/>
      <c r="BAZ4" s="266"/>
      <c r="BBA4" s="266"/>
      <c r="BBB4" s="266"/>
      <c r="BBC4" s="266"/>
      <c r="BBD4" s="266"/>
      <c r="BBE4" s="266"/>
      <c r="BBF4" s="266"/>
      <c r="BBG4" s="266"/>
      <c r="BBH4" s="266"/>
      <c r="BBI4" s="266"/>
      <c r="BBJ4" s="266"/>
      <c r="BBK4" s="266"/>
      <c r="BBL4" s="266"/>
      <c r="BBM4" s="266"/>
      <c r="BBN4" s="266"/>
      <c r="BBO4" s="266"/>
      <c r="BBP4" s="266"/>
      <c r="BBQ4" s="266"/>
      <c r="BBR4" s="266"/>
      <c r="BBS4" s="266"/>
      <c r="BBT4" s="266"/>
      <c r="BBU4" s="266"/>
      <c r="BBV4" s="266"/>
      <c r="BBW4" s="266"/>
      <c r="BBX4" s="266"/>
      <c r="BBY4" s="266"/>
      <c r="BBZ4" s="266"/>
      <c r="BCA4" s="266"/>
      <c r="BCB4" s="266"/>
      <c r="BCC4" s="266"/>
      <c r="BCD4" s="266"/>
      <c r="BCE4" s="266"/>
      <c r="BCF4" s="266"/>
      <c r="BCG4" s="266"/>
      <c r="BCH4" s="266"/>
      <c r="BCI4" s="266"/>
      <c r="BCJ4" s="266"/>
      <c r="BCK4" s="266"/>
      <c r="BCL4" s="266"/>
      <c r="BCM4" s="266"/>
      <c r="BCN4" s="266"/>
      <c r="BCO4" s="266"/>
      <c r="BCP4" s="266"/>
      <c r="BCQ4" s="266"/>
      <c r="BCR4" s="266"/>
      <c r="BCS4" s="266"/>
      <c r="BCT4" s="266"/>
      <c r="BCU4" s="266"/>
      <c r="BCV4" s="266"/>
      <c r="BCW4" s="266"/>
      <c r="BCX4" s="266"/>
      <c r="BCY4" s="266"/>
      <c r="BCZ4" s="266"/>
      <c r="BDA4" s="266"/>
      <c r="BDB4" s="266"/>
      <c r="BDC4" s="266"/>
      <c r="BDD4" s="266"/>
      <c r="BDE4" s="266"/>
      <c r="BDF4" s="266"/>
      <c r="BDG4" s="266"/>
      <c r="BDH4" s="266"/>
      <c r="BDI4" s="266"/>
      <c r="BDJ4" s="266"/>
      <c r="BDK4" s="266"/>
      <c r="BDL4" s="266"/>
      <c r="BDM4" s="266"/>
      <c r="BDN4" s="266"/>
      <c r="BDO4" s="266"/>
      <c r="BDP4" s="266"/>
      <c r="BDQ4" s="266"/>
      <c r="BDR4" s="266"/>
      <c r="BDS4" s="266"/>
      <c r="BDT4" s="266"/>
      <c r="BDU4" s="266"/>
      <c r="BDV4" s="266"/>
      <c r="BDW4" s="266"/>
      <c r="BDX4" s="266"/>
      <c r="BDY4" s="266"/>
      <c r="BDZ4" s="266"/>
      <c r="BEA4" s="266"/>
      <c r="BEB4" s="266"/>
      <c r="BEC4" s="266"/>
      <c r="BED4" s="266"/>
      <c r="BEE4" s="266"/>
      <c r="BEF4" s="266"/>
      <c r="BEG4" s="266"/>
      <c r="BEH4" s="266"/>
      <c r="BEI4" s="266"/>
      <c r="BEJ4" s="266"/>
      <c r="BEK4" s="266"/>
      <c r="BEL4" s="266"/>
      <c r="BEM4" s="266"/>
      <c r="BEN4" s="266"/>
      <c r="BEO4" s="266"/>
      <c r="BEP4" s="266"/>
      <c r="BEQ4" s="266"/>
      <c r="BER4" s="266"/>
      <c r="BES4" s="266"/>
      <c r="BET4" s="266"/>
      <c r="BEU4" s="266"/>
      <c r="BEV4" s="266"/>
      <c r="BEW4" s="266"/>
      <c r="BEX4" s="266"/>
      <c r="BEY4" s="266"/>
      <c r="BEZ4" s="266"/>
      <c r="BFA4" s="266"/>
      <c r="BFB4" s="266"/>
      <c r="BFC4" s="266"/>
      <c r="BFD4" s="266"/>
      <c r="BFE4" s="266"/>
      <c r="BFF4" s="266"/>
      <c r="BFG4" s="266"/>
      <c r="BFH4" s="266"/>
      <c r="BFI4" s="266"/>
      <c r="BFJ4" s="266"/>
      <c r="BFK4" s="266"/>
      <c r="BFL4" s="266"/>
      <c r="BFM4" s="266"/>
      <c r="BFN4" s="266"/>
      <c r="BFO4" s="266"/>
      <c r="BFP4" s="266"/>
      <c r="BFQ4" s="266"/>
      <c r="BFR4" s="266"/>
      <c r="BFS4" s="266"/>
      <c r="BFT4" s="266"/>
      <c r="BFU4" s="266"/>
      <c r="BFV4" s="266"/>
      <c r="BFW4" s="266"/>
      <c r="BFX4" s="266"/>
      <c r="BFY4" s="266"/>
      <c r="BFZ4" s="266"/>
      <c r="BGA4" s="266"/>
      <c r="BGB4" s="266"/>
      <c r="BGC4" s="266"/>
      <c r="BGD4" s="266"/>
      <c r="BGE4" s="266"/>
      <c r="BGF4" s="266"/>
      <c r="BGG4" s="266"/>
      <c r="BGH4" s="266"/>
      <c r="BGI4" s="266"/>
      <c r="BGJ4" s="266"/>
      <c r="BGK4" s="266"/>
      <c r="BGL4" s="266"/>
      <c r="BGM4" s="266"/>
      <c r="BGN4" s="266"/>
      <c r="BGO4" s="266"/>
      <c r="BGP4" s="266"/>
      <c r="BGQ4" s="266"/>
      <c r="BGR4" s="266"/>
      <c r="BGS4" s="266"/>
      <c r="BGT4" s="266"/>
      <c r="BGU4" s="266"/>
      <c r="BGV4" s="266"/>
      <c r="BGW4" s="266"/>
      <c r="BGX4" s="266"/>
      <c r="BGY4" s="266"/>
      <c r="BGZ4" s="266"/>
      <c r="BHA4" s="266"/>
      <c r="BHB4" s="266"/>
      <c r="BHC4" s="266"/>
      <c r="BHD4" s="266"/>
      <c r="BHE4" s="266"/>
      <c r="BHF4" s="266"/>
      <c r="BHG4" s="266"/>
      <c r="BHH4" s="266"/>
      <c r="BHI4" s="266"/>
      <c r="BHJ4" s="266"/>
      <c r="BHK4" s="266"/>
      <c r="BHL4" s="266"/>
      <c r="BHM4" s="266"/>
      <c r="BHN4" s="266"/>
      <c r="BHO4" s="266"/>
      <c r="BHP4" s="266"/>
      <c r="BHQ4" s="266"/>
      <c r="BHR4" s="266"/>
      <c r="BHS4" s="266"/>
      <c r="BHT4" s="266"/>
      <c r="BHU4" s="266"/>
      <c r="BHV4" s="266"/>
      <c r="BHW4" s="266"/>
      <c r="BHX4" s="266"/>
      <c r="BHY4" s="266"/>
      <c r="BHZ4" s="266"/>
      <c r="BIA4" s="266"/>
      <c r="BIB4" s="266"/>
      <c r="BIC4" s="266"/>
      <c r="BID4" s="266"/>
      <c r="BIE4" s="266"/>
      <c r="BIF4" s="266"/>
      <c r="BIG4" s="266"/>
      <c r="BIH4" s="266"/>
      <c r="BII4" s="266"/>
      <c r="BIJ4" s="266"/>
      <c r="BIK4" s="266"/>
      <c r="BIL4" s="266"/>
    </row>
    <row r="5" spans="2:1598" s="66" customFormat="1" ht="23.4" x14ac:dyDescent="0.45">
      <c r="B5" s="60"/>
      <c r="C5" s="60"/>
      <c r="D5" s="60"/>
      <c r="E5" s="60"/>
      <c r="F5" s="61"/>
      <c r="G5" s="61"/>
      <c r="H5" s="61"/>
      <c r="I5" s="267" t="s">
        <v>46</v>
      </c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0" t="s">
        <v>46</v>
      </c>
      <c r="AP5" s="261"/>
      <c r="AQ5" s="263" t="s">
        <v>47</v>
      </c>
      <c r="AR5" s="263"/>
      <c r="AS5" s="263"/>
      <c r="AT5" s="263"/>
      <c r="AU5" s="263"/>
      <c r="AV5" s="263"/>
      <c r="AW5" s="263"/>
      <c r="AX5" s="263"/>
      <c r="AY5" s="263"/>
      <c r="AZ5" s="263"/>
      <c r="BA5" s="263"/>
      <c r="BB5" s="263"/>
      <c r="BC5" s="263"/>
      <c r="BD5" s="263"/>
      <c r="BE5" s="263"/>
      <c r="BF5" s="263"/>
      <c r="BG5" s="263"/>
      <c r="BH5" s="263"/>
      <c r="BI5" s="263"/>
      <c r="BJ5" s="263"/>
      <c r="BK5" s="263"/>
      <c r="BL5" s="263"/>
      <c r="BM5" s="263"/>
      <c r="BN5" s="263"/>
      <c r="BO5" s="263"/>
      <c r="BP5" s="263"/>
      <c r="BQ5" s="263"/>
      <c r="BR5" s="263"/>
      <c r="BS5" s="263"/>
      <c r="BT5" s="263"/>
      <c r="BU5" s="263"/>
      <c r="BV5" s="263"/>
      <c r="BW5" s="260" t="s">
        <v>47</v>
      </c>
      <c r="BX5" s="261"/>
      <c r="BY5" s="263" t="s">
        <v>48</v>
      </c>
      <c r="BZ5" s="263"/>
      <c r="CA5" s="263"/>
      <c r="CB5" s="263"/>
      <c r="CC5" s="263"/>
      <c r="CD5" s="263"/>
      <c r="CE5" s="263"/>
      <c r="CF5" s="263"/>
      <c r="CG5" s="263"/>
      <c r="CH5" s="263"/>
      <c r="CI5" s="263"/>
      <c r="CJ5" s="263"/>
      <c r="CK5" s="263"/>
      <c r="CL5" s="263"/>
      <c r="CM5" s="263"/>
      <c r="CN5" s="263"/>
      <c r="CO5" s="263"/>
      <c r="CP5" s="263"/>
      <c r="CQ5" s="263"/>
      <c r="CR5" s="263"/>
      <c r="CS5" s="263"/>
      <c r="CT5" s="263"/>
      <c r="CU5" s="263"/>
      <c r="CV5" s="263"/>
      <c r="CW5" s="263"/>
      <c r="CX5" s="263"/>
      <c r="CY5" s="263"/>
      <c r="CZ5" s="263"/>
      <c r="DA5" s="263"/>
      <c r="DB5" s="263"/>
      <c r="DC5" s="263"/>
      <c r="DD5" s="263"/>
      <c r="DE5" s="62" t="s">
        <v>48</v>
      </c>
      <c r="DF5" s="263" t="s">
        <v>49</v>
      </c>
      <c r="DG5" s="263"/>
      <c r="DH5" s="263"/>
      <c r="DI5" s="263"/>
      <c r="DJ5" s="263"/>
      <c r="DK5" s="263"/>
      <c r="DL5" s="263"/>
      <c r="DM5" s="263"/>
      <c r="DN5" s="263"/>
      <c r="DO5" s="263"/>
      <c r="DP5" s="263"/>
      <c r="DQ5" s="263"/>
      <c r="DR5" s="263"/>
      <c r="DS5" s="263"/>
      <c r="DT5" s="263"/>
      <c r="DU5" s="263"/>
      <c r="DV5" s="263"/>
      <c r="DW5" s="263"/>
      <c r="DX5" s="263"/>
      <c r="DY5" s="263"/>
      <c r="DZ5" s="263"/>
      <c r="EA5" s="263"/>
      <c r="EB5" s="263"/>
      <c r="EC5" s="263"/>
      <c r="ED5" s="263"/>
      <c r="EE5" s="263"/>
      <c r="EF5" s="263"/>
      <c r="EG5" s="263"/>
      <c r="EH5" s="263"/>
      <c r="EI5" s="263"/>
      <c r="EJ5" s="263"/>
      <c r="EK5" s="263"/>
      <c r="EL5" s="62" t="s">
        <v>49</v>
      </c>
      <c r="EM5" s="263" t="s">
        <v>50</v>
      </c>
      <c r="EN5" s="263"/>
      <c r="EO5" s="263"/>
      <c r="EP5" s="263"/>
      <c r="EQ5" s="263"/>
      <c r="ER5" s="263"/>
      <c r="ES5" s="263"/>
      <c r="ET5" s="263"/>
      <c r="EU5" s="263"/>
      <c r="EV5" s="263"/>
      <c r="EW5" s="263"/>
      <c r="EX5" s="263"/>
      <c r="EY5" s="263"/>
      <c r="EZ5" s="263"/>
      <c r="FA5" s="263"/>
      <c r="FB5" s="263"/>
      <c r="FC5" s="263"/>
      <c r="FD5" s="263"/>
      <c r="FE5" s="263"/>
      <c r="FF5" s="263"/>
      <c r="FG5" s="263"/>
      <c r="FH5" s="263"/>
      <c r="FI5" s="263"/>
      <c r="FJ5" s="263"/>
      <c r="FK5" s="263"/>
      <c r="FL5" s="263"/>
      <c r="FM5" s="263"/>
      <c r="FN5" s="263"/>
      <c r="FO5" s="263"/>
      <c r="FP5" s="263"/>
      <c r="FQ5" s="263"/>
      <c r="FR5" s="263"/>
      <c r="FS5" s="62" t="s">
        <v>50</v>
      </c>
      <c r="FT5" s="263" t="s">
        <v>51</v>
      </c>
      <c r="FU5" s="263"/>
      <c r="FV5" s="263"/>
      <c r="FW5" s="263"/>
      <c r="FX5" s="263"/>
      <c r="FY5" s="263"/>
      <c r="FZ5" s="263"/>
      <c r="GA5" s="263"/>
      <c r="GB5" s="263"/>
      <c r="GC5" s="263"/>
      <c r="GD5" s="263"/>
      <c r="GE5" s="263"/>
      <c r="GF5" s="263"/>
      <c r="GG5" s="263"/>
      <c r="GH5" s="263"/>
      <c r="GI5" s="263"/>
      <c r="GJ5" s="263"/>
      <c r="GK5" s="263"/>
      <c r="GL5" s="263"/>
      <c r="GM5" s="263"/>
      <c r="GN5" s="263"/>
      <c r="GO5" s="263"/>
      <c r="GP5" s="263"/>
      <c r="GQ5" s="263"/>
      <c r="GR5" s="263"/>
      <c r="GS5" s="263"/>
      <c r="GT5" s="263"/>
      <c r="GU5" s="263"/>
      <c r="GV5" s="263"/>
      <c r="GW5" s="263"/>
      <c r="GX5" s="263"/>
      <c r="GY5" s="263"/>
      <c r="GZ5" s="62" t="s">
        <v>51</v>
      </c>
      <c r="HA5" s="263" t="s">
        <v>58</v>
      </c>
      <c r="HB5" s="263"/>
      <c r="HC5" s="263"/>
      <c r="HD5" s="263"/>
      <c r="HE5" s="263"/>
      <c r="HF5" s="263"/>
      <c r="HG5" s="263"/>
      <c r="HH5" s="263"/>
      <c r="HI5" s="263"/>
      <c r="HJ5" s="263"/>
      <c r="HK5" s="263"/>
      <c r="HL5" s="263"/>
      <c r="HM5" s="263"/>
      <c r="HN5" s="263"/>
      <c r="HO5" s="263"/>
      <c r="HP5" s="263"/>
      <c r="HQ5" s="263"/>
      <c r="HR5" s="263"/>
      <c r="HS5" s="263"/>
      <c r="HT5" s="263"/>
      <c r="HU5" s="263"/>
      <c r="HV5" s="263"/>
      <c r="HW5" s="263"/>
      <c r="HX5" s="263"/>
      <c r="HY5" s="263"/>
      <c r="HZ5" s="263"/>
      <c r="IA5" s="263"/>
      <c r="IB5" s="263"/>
      <c r="IC5" s="263"/>
      <c r="ID5" s="263"/>
      <c r="IE5" s="263"/>
      <c r="IF5" s="263"/>
      <c r="IG5" s="62" t="s">
        <v>52</v>
      </c>
      <c r="IH5" s="263" t="s">
        <v>59</v>
      </c>
      <c r="II5" s="263"/>
      <c r="IJ5" s="263"/>
      <c r="IK5" s="263"/>
      <c r="IL5" s="263"/>
      <c r="IM5" s="263"/>
      <c r="IN5" s="263"/>
      <c r="IO5" s="263"/>
      <c r="IP5" s="263"/>
      <c r="IQ5" s="263"/>
      <c r="IR5" s="263"/>
      <c r="IS5" s="263"/>
      <c r="IT5" s="263"/>
      <c r="IU5" s="263"/>
      <c r="IV5" s="263"/>
      <c r="IW5" s="263"/>
      <c r="IX5" s="263"/>
      <c r="IY5" s="263"/>
      <c r="IZ5" s="263"/>
      <c r="JA5" s="263"/>
      <c r="JB5" s="263"/>
      <c r="JC5" s="263"/>
      <c r="JD5" s="263"/>
      <c r="JE5" s="263"/>
      <c r="JF5" s="263"/>
      <c r="JG5" s="263"/>
      <c r="JH5" s="263"/>
      <c r="JI5" s="263"/>
      <c r="JJ5" s="263"/>
      <c r="JK5" s="263"/>
      <c r="JL5" s="263"/>
      <c r="JM5" s="263"/>
      <c r="JN5" s="62" t="s">
        <v>53</v>
      </c>
      <c r="JO5" s="263" t="s">
        <v>60</v>
      </c>
      <c r="JP5" s="263"/>
      <c r="JQ5" s="263"/>
      <c r="JR5" s="263"/>
      <c r="JS5" s="263"/>
      <c r="JT5" s="263"/>
      <c r="JU5" s="263"/>
      <c r="JV5" s="263"/>
      <c r="JW5" s="263"/>
      <c r="JX5" s="263"/>
      <c r="JY5" s="263"/>
      <c r="JZ5" s="263"/>
      <c r="KA5" s="263"/>
      <c r="KB5" s="263"/>
      <c r="KC5" s="263"/>
      <c r="KD5" s="263"/>
      <c r="KE5" s="263"/>
      <c r="KF5" s="263"/>
      <c r="KG5" s="263"/>
      <c r="KH5" s="263"/>
      <c r="KI5" s="263"/>
      <c r="KJ5" s="263"/>
      <c r="KK5" s="263"/>
      <c r="KL5" s="263"/>
      <c r="KM5" s="263"/>
      <c r="KN5" s="263"/>
      <c r="KO5" s="263"/>
      <c r="KP5" s="263"/>
      <c r="KQ5" s="263"/>
      <c r="KR5" s="263"/>
      <c r="KS5" s="263"/>
      <c r="KT5" s="263"/>
      <c r="KU5" s="62" t="s">
        <v>54</v>
      </c>
      <c r="KV5" s="263" t="s">
        <v>61</v>
      </c>
      <c r="KW5" s="263"/>
      <c r="KX5" s="263"/>
      <c r="KY5" s="263"/>
      <c r="KZ5" s="263"/>
      <c r="LA5" s="263"/>
      <c r="LB5" s="263"/>
      <c r="LC5" s="263"/>
      <c r="LD5" s="263"/>
      <c r="LE5" s="263"/>
      <c r="LF5" s="263"/>
      <c r="LG5" s="263"/>
      <c r="LH5" s="263"/>
      <c r="LI5" s="263"/>
      <c r="LJ5" s="263"/>
      <c r="LK5" s="263"/>
      <c r="LL5" s="263"/>
      <c r="LM5" s="263"/>
      <c r="LN5" s="263"/>
      <c r="LO5" s="263"/>
      <c r="LP5" s="263"/>
      <c r="LQ5" s="263"/>
      <c r="LR5" s="263"/>
      <c r="LS5" s="263"/>
      <c r="LT5" s="263"/>
      <c r="LU5" s="263"/>
      <c r="LV5" s="263"/>
      <c r="LW5" s="263"/>
      <c r="LX5" s="263"/>
      <c r="LY5" s="263"/>
      <c r="LZ5" s="263"/>
      <c r="MA5" s="263"/>
      <c r="MB5" s="62" t="s">
        <v>55</v>
      </c>
      <c r="MC5" s="263" t="s">
        <v>62</v>
      </c>
      <c r="MD5" s="263"/>
      <c r="ME5" s="263"/>
      <c r="MF5" s="263"/>
      <c r="MG5" s="263"/>
      <c r="MH5" s="263"/>
      <c r="MI5" s="263"/>
      <c r="MJ5" s="263"/>
      <c r="MK5" s="263"/>
      <c r="ML5" s="263"/>
      <c r="MM5" s="263"/>
      <c r="MN5" s="263"/>
      <c r="MO5" s="263"/>
      <c r="MP5" s="263"/>
      <c r="MQ5" s="263"/>
      <c r="MR5" s="263"/>
      <c r="MS5" s="263"/>
      <c r="MT5" s="263"/>
      <c r="MU5" s="263"/>
      <c r="MV5" s="263"/>
      <c r="MW5" s="263"/>
      <c r="MX5" s="263"/>
      <c r="MY5" s="263"/>
      <c r="MZ5" s="263"/>
      <c r="NA5" s="263"/>
      <c r="NB5" s="263"/>
      <c r="NC5" s="263"/>
      <c r="ND5" s="263"/>
      <c r="NE5" s="263"/>
      <c r="NF5" s="263"/>
      <c r="NG5" s="263"/>
      <c r="NH5" s="263"/>
      <c r="NI5" s="62" t="s">
        <v>56</v>
      </c>
      <c r="NJ5" s="263" t="s">
        <v>63</v>
      </c>
      <c r="NK5" s="263"/>
      <c r="NL5" s="263"/>
      <c r="NM5" s="263"/>
      <c r="NN5" s="263"/>
      <c r="NO5" s="263"/>
      <c r="NP5" s="263"/>
      <c r="NQ5" s="263"/>
      <c r="NR5" s="263"/>
      <c r="NS5" s="263"/>
      <c r="NT5" s="263"/>
      <c r="NU5" s="263"/>
      <c r="NV5" s="263"/>
      <c r="NW5" s="263"/>
      <c r="NX5" s="263"/>
      <c r="NY5" s="263"/>
      <c r="NZ5" s="263"/>
      <c r="OA5" s="263"/>
      <c r="OB5" s="263"/>
      <c r="OC5" s="263"/>
      <c r="OD5" s="263"/>
      <c r="OE5" s="263"/>
      <c r="OF5" s="263"/>
      <c r="OG5" s="263"/>
      <c r="OH5" s="263"/>
      <c r="OI5" s="263"/>
      <c r="OJ5" s="263"/>
      <c r="OK5" s="263"/>
      <c r="OL5" s="263"/>
      <c r="OM5" s="263"/>
      <c r="ON5" s="263"/>
      <c r="OO5" s="263"/>
      <c r="OP5" s="62" t="s">
        <v>57</v>
      </c>
      <c r="OQ5" s="62">
        <v>2019</v>
      </c>
      <c r="OR5" s="263" t="s">
        <v>64</v>
      </c>
      <c r="OS5" s="263"/>
      <c r="OT5" s="263"/>
      <c r="OU5" s="263"/>
      <c r="OV5" s="263"/>
      <c r="OW5" s="263"/>
      <c r="OX5" s="263"/>
      <c r="OY5" s="263"/>
      <c r="OZ5" s="263"/>
      <c r="PA5" s="263"/>
      <c r="PB5" s="263"/>
      <c r="PC5" s="263"/>
      <c r="PD5" s="263"/>
      <c r="PE5" s="263"/>
      <c r="PF5" s="263"/>
      <c r="PG5" s="263"/>
      <c r="PH5" s="263"/>
      <c r="PI5" s="263"/>
      <c r="PJ5" s="263"/>
      <c r="PK5" s="263"/>
      <c r="PL5" s="263"/>
      <c r="PM5" s="263"/>
      <c r="PN5" s="263"/>
      <c r="PO5" s="263"/>
      <c r="PP5" s="263"/>
      <c r="PQ5" s="263"/>
      <c r="PR5" s="263"/>
      <c r="PS5" s="263"/>
      <c r="PT5" s="263"/>
      <c r="PU5" s="263"/>
      <c r="PV5" s="263"/>
      <c r="PW5" s="263"/>
      <c r="PX5" s="62" t="s">
        <v>46</v>
      </c>
      <c r="PY5" s="263" t="s">
        <v>47</v>
      </c>
      <c r="PZ5" s="263"/>
      <c r="QA5" s="263"/>
      <c r="QB5" s="263"/>
      <c r="QC5" s="263"/>
      <c r="QD5" s="263"/>
      <c r="QE5" s="263"/>
      <c r="QF5" s="263"/>
      <c r="QG5" s="263"/>
      <c r="QH5" s="263"/>
      <c r="QI5" s="263"/>
      <c r="QJ5" s="263"/>
      <c r="QK5" s="263"/>
      <c r="QL5" s="263"/>
      <c r="QM5" s="263"/>
      <c r="QN5" s="263"/>
      <c r="QO5" s="263"/>
      <c r="QP5" s="263"/>
      <c r="QQ5" s="263"/>
      <c r="QR5" s="263"/>
      <c r="QS5" s="263"/>
      <c r="QT5" s="263"/>
      <c r="QU5" s="263"/>
      <c r="QV5" s="263"/>
      <c r="QW5" s="263"/>
      <c r="QX5" s="263"/>
      <c r="QY5" s="263"/>
      <c r="QZ5" s="263"/>
      <c r="RA5" s="263"/>
      <c r="RB5" s="263"/>
      <c r="RC5" s="263"/>
      <c r="RD5" s="263"/>
      <c r="RE5" s="62" t="s">
        <v>47</v>
      </c>
      <c r="RF5" s="263" t="s">
        <v>48</v>
      </c>
      <c r="RG5" s="263"/>
      <c r="RH5" s="263"/>
      <c r="RI5" s="263"/>
      <c r="RJ5" s="263"/>
      <c r="RK5" s="263"/>
      <c r="RL5" s="263"/>
      <c r="RM5" s="263"/>
      <c r="RN5" s="263"/>
      <c r="RO5" s="263"/>
      <c r="RP5" s="263"/>
      <c r="RQ5" s="263"/>
      <c r="RR5" s="263"/>
      <c r="RS5" s="263"/>
      <c r="RT5" s="263"/>
      <c r="RU5" s="263"/>
      <c r="RV5" s="263"/>
      <c r="RW5" s="263"/>
      <c r="RX5" s="263"/>
      <c r="RY5" s="263"/>
      <c r="RZ5" s="263"/>
      <c r="SA5" s="263"/>
      <c r="SB5" s="263"/>
      <c r="SC5" s="263"/>
      <c r="SD5" s="263"/>
      <c r="SE5" s="263"/>
      <c r="SF5" s="263"/>
      <c r="SG5" s="263"/>
      <c r="SH5" s="263"/>
      <c r="SI5" s="263"/>
      <c r="SJ5" s="263"/>
      <c r="SK5" s="263"/>
      <c r="SL5" s="62" t="s">
        <v>48</v>
      </c>
      <c r="SM5" s="263" t="s">
        <v>49</v>
      </c>
      <c r="SN5" s="263"/>
      <c r="SO5" s="263"/>
      <c r="SP5" s="263"/>
      <c r="SQ5" s="263"/>
      <c r="SR5" s="263"/>
      <c r="SS5" s="263"/>
      <c r="ST5" s="263"/>
      <c r="SU5" s="263"/>
      <c r="SV5" s="263"/>
      <c r="SW5" s="263"/>
      <c r="SX5" s="263"/>
      <c r="SY5" s="263"/>
      <c r="SZ5" s="263"/>
      <c r="TA5" s="263"/>
      <c r="TB5" s="263"/>
      <c r="TC5" s="263"/>
      <c r="TD5" s="263"/>
      <c r="TE5" s="263"/>
      <c r="TF5" s="263"/>
      <c r="TG5" s="263"/>
      <c r="TH5" s="263"/>
      <c r="TI5" s="263"/>
      <c r="TJ5" s="263"/>
      <c r="TK5" s="263"/>
      <c r="TL5" s="263"/>
      <c r="TM5" s="263"/>
      <c r="TN5" s="263"/>
      <c r="TO5" s="263"/>
      <c r="TP5" s="263"/>
      <c r="TQ5" s="263"/>
      <c r="TR5" s="263"/>
      <c r="TS5" s="62" t="s">
        <v>49</v>
      </c>
      <c r="TT5" s="263" t="s">
        <v>50</v>
      </c>
      <c r="TU5" s="263"/>
      <c r="TV5" s="263"/>
      <c r="TW5" s="263"/>
      <c r="TX5" s="263"/>
      <c r="TY5" s="263"/>
      <c r="TZ5" s="263"/>
      <c r="UA5" s="263"/>
      <c r="UB5" s="263"/>
      <c r="UC5" s="263"/>
      <c r="UD5" s="263"/>
      <c r="UE5" s="263"/>
      <c r="UF5" s="263"/>
      <c r="UG5" s="263"/>
      <c r="UH5" s="263"/>
      <c r="UI5" s="263"/>
      <c r="UJ5" s="263"/>
      <c r="UK5" s="263"/>
      <c r="UL5" s="263"/>
      <c r="UM5" s="263"/>
      <c r="UN5" s="263"/>
      <c r="UO5" s="263"/>
      <c r="UP5" s="263"/>
      <c r="UQ5" s="263"/>
      <c r="UR5" s="263"/>
      <c r="US5" s="263"/>
      <c r="UT5" s="263"/>
      <c r="UU5" s="263"/>
      <c r="UV5" s="263"/>
      <c r="UW5" s="263"/>
      <c r="UX5" s="263"/>
      <c r="UY5" s="263"/>
      <c r="UZ5" s="62" t="s">
        <v>50</v>
      </c>
      <c r="VA5" s="263" t="s">
        <v>51</v>
      </c>
      <c r="VB5" s="263"/>
      <c r="VC5" s="263"/>
      <c r="VD5" s="263"/>
      <c r="VE5" s="263"/>
      <c r="VF5" s="263"/>
      <c r="VG5" s="263"/>
      <c r="VH5" s="263"/>
      <c r="VI5" s="263"/>
      <c r="VJ5" s="263"/>
      <c r="VK5" s="263"/>
      <c r="VL5" s="263"/>
      <c r="VM5" s="263"/>
      <c r="VN5" s="263"/>
      <c r="VO5" s="263"/>
      <c r="VP5" s="263"/>
      <c r="VQ5" s="263"/>
      <c r="VR5" s="263"/>
      <c r="VS5" s="263"/>
      <c r="VT5" s="263"/>
      <c r="VU5" s="263"/>
      <c r="VV5" s="263"/>
      <c r="VW5" s="263"/>
      <c r="VX5" s="263"/>
      <c r="VY5" s="263"/>
      <c r="VZ5" s="263"/>
      <c r="WA5" s="263"/>
      <c r="WB5" s="263"/>
      <c r="WC5" s="263"/>
      <c r="WD5" s="263"/>
      <c r="WE5" s="263"/>
      <c r="WF5" s="263"/>
      <c r="WG5" s="62" t="s">
        <v>51</v>
      </c>
      <c r="WH5" s="263" t="s">
        <v>58</v>
      </c>
      <c r="WI5" s="263"/>
      <c r="WJ5" s="263"/>
      <c r="WK5" s="263"/>
      <c r="WL5" s="263"/>
      <c r="WM5" s="263"/>
      <c r="WN5" s="263"/>
      <c r="WO5" s="263"/>
      <c r="WP5" s="263"/>
      <c r="WQ5" s="263"/>
      <c r="WR5" s="263"/>
      <c r="WS5" s="263"/>
      <c r="WT5" s="263"/>
      <c r="WU5" s="263"/>
      <c r="WV5" s="263"/>
      <c r="WW5" s="263"/>
      <c r="WX5" s="263"/>
      <c r="WY5" s="263"/>
      <c r="WZ5" s="263"/>
      <c r="XA5" s="263"/>
      <c r="XB5" s="263"/>
      <c r="XC5" s="263"/>
      <c r="XD5" s="263"/>
      <c r="XE5" s="263"/>
      <c r="XF5" s="263"/>
      <c r="XG5" s="263"/>
      <c r="XH5" s="263"/>
      <c r="XI5" s="263"/>
      <c r="XJ5" s="263"/>
      <c r="XK5" s="263"/>
      <c r="XL5" s="263"/>
      <c r="XM5" s="263"/>
      <c r="XN5" s="62" t="s">
        <v>52</v>
      </c>
      <c r="XO5" s="263" t="s">
        <v>59</v>
      </c>
      <c r="XP5" s="263"/>
      <c r="XQ5" s="263"/>
      <c r="XR5" s="263"/>
      <c r="XS5" s="263"/>
      <c r="XT5" s="263"/>
      <c r="XU5" s="263"/>
      <c r="XV5" s="263"/>
      <c r="XW5" s="263"/>
      <c r="XX5" s="263"/>
      <c r="XY5" s="263"/>
      <c r="XZ5" s="263"/>
      <c r="YA5" s="263"/>
      <c r="YB5" s="263"/>
      <c r="YC5" s="263"/>
      <c r="YD5" s="263"/>
      <c r="YE5" s="263"/>
      <c r="YF5" s="263"/>
      <c r="YG5" s="263"/>
      <c r="YH5" s="263"/>
      <c r="YI5" s="263"/>
      <c r="YJ5" s="263"/>
      <c r="YK5" s="263"/>
      <c r="YL5" s="263"/>
      <c r="YM5" s="263"/>
      <c r="YN5" s="263"/>
      <c r="YO5" s="263"/>
      <c r="YP5" s="263"/>
      <c r="YQ5" s="263"/>
      <c r="YR5" s="263"/>
      <c r="YS5" s="263"/>
      <c r="YT5" s="263"/>
      <c r="YU5" s="62" t="s">
        <v>53</v>
      </c>
      <c r="YV5" s="263" t="s">
        <v>60</v>
      </c>
      <c r="YW5" s="263"/>
      <c r="YX5" s="263"/>
      <c r="YY5" s="263"/>
      <c r="YZ5" s="263"/>
      <c r="ZA5" s="263"/>
      <c r="ZB5" s="263"/>
      <c r="ZC5" s="263"/>
      <c r="ZD5" s="263"/>
      <c r="ZE5" s="263"/>
      <c r="ZF5" s="263"/>
      <c r="ZG5" s="263"/>
      <c r="ZH5" s="263"/>
      <c r="ZI5" s="263"/>
      <c r="ZJ5" s="263"/>
      <c r="ZK5" s="263"/>
      <c r="ZL5" s="263"/>
      <c r="ZM5" s="263"/>
      <c r="ZN5" s="263"/>
      <c r="ZO5" s="263"/>
      <c r="ZP5" s="263"/>
      <c r="ZQ5" s="263"/>
      <c r="ZR5" s="263"/>
      <c r="ZS5" s="263"/>
      <c r="ZT5" s="263"/>
      <c r="ZU5" s="263"/>
      <c r="ZV5" s="263"/>
      <c r="ZW5" s="263"/>
      <c r="ZX5" s="263"/>
      <c r="ZY5" s="263"/>
      <c r="ZZ5" s="263"/>
      <c r="AAA5" s="263"/>
      <c r="AAB5" s="62" t="s">
        <v>54</v>
      </c>
      <c r="AAC5" s="263" t="s">
        <v>61</v>
      </c>
      <c r="AAD5" s="263"/>
      <c r="AAE5" s="263"/>
      <c r="AAF5" s="263"/>
      <c r="AAG5" s="263"/>
      <c r="AAH5" s="263"/>
      <c r="AAI5" s="263"/>
      <c r="AAJ5" s="263"/>
      <c r="AAK5" s="263"/>
      <c r="AAL5" s="263"/>
      <c r="AAM5" s="263"/>
      <c r="AAN5" s="263"/>
      <c r="AAO5" s="263"/>
      <c r="AAP5" s="263"/>
      <c r="AAQ5" s="263"/>
      <c r="AAR5" s="263"/>
      <c r="AAS5" s="263"/>
      <c r="AAT5" s="263"/>
      <c r="AAU5" s="263"/>
      <c r="AAV5" s="263"/>
      <c r="AAW5" s="263"/>
      <c r="AAX5" s="263"/>
      <c r="AAY5" s="263"/>
      <c r="AAZ5" s="263"/>
      <c r="ABA5" s="263"/>
      <c r="ABB5" s="263"/>
      <c r="ABC5" s="263"/>
      <c r="ABD5" s="263"/>
      <c r="ABE5" s="263"/>
      <c r="ABF5" s="263"/>
      <c r="ABG5" s="263"/>
      <c r="ABH5" s="263"/>
      <c r="ABI5" s="62" t="s">
        <v>55</v>
      </c>
      <c r="ABJ5" s="263" t="s">
        <v>62</v>
      </c>
      <c r="ABK5" s="263"/>
      <c r="ABL5" s="263"/>
      <c r="ABM5" s="263"/>
      <c r="ABN5" s="263"/>
      <c r="ABO5" s="263"/>
      <c r="ABP5" s="263"/>
      <c r="ABQ5" s="263"/>
      <c r="ABR5" s="263"/>
      <c r="ABS5" s="263"/>
      <c r="ABT5" s="263"/>
      <c r="ABU5" s="263"/>
      <c r="ABV5" s="263"/>
      <c r="ABW5" s="263"/>
      <c r="ABX5" s="263"/>
      <c r="ABY5" s="263"/>
      <c r="ABZ5" s="263"/>
      <c r="ACA5" s="263"/>
      <c r="ACB5" s="263"/>
      <c r="ACC5" s="263"/>
      <c r="ACD5" s="263"/>
      <c r="ACE5" s="263"/>
      <c r="ACF5" s="263"/>
      <c r="ACG5" s="263"/>
      <c r="ACH5" s="263"/>
      <c r="ACI5" s="263"/>
      <c r="ACJ5" s="263"/>
      <c r="ACK5" s="263"/>
      <c r="ACL5" s="263"/>
      <c r="ACM5" s="263"/>
      <c r="ACN5" s="263"/>
      <c r="ACO5" s="263"/>
      <c r="ACP5" s="62" t="s">
        <v>56</v>
      </c>
      <c r="ACQ5" s="263" t="s">
        <v>63</v>
      </c>
      <c r="ACR5" s="263"/>
      <c r="ACS5" s="263"/>
      <c r="ACT5" s="263"/>
      <c r="ACU5" s="263"/>
      <c r="ACV5" s="263"/>
      <c r="ACW5" s="263"/>
      <c r="ACX5" s="263"/>
      <c r="ACY5" s="263"/>
      <c r="ACZ5" s="263"/>
      <c r="ADA5" s="263"/>
      <c r="ADB5" s="263"/>
      <c r="ADC5" s="263"/>
      <c r="ADD5" s="263"/>
      <c r="ADE5" s="263"/>
      <c r="ADF5" s="263"/>
      <c r="ADG5" s="263"/>
      <c r="ADH5" s="263"/>
      <c r="ADI5" s="263"/>
      <c r="ADJ5" s="263"/>
      <c r="ADK5" s="263"/>
      <c r="ADL5" s="263"/>
      <c r="ADM5" s="263"/>
      <c r="ADN5" s="263"/>
      <c r="ADO5" s="263"/>
      <c r="ADP5" s="263"/>
      <c r="ADQ5" s="263"/>
      <c r="ADR5" s="263"/>
      <c r="ADS5" s="263"/>
      <c r="ADT5" s="263"/>
      <c r="ADU5" s="263"/>
      <c r="ADV5" s="263"/>
      <c r="ADW5" s="62" t="s">
        <v>57</v>
      </c>
      <c r="ADX5" s="62">
        <v>2020</v>
      </c>
      <c r="ADY5" s="262" t="s">
        <v>64</v>
      </c>
      <c r="ADZ5" s="262"/>
      <c r="AEA5" s="262"/>
      <c r="AEB5" s="262"/>
      <c r="AEC5" s="262"/>
      <c r="AED5" s="262"/>
      <c r="AEE5" s="262"/>
      <c r="AEF5" s="262"/>
      <c r="AEG5" s="262"/>
      <c r="AEH5" s="262"/>
      <c r="AEI5" s="262"/>
      <c r="AEJ5" s="262"/>
      <c r="AEK5" s="262"/>
      <c r="AEL5" s="262"/>
      <c r="AEM5" s="262"/>
      <c r="AEN5" s="262"/>
      <c r="AEO5" s="262"/>
      <c r="AEP5" s="262"/>
      <c r="AEQ5" s="262"/>
      <c r="AER5" s="262"/>
      <c r="AES5" s="262"/>
      <c r="AET5" s="262"/>
      <c r="AEU5" s="262"/>
      <c r="AEV5" s="262"/>
      <c r="AEW5" s="262"/>
      <c r="AEX5" s="262"/>
      <c r="AEY5" s="262"/>
      <c r="AEZ5" s="262"/>
      <c r="AFA5" s="262"/>
      <c r="AFB5" s="262"/>
      <c r="AFC5" s="262"/>
      <c r="AFD5" s="262"/>
      <c r="AFE5" s="63" t="s">
        <v>46</v>
      </c>
      <c r="AFF5" s="262" t="s">
        <v>47</v>
      </c>
      <c r="AFG5" s="262"/>
      <c r="AFH5" s="262"/>
      <c r="AFI5" s="262"/>
      <c r="AFJ5" s="262"/>
      <c r="AFK5" s="262"/>
      <c r="AFL5" s="262"/>
      <c r="AFM5" s="262"/>
      <c r="AFN5" s="262"/>
      <c r="AFO5" s="262"/>
      <c r="AFP5" s="262"/>
      <c r="AFQ5" s="262"/>
      <c r="AFR5" s="262"/>
      <c r="AFS5" s="262"/>
      <c r="AFT5" s="262"/>
      <c r="AFU5" s="262"/>
      <c r="AFV5" s="262"/>
      <c r="AFW5" s="262"/>
      <c r="AFX5" s="262"/>
      <c r="AFY5" s="262"/>
      <c r="AFZ5" s="262"/>
      <c r="AGA5" s="262"/>
      <c r="AGB5" s="262"/>
      <c r="AGC5" s="262"/>
      <c r="AGD5" s="262"/>
      <c r="AGE5" s="262"/>
      <c r="AGF5" s="262"/>
      <c r="AGG5" s="262"/>
      <c r="AGH5" s="262"/>
      <c r="AGI5" s="262"/>
      <c r="AGJ5" s="262"/>
      <c r="AGK5" s="262"/>
      <c r="AGL5" s="63" t="s">
        <v>47</v>
      </c>
      <c r="AGM5" s="262" t="s">
        <v>48</v>
      </c>
      <c r="AGN5" s="262"/>
      <c r="AGO5" s="262"/>
      <c r="AGP5" s="262"/>
      <c r="AGQ5" s="262"/>
      <c r="AGR5" s="262"/>
      <c r="AGS5" s="262"/>
      <c r="AGT5" s="262"/>
      <c r="AGU5" s="262"/>
      <c r="AGV5" s="262"/>
      <c r="AGW5" s="262"/>
      <c r="AGX5" s="262"/>
      <c r="AGY5" s="262"/>
      <c r="AGZ5" s="262"/>
      <c r="AHA5" s="262"/>
      <c r="AHB5" s="262"/>
      <c r="AHC5" s="262"/>
      <c r="AHD5" s="262"/>
      <c r="AHE5" s="262"/>
      <c r="AHF5" s="262"/>
      <c r="AHG5" s="262"/>
      <c r="AHH5" s="262"/>
      <c r="AHI5" s="262"/>
      <c r="AHJ5" s="262"/>
      <c r="AHK5" s="262"/>
      <c r="AHL5" s="262"/>
      <c r="AHM5" s="262"/>
      <c r="AHN5" s="262"/>
      <c r="AHO5" s="262"/>
      <c r="AHP5" s="262"/>
      <c r="AHQ5" s="262"/>
      <c r="AHR5" s="262"/>
      <c r="AHS5" s="63" t="s">
        <v>48</v>
      </c>
      <c r="AHT5" s="262" t="s">
        <v>49</v>
      </c>
      <c r="AHU5" s="262"/>
      <c r="AHV5" s="262"/>
      <c r="AHW5" s="262"/>
      <c r="AHX5" s="262"/>
      <c r="AHY5" s="262"/>
      <c r="AHZ5" s="262"/>
      <c r="AIA5" s="262"/>
      <c r="AIB5" s="262"/>
      <c r="AIC5" s="262"/>
      <c r="AID5" s="262"/>
      <c r="AIE5" s="262"/>
      <c r="AIF5" s="262"/>
      <c r="AIG5" s="262"/>
      <c r="AIH5" s="262"/>
      <c r="AII5" s="262"/>
      <c r="AIJ5" s="262"/>
      <c r="AIK5" s="262"/>
      <c r="AIL5" s="262"/>
      <c r="AIM5" s="262"/>
      <c r="AIN5" s="262"/>
      <c r="AIO5" s="262"/>
      <c r="AIP5" s="262"/>
      <c r="AIQ5" s="262"/>
      <c r="AIR5" s="262"/>
      <c r="AIS5" s="262"/>
      <c r="AIT5" s="262"/>
      <c r="AIU5" s="262"/>
      <c r="AIV5" s="262"/>
      <c r="AIW5" s="262"/>
      <c r="AIX5" s="262"/>
      <c r="AIY5" s="262"/>
      <c r="AIZ5" s="63" t="s">
        <v>49</v>
      </c>
      <c r="AJA5" s="262" t="s">
        <v>50</v>
      </c>
      <c r="AJB5" s="262"/>
      <c r="AJC5" s="262"/>
      <c r="AJD5" s="262"/>
      <c r="AJE5" s="262"/>
      <c r="AJF5" s="262"/>
      <c r="AJG5" s="262"/>
      <c r="AJH5" s="262"/>
      <c r="AJI5" s="262"/>
      <c r="AJJ5" s="262"/>
      <c r="AJK5" s="262"/>
      <c r="AJL5" s="262"/>
      <c r="AJM5" s="262"/>
      <c r="AJN5" s="262"/>
      <c r="AJO5" s="262"/>
      <c r="AJP5" s="262"/>
      <c r="AJQ5" s="262"/>
      <c r="AJR5" s="262"/>
      <c r="AJS5" s="262"/>
      <c r="AJT5" s="262"/>
      <c r="AJU5" s="262"/>
      <c r="AJV5" s="262"/>
      <c r="AJW5" s="262"/>
      <c r="AJX5" s="262"/>
      <c r="AJY5" s="262"/>
      <c r="AJZ5" s="262"/>
      <c r="AKA5" s="262"/>
      <c r="AKB5" s="262"/>
      <c r="AKC5" s="262"/>
      <c r="AKD5" s="262"/>
      <c r="AKE5" s="262"/>
      <c r="AKF5" s="262"/>
      <c r="AKG5" s="63" t="s">
        <v>50</v>
      </c>
      <c r="AKH5" s="262" t="s">
        <v>51</v>
      </c>
      <c r="AKI5" s="262"/>
      <c r="AKJ5" s="262"/>
      <c r="AKK5" s="262"/>
      <c r="AKL5" s="262"/>
      <c r="AKM5" s="262"/>
      <c r="AKN5" s="262"/>
      <c r="AKO5" s="262"/>
      <c r="AKP5" s="262"/>
      <c r="AKQ5" s="262"/>
      <c r="AKR5" s="262"/>
      <c r="AKS5" s="262"/>
      <c r="AKT5" s="262"/>
      <c r="AKU5" s="262"/>
      <c r="AKV5" s="262"/>
      <c r="AKW5" s="262"/>
      <c r="AKX5" s="262"/>
      <c r="AKY5" s="262"/>
      <c r="AKZ5" s="262"/>
      <c r="ALA5" s="262"/>
      <c r="ALB5" s="262"/>
      <c r="ALC5" s="262"/>
      <c r="ALD5" s="262"/>
      <c r="ALE5" s="262"/>
      <c r="ALF5" s="262"/>
      <c r="ALG5" s="262"/>
      <c r="ALH5" s="262"/>
      <c r="ALI5" s="262"/>
      <c r="ALJ5" s="262"/>
      <c r="ALK5" s="262"/>
      <c r="ALL5" s="262"/>
      <c r="ALM5" s="262"/>
      <c r="ALN5" s="63" t="s">
        <v>51</v>
      </c>
      <c r="ALO5" s="262" t="s">
        <v>58</v>
      </c>
      <c r="ALP5" s="262"/>
      <c r="ALQ5" s="262"/>
      <c r="ALR5" s="262"/>
      <c r="ALS5" s="262"/>
      <c r="ALT5" s="262"/>
      <c r="ALU5" s="262"/>
      <c r="ALV5" s="262"/>
      <c r="ALW5" s="262"/>
      <c r="ALX5" s="262"/>
      <c r="ALY5" s="262"/>
      <c r="ALZ5" s="262"/>
      <c r="AMA5" s="262"/>
      <c r="AMB5" s="262"/>
      <c r="AMC5" s="262"/>
      <c r="AMD5" s="262"/>
      <c r="AME5" s="262"/>
      <c r="AMF5" s="262"/>
      <c r="AMG5" s="262"/>
      <c r="AMH5" s="262"/>
      <c r="AMI5" s="262"/>
      <c r="AMJ5" s="262"/>
      <c r="AMK5" s="262"/>
      <c r="AML5" s="262"/>
      <c r="AMM5" s="262"/>
      <c r="AMN5" s="262"/>
      <c r="AMO5" s="262"/>
      <c r="AMP5" s="262"/>
      <c r="AMQ5" s="262"/>
      <c r="AMR5" s="262"/>
      <c r="AMS5" s="262"/>
      <c r="AMT5" s="262"/>
      <c r="AMU5" s="63" t="s">
        <v>52</v>
      </c>
      <c r="AMV5" s="262" t="s">
        <v>59</v>
      </c>
      <c r="AMW5" s="262"/>
      <c r="AMX5" s="262"/>
      <c r="AMY5" s="262"/>
      <c r="AMZ5" s="262"/>
      <c r="ANA5" s="262"/>
      <c r="ANB5" s="262"/>
      <c r="ANC5" s="262"/>
      <c r="AND5" s="262"/>
      <c r="ANE5" s="262"/>
      <c r="ANF5" s="262"/>
      <c r="ANG5" s="262"/>
      <c r="ANH5" s="262"/>
      <c r="ANI5" s="262"/>
      <c r="ANJ5" s="262"/>
      <c r="ANK5" s="262"/>
      <c r="ANL5" s="262"/>
      <c r="ANM5" s="262"/>
      <c r="ANN5" s="262"/>
      <c r="ANO5" s="262"/>
      <c r="ANP5" s="262"/>
      <c r="ANQ5" s="262"/>
      <c r="ANR5" s="262"/>
      <c r="ANS5" s="262"/>
      <c r="ANT5" s="262"/>
      <c r="ANU5" s="262"/>
      <c r="ANV5" s="262"/>
      <c r="ANW5" s="262"/>
      <c r="ANX5" s="262"/>
      <c r="ANY5" s="262"/>
      <c r="ANZ5" s="262"/>
      <c r="AOA5" s="262"/>
      <c r="AOB5" s="63" t="s">
        <v>53</v>
      </c>
      <c r="AOC5" s="262" t="s">
        <v>60</v>
      </c>
      <c r="AOD5" s="262"/>
      <c r="AOE5" s="262"/>
      <c r="AOF5" s="262"/>
      <c r="AOG5" s="262"/>
      <c r="AOH5" s="262"/>
      <c r="AOI5" s="262"/>
      <c r="AOJ5" s="262"/>
      <c r="AOK5" s="262"/>
      <c r="AOL5" s="262"/>
      <c r="AOM5" s="262"/>
      <c r="AON5" s="262"/>
      <c r="AOO5" s="262"/>
      <c r="AOP5" s="262"/>
      <c r="AOQ5" s="262"/>
      <c r="AOR5" s="262"/>
      <c r="AOS5" s="262"/>
      <c r="AOT5" s="262"/>
      <c r="AOU5" s="262"/>
      <c r="AOV5" s="262"/>
      <c r="AOW5" s="262"/>
      <c r="AOX5" s="262"/>
      <c r="AOY5" s="262"/>
      <c r="AOZ5" s="262"/>
      <c r="APA5" s="262"/>
      <c r="APB5" s="262"/>
      <c r="APC5" s="262"/>
      <c r="APD5" s="262"/>
      <c r="APE5" s="262"/>
      <c r="APF5" s="262"/>
      <c r="APG5" s="262"/>
      <c r="APH5" s="262"/>
      <c r="API5" s="63" t="s">
        <v>54</v>
      </c>
      <c r="APJ5" s="262" t="s">
        <v>61</v>
      </c>
      <c r="APK5" s="262"/>
      <c r="APL5" s="262"/>
      <c r="APM5" s="262"/>
      <c r="APN5" s="262"/>
      <c r="APO5" s="262"/>
      <c r="APP5" s="262"/>
      <c r="APQ5" s="262"/>
      <c r="APR5" s="262"/>
      <c r="APS5" s="262"/>
      <c r="APT5" s="262"/>
      <c r="APU5" s="262"/>
      <c r="APV5" s="262"/>
      <c r="APW5" s="262"/>
      <c r="APX5" s="262"/>
      <c r="APY5" s="262"/>
      <c r="APZ5" s="262"/>
      <c r="AQA5" s="262"/>
      <c r="AQB5" s="262"/>
      <c r="AQC5" s="262"/>
      <c r="AQD5" s="262"/>
      <c r="AQE5" s="262"/>
      <c r="AQF5" s="262"/>
      <c r="AQG5" s="262"/>
      <c r="AQH5" s="262"/>
      <c r="AQI5" s="262"/>
      <c r="AQJ5" s="262"/>
      <c r="AQK5" s="262"/>
      <c r="AQL5" s="262"/>
      <c r="AQM5" s="262"/>
      <c r="AQN5" s="262"/>
      <c r="AQO5" s="262"/>
      <c r="AQP5" s="63" t="s">
        <v>55</v>
      </c>
      <c r="AQQ5" s="262" t="s">
        <v>62</v>
      </c>
      <c r="AQR5" s="262"/>
      <c r="AQS5" s="262"/>
      <c r="AQT5" s="262"/>
      <c r="AQU5" s="262"/>
      <c r="AQV5" s="262"/>
      <c r="AQW5" s="262"/>
      <c r="AQX5" s="262"/>
      <c r="AQY5" s="262"/>
      <c r="AQZ5" s="262"/>
      <c r="ARA5" s="262"/>
      <c r="ARB5" s="262"/>
      <c r="ARC5" s="262"/>
      <c r="ARD5" s="262"/>
      <c r="ARE5" s="262"/>
      <c r="ARF5" s="262"/>
      <c r="ARG5" s="262"/>
      <c r="ARH5" s="262"/>
      <c r="ARI5" s="262"/>
      <c r="ARJ5" s="262"/>
      <c r="ARK5" s="262"/>
      <c r="ARL5" s="262"/>
      <c r="ARM5" s="262"/>
      <c r="ARN5" s="262"/>
      <c r="ARO5" s="262"/>
      <c r="ARP5" s="262"/>
      <c r="ARQ5" s="262"/>
      <c r="ARR5" s="262"/>
      <c r="ARS5" s="262"/>
      <c r="ART5" s="262"/>
      <c r="ARU5" s="262"/>
      <c r="ARV5" s="262"/>
      <c r="ARW5" s="63" t="s">
        <v>56</v>
      </c>
      <c r="ARX5" s="262" t="s">
        <v>63</v>
      </c>
      <c r="ARY5" s="262"/>
      <c r="ARZ5" s="262"/>
      <c r="ASA5" s="262"/>
      <c r="ASB5" s="262"/>
      <c r="ASC5" s="262"/>
      <c r="ASD5" s="262"/>
      <c r="ASE5" s="262"/>
      <c r="ASF5" s="262"/>
      <c r="ASG5" s="262"/>
      <c r="ASH5" s="262"/>
      <c r="ASI5" s="262"/>
      <c r="ASJ5" s="262"/>
      <c r="ASK5" s="262"/>
      <c r="ASL5" s="262"/>
      <c r="ASM5" s="262"/>
      <c r="ASN5" s="262"/>
      <c r="ASO5" s="262"/>
      <c r="ASP5" s="262"/>
      <c r="ASQ5" s="262"/>
      <c r="ASR5" s="262"/>
      <c r="ASS5" s="262"/>
      <c r="AST5" s="262"/>
      <c r="ASU5" s="262"/>
      <c r="ASV5" s="262"/>
      <c r="ASW5" s="262"/>
      <c r="ASX5" s="262"/>
      <c r="ASY5" s="262"/>
      <c r="ASZ5" s="262"/>
      <c r="ATA5" s="262"/>
      <c r="ATB5" s="262"/>
      <c r="ATC5" s="262"/>
      <c r="ATD5" s="63" t="s">
        <v>57</v>
      </c>
      <c r="ATE5" s="64">
        <v>2021</v>
      </c>
      <c r="ATF5" s="262" t="s">
        <v>64</v>
      </c>
      <c r="ATG5" s="262"/>
      <c r="ATH5" s="262"/>
      <c r="ATI5" s="262"/>
      <c r="ATJ5" s="262"/>
      <c r="ATK5" s="262"/>
      <c r="ATL5" s="262"/>
      <c r="ATM5" s="262"/>
      <c r="ATN5" s="262"/>
      <c r="ATO5" s="262"/>
      <c r="ATP5" s="262"/>
      <c r="ATQ5" s="262"/>
      <c r="ATR5" s="262"/>
      <c r="ATS5" s="262"/>
      <c r="ATT5" s="262"/>
      <c r="ATU5" s="262"/>
      <c r="ATV5" s="262"/>
      <c r="ATW5" s="262"/>
      <c r="ATX5" s="262"/>
      <c r="ATY5" s="262"/>
      <c r="ATZ5" s="262"/>
      <c r="AUA5" s="262"/>
      <c r="AUB5" s="262"/>
      <c r="AUC5" s="262"/>
      <c r="AUD5" s="262"/>
      <c r="AUE5" s="262"/>
      <c r="AUF5" s="262"/>
      <c r="AUG5" s="262"/>
      <c r="AUH5" s="262"/>
      <c r="AUI5" s="262"/>
      <c r="AUJ5" s="262"/>
      <c r="AUK5" s="262"/>
      <c r="AUL5" s="63" t="s">
        <v>46</v>
      </c>
      <c r="AUM5" s="257" t="s">
        <v>47</v>
      </c>
      <c r="AUN5" s="258"/>
      <c r="AUO5" s="258"/>
      <c r="AUP5" s="258"/>
      <c r="AUQ5" s="258"/>
      <c r="AUR5" s="258"/>
      <c r="AUS5" s="258"/>
      <c r="AUT5" s="258"/>
      <c r="AUU5" s="258"/>
      <c r="AUV5" s="258"/>
      <c r="AUW5" s="258"/>
      <c r="AUX5" s="258"/>
      <c r="AUY5" s="258"/>
      <c r="AUZ5" s="258"/>
      <c r="AVA5" s="258"/>
      <c r="AVB5" s="258"/>
      <c r="AVC5" s="258"/>
      <c r="AVD5" s="258"/>
      <c r="AVE5" s="258"/>
      <c r="AVF5" s="258"/>
      <c r="AVG5" s="258"/>
      <c r="AVH5" s="258"/>
      <c r="AVI5" s="258"/>
      <c r="AVJ5" s="258"/>
      <c r="AVK5" s="258"/>
      <c r="AVL5" s="258"/>
      <c r="AVM5" s="258"/>
      <c r="AVN5" s="258"/>
      <c r="AVO5" s="258"/>
      <c r="AVP5" s="258"/>
      <c r="AVQ5" s="258"/>
      <c r="AVR5" s="259"/>
      <c r="AVS5" s="63" t="s">
        <v>47</v>
      </c>
      <c r="AVT5" s="257" t="s">
        <v>48</v>
      </c>
      <c r="AVU5" s="258"/>
      <c r="AVV5" s="258"/>
      <c r="AVW5" s="258"/>
      <c r="AVX5" s="258"/>
      <c r="AVY5" s="258"/>
      <c r="AVZ5" s="258"/>
      <c r="AWA5" s="258"/>
      <c r="AWB5" s="258"/>
      <c r="AWC5" s="258"/>
      <c r="AWD5" s="258"/>
      <c r="AWE5" s="258"/>
      <c r="AWF5" s="258"/>
      <c r="AWG5" s="258"/>
      <c r="AWH5" s="258"/>
      <c r="AWI5" s="258"/>
      <c r="AWJ5" s="258"/>
      <c r="AWK5" s="258"/>
      <c r="AWL5" s="258"/>
      <c r="AWM5" s="258"/>
      <c r="AWN5" s="258"/>
      <c r="AWO5" s="258"/>
      <c r="AWP5" s="258"/>
      <c r="AWQ5" s="258"/>
      <c r="AWR5" s="258"/>
      <c r="AWS5" s="258"/>
      <c r="AWT5" s="258"/>
      <c r="AWU5" s="258"/>
      <c r="AWV5" s="258"/>
      <c r="AWW5" s="258"/>
      <c r="AWX5" s="258"/>
      <c r="AWY5" s="259"/>
      <c r="AWZ5" s="63" t="s">
        <v>48</v>
      </c>
      <c r="AXA5" s="257" t="s">
        <v>49</v>
      </c>
      <c r="AXB5" s="258"/>
      <c r="AXC5" s="258"/>
      <c r="AXD5" s="258"/>
      <c r="AXE5" s="258"/>
      <c r="AXF5" s="258"/>
      <c r="AXG5" s="258"/>
      <c r="AXH5" s="258"/>
      <c r="AXI5" s="258"/>
      <c r="AXJ5" s="258"/>
      <c r="AXK5" s="258"/>
      <c r="AXL5" s="258"/>
      <c r="AXM5" s="258"/>
      <c r="AXN5" s="258"/>
      <c r="AXO5" s="258"/>
      <c r="AXP5" s="258"/>
      <c r="AXQ5" s="258"/>
      <c r="AXR5" s="258"/>
      <c r="AXS5" s="258"/>
      <c r="AXT5" s="258"/>
      <c r="AXU5" s="258"/>
      <c r="AXV5" s="258"/>
      <c r="AXW5" s="258"/>
      <c r="AXX5" s="258"/>
      <c r="AXY5" s="258"/>
      <c r="AXZ5" s="258"/>
      <c r="AYA5" s="258"/>
      <c r="AYB5" s="258"/>
      <c r="AYC5" s="258"/>
      <c r="AYD5" s="258"/>
      <c r="AYE5" s="258"/>
      <c r="AYF5" s="259"/>
      <c r="AYG5" s="63" t="s">
        <v>49</v>
      </c>
      <c r="AYH5" s="257" t="s">
        <v>50</v>
      </c>
      <c r="AYI5" s="258"/>
      <c r="AYJ5" s="258"/>
      <c r="AYK5" s="258"/>
      <c r="AYL5" s="258"/>
      <c r="AYM5" s="258"/>
      <c r="AYN5" s="258"/>
      <c r="AYO5" s="258"/>
      <c r="AYP5" s="258"/>
      <c r="AYQ5" s="258"/>
      <c r="AYR5" s="258"/>
      <c r="AYS5" s="258"/>
      <c r="AYT5" s="258"/>
      <c r="AYU5" s="258"/>
      <c r="AYV5" s="258"/>
      <c r="AYW5" s="258"/>
      <c r="AYX5" s="258"/>
      <c r="AYY5" s="258"/>
      <c r="AYZ5" s="258"/>
      <c r="AZA5" s="258"/>
      <c r="AZB5" s="258"/>
      <c r="AZC5" s="258"/>
      <c r="AZD5" s="258"/>
      <c r="AZE5" s="258"/>
      <c r="AZF5" s="258"/>
      <c r="AZG5" s="258"/>
      <c r="AZH5" s="258"/>
      <c r="AZI5" s="258"/>
      <c r="AZJ5" s="258"/>
      <c r="AZK5" s="258"/>
      <c r="AZL5" s="258"/>
      <c r="AZM5" s="259"/>
      <c r="AZN5" s="63" t="s">
        <v>50</v>
      </c>
      <c r="AZO5" s="257" t="s">
        <v>51</v>
      </c>
      <c r="AZP5" s="258"/>
      <c r="AZQ5" s="258"/>
      <c r="AZR5" s="258"/>
      <c r="AZS5" s="258"/>
      <c r="AZT5" s="258"/>
      <c r="AZU5" s="258"/>
      <c r="AZV5" s="258"/>
      <c r="AZW5" s="258"/>
      <c r="AZX5" s="258"/>
      <c r="AZY5" s="258"/>
      <c r="AZZ5" s="258"/>
      <c r="BAA5" s="258"/>
      <c r="BAB5" s="258"/>
      <c r="BAC5" s="258"/>
      <c r="BAD5" s="258"/>
      <c r="BAE5" s="258"/>
      <c r="BAF5" s="258"/>
      <c r="BAG5" s="258"/>
      <c r="BAH5" s="258"/>
      <c r="BAI5" s="258"/>
      <c r="BAJ5" s="258"/>
      <c r="BAK5" s="258"/>
      <c r="BAL5" s="258"/>
      <c r="BAM5" s="258"/>
      <c r="BAN5" s="258"/>
      <c r="BAO5" s="258"/>
      <c r="BAP5" s="258"/>
      <c r="BAQ5" s="258"/>
      <c r="BAR5" s="258"/>
      <c r="BAS5" s="258"/>
      <c r="BAT5" s="259"/>
      <c r="BAU5" s="63" t="s">
        <v>51</v>
      </c>
      <c r="BAV5" s="257" t="s">
        <v>58</v>
      </c>
      <c r="BAW5" s="258"/>
      <c r="BAX5" s="258"/>
      <c r="BAY5" s="258"/>
      <c r="BAZ5" s="258"/>
      <c r="BBA5" s="258"/>
      <c r="BBB5" s="258"/>
      <c r="BBC5" s="258"/>
      <c r="BBD5" s="258"/>
      <c r="BBE5" s="258"/>
      <c r="BBF5" s="258"/>
      <c r="BBG5" s="258"/>
      <c r="BBH5" s="258"/>
      <c r="BBI5" s="258"/>
      <c r="BBJ5" s="258"/>
      <c r="BBK5" s="258"/>
      <c r="BBL5" s="258"/>
      <c r="BBM5" s="258"/>
      <c r="BBN5" s="258"/>
      <c r="BBO5" s="258"/>
      <c r="BBP5" s="258"/>
      <c r="BBQ5" s="258"/>
      <c r="BBR5" s="258"/>
      <c r="BBS5" s="258"/>
      <c r="BBT5" s="258"/>
      <c r="BBU5" s="258"/>
      <c r="BBV5" s="258"/>
      <c r="BBW5" s="258"/>
      <c r="BBX5" s="258"/>
      <c r="BBY5" s="258"/>
      <c r="BBZ5" s="258"/>
      <c r="BCA5" s="259"/>
      <c r="BCB5" s="63" t="s">
        <v>52</v>
      </c>
      <c r="BCC5" s="257" t="s">
        <v>59</v>
      </c>
      <c r="BCD5" s="258"/>
      <c r="BCE5" s="258"/>
      <c r="BCF5" s="258"/>
      <c r="BCG5" s="258"/>
      <c r="BCH5" s="258"/>
      <c r="BCI5" s="258"/>
      <c r="BCJ5" s="258"/>
      <c r="BCK5" s="258"/>
      <c r="BCL5" s="258"/>
      <c r="BCM5" s="258"/>
      <c r="BCN5" s="258"/>
      <c r="BCO5" s="258"/>
      <c r="BCP5" s="258"/>
      <c r="BCQ5" s="258"/>
      <c r="BCR5" s="258"/>
      <c r="BCS5" s="258"/>
      <c r="BCT5" s="258"/>
      <c r="BCU5" s="258"/>
      <c r="BCV5" s="258"/>
      <c r="BCW5" s="258"/>
      <c r="BCX5" s="258"/>
      <c r="BCY5" s="258"/>
      <c r="BCZ5" s="258"/>
      <c r="BDA5" s="258"/>
      <c r="BDB5" s="258"/>
      <c r="BDC5" s="258"/>
      <c r="BDD5" s="258"/>
      <c r="BDE5" s="258"/>
      <c r="BDF5" s="258"/>
      <c r="BDG5" s="258"/>
      <c r="BDH5" s="259"/>
      <c r="BDI5" s="63" t="s">
        <v>53</v>
      </c>
      <c r="BDJ5" s="257" t="s">
        <v>60</v>
      </c>
      <c r="BDK5" s="258"/>
      <c r="BDL5" s="258"/>
      <c r="BDM5" s="258"/>
      <c r="BDN5" s="258"/>
      <c r="BDO5" s="258"/>
      <c r="BDP5" s="258"/>
      <c r="BDQ5" s="258"/>
      <c r="BDR5" s="258"/>
      <c r="BDS5" s="258"/>
      <c r="BDT5" s="258"/>
      <c r="BDU5" s="258"/>
      <c r="BDV5" s="258"/>
      <c r="BDW5" s="258"/>
      <c r="BDX5" s="258"/>
      <c r="BDY5" s="258"/>
      <c r="BDZ5" s="258"/>
      <c r="BEA5" s="258"/>
      <c r="BEB5" s="258"/>
      <c r="BEC5" s="258"/>
      <c r="BED5" s="258"/>
      <c r="BEE5" s="258"/>
      <c r="BEF5" s="258"/>
      <c r="BEG5" s="258"/>
      <c r="BEH5" s="258"/>
      <c r="BEI5" s="258"/>
      <c r="BEJ5" s="258"/>
      <c r="BEK5" s="258"/>
      <c r="BEL5" s="258"/>
      <c r="BEM5" s="258"/>
      <c r="BEN5" s="258"/>
      <c r="BEO5" s="259"/>
      <c r="BEP5" s="63" t="s">
        <v>54</v>
      </c>
      <c r="BEQ5" s="257" t="s">
        <v>61</v>
      </c>
      <c r="BER5" s="258"/>
      <c r="BES5" s="258"/>
      <c r="BET5" s="258"/>
      <c r="BEU5" s="258"/>
      <c r="BEV5" s="258"/>
      <c r="BEW5" s="258"/>
      <c r="BEX5" s="258"/>
      <c r="BEY5" s="258"/>
      <c r="BEZ5" s="258"/>
      <c r="BFA5" s="258"/>
      <c r="BFB5" s="258"/>
      <c r="BFC5" s="258"/>
      <c r="BFD5" s="258"/>
      <c r="BFE5" s="258"/>
      <c r="BFF5" s="258"/>
      <c r="BFG5" s="258"/>
      <c r="BFH5" s="258"/>
      <c r="BFI5" s="258"/>
      <c r="BFJ5" s="258"/>
      <c r="BFK5" s="258"/>
      <c r="BFL5" s="258"/>
      <c r="BFM5" s="258"/>
      <c r="BFN5" s="258"/>
      <c r="BFO5" s="258"/>
      <c r="BFP5" s="258"/>
      <c r="BFQ5" s="258"/>
      <c r="BFR5" s="258"/>
      <c r="BFS5" s="258"/>
      <c r="BFT5" s="258"/>
      <c r="BFU5" s="258"/>
      <c r="BFV5" s="259"/>
      <c r="BFW5" s="63" t="s">
        <v>55</v>
      </c>
      <c r="BFX5" s="257" t="s">
        <v>62</v>
      </c>
      <c r="BFY5" s="258"/>
      <c r="BFZ5" s="258"/>
      <c r="BGA5" s="258"/>
      <c r="BGB5" s="258"/>
      <c r="BGC5" s="258"/>
      <c r="BGD5" s="258"/>
      <c r="BGE5" s="258"/>
      <c r="BGF5" s="258"/>
      <c r="BGG5" s="258"/>
      <c r="BGH5" s="258"/>
      <c r="BGI5" s="258"/>
      <c r="BGJ5" s="258"/>
      <c r="BGK5" s="258"/>
      <c r="BGL5" s="258"/>
      <c r="BGM5" s="258"/>
      <c r="BGN5" s="258"/>
      <c r="BGO5" s="258"/>
      <c r="BGP5" s="258"/>
      <c r="BGQ5" s="258"/>
      <c r="BGR5" s="258"/>
      <c r="BGS5" s="258"/>
      <c r="BGT5" s="258"/>
      <c r="BGU5" s="258"/>
      <c r="BGV5" s="258"/>
      <c r="BGW5" s="258"/>
      <c r="BGX5" s="258"/>
      <c r="BGY5" s="258"/>
      <c r="BGZ5" s="258"/>
      <c r="BHA5" s="258"/>
      <c r="BHB5" s="258"/>
      <c r="BHC5" s="259"/>
      <c r="BHD5" s="63" t="s">
        <v>56</v>
      </c>
      <c r="BHE5" s="257" t="s">
        <v>63</v>
      </c>
      <c r="BHF5" s="258"/>
      <c r="BHG5" s="258"/>
      <c r="BHH5" s="258"/>
      <c r="BHI5" s="258"/>
      <c r="BHJ5" s="258"/>
      <c r="BHK5" s="258"/>
      <c r="BHL5" s="258"/>
      <c r="BHM5" s="258"/>
      <c r="BHN5" s="258"/>
      <c r="BHO5" s="258"/>
      <c r="BHP5" s="258"/>
      <c r="BHQ5" s="258"/>
      <c r="BHR5" s="258"/>
      <c r="BHS5" s="258"/>
      <c r="BHT5" s="258"/>
      <c r="BHU5" s="258"/>
      <c r="BHV5" s="258"/>
      <c r="BHW5" s="258"/>
      <c r="BHX5" s="258"/>
      <c r="BHY5" s="258"/>
      <c r="BHZ5" s="258"/>
      <c r="BIA5" s="258"/>
      <c r="BIB5" s="258"/>
      <c r="BIC5" s="258"/>
      <c r="BID5" s="258"/>
      <c r="BIE5" s="258"/>
      <c r="BIF5" s="258"/>
      <c r="BIG5" s="258"/>
      <c r="BIH5" s="258"/>
      <c r="BII5" s="258"/>
      <c r="BIJ5" s="259"/>
      <c r="BIK5" s="63" t="s">
        <v>57</v>
      </c>
      <c r="BIL5" s="65">
        <f>AUL4</f>
        <v>2022</v>
      </c>
    </row>
    <row r="6" spans="2:1598" s="75" customFormat="1" x14ac:dyDescent="0.3">
      <c r="B6" s="70"/>
      <c r="C6" s="70"/>
      <c r="D6" s="70"/>
      <c r="E6" s="70"/>
      <c r="F6" s="70"/>
      <c r="G6" s="71" t="s">
        <v>25</v>
      </c>
      <c r="H6" s="71" t="s">
        <v>65</v>
      </c>
      <c r="I6" s="71">
        <v>1</v>
      </c>
      <c r="J6" s="72">
        <v>2</v>
      </c>
      <c r="K6" s="72">
        <v>3</v>
      </c>
      <c r="L6" s="72">
        <v>4</v>
      </c>
      <c r="M6" s="72">
        <v>5</v>
      </c>
      <c r="N6" s="72">
        <v>6</v>
      </c>
      <c r="O6" s="72">
        <v>7</v>
      </c>
      <c r="P6" s="72">
        <v>8</v>
      </c>
      <c r="Q6" s="72">
        <v>9</v>
      </c>
      <c r="R6" s="72">
        <v>10</v>
      </c>
      <c r="S6" s="72">
        <v>11</v>
      </c>
      <c r="T6" s="72">
        <v>12</v>
      </c>
      <c r="U6" s="72">
        <v>13</v>
      </c>
      <c r="V6" s="72">
        <v>14</v>
      </c>
      <c r="W6" s="72">
        <v>15</v>
      </c>
      <c r="X6" s="72">
        <v>16</v>
      </c>
      <c r="Y6" s="72">
        <v>17</v>
      </c>
      <c r="Z6" s="72">
        <v>18</v>
      </c>
      <c r="AA6" s="72">
        <v>19</v>
      </c>
      <c r="AB6" s="72">
        <v>20</v>
      </c>
      <c r="AC6" s="72">
        <v>21</v>
      </c>
      <c r="AD6" s="72">
        <v>22</v>
      </c>
      <c r="AE6" s="72">
        <v>23</v>
      </c>
      <c r="AF6" s="72">
        <v>24</v>
      </c>
      <c r="AG6" s="72">
        <v>25</v>
      </c>
      <c r="AH6" s="72">
        <v>26</v>
      </c>
      <c r="AI6" s="72">
        <v>27</v>
      </c>
      <c r="AJ6" s="72">
        <v>28</v>
      </c>
      <c r="AK6" s="72">
        <v>29</v>
      </c>
      <c r="AL6" s="72">
        <v>30</v>
      </c>
      <c r="AM6" s="72">
        <v>31</v>
      </c>
      <c r="AN6" s="72">
        <v>32</v>
      </c>
      <c r="AO6" s="72"/>
      <c r="AP6" s="73"/>
      <c r="AQ6" s="71">
        <v>1</v>
      </c>
      <c r="AR6" s="71">
        <v>2</v>
      </c>
      <c r="AS6" s="71">
        <v>3</v>
      </c>
      <c r="AT6" s="71">
        <v>4</v>
      </c>
      <c r="AU6" s="71">
        <v>5</v>
      </c>
      <c r="AV6" s="71">
        <v>6</v>
      </c>
      <c r="AW6" s="71">
        <v>7</v>
      </c>
      <c r="AX6" s="71">
        <v>8</v>
      </c>
      <c r="AY6" s="71">
        <v>9</v>
      </c>
      <c r="AZ6" s="71">
        <v>10</v>
      </c>
      <c r="BA6" s="71">
        <v>11</v>
      </c>
      <c r="BB6" s="71">
        <v>12</v>
      </c>
      <c r="BC6" s="71">
        <v>13</v>
      </c>
      <c r="BD6" s="71">
        <v>14</v>
      </c>
      <c r="BE6" s="71">
        <v>15</v>
      </c>
      <c r="BF6" s="71">
        <v>16</v>
      </c>
      <c r="BG6" s="71">
        <v>17</v>
      </c>
      <c r="BH6" s="71">
        <v>18</v>
      </c>
      <c r="BI6" s="71">
        <v>19</v>
      </c>
      <c r="BJ6" s="71">
        <v>20</v>
      </c>
      <c r="BK6" s="71">
        <v>21</v>
      </c>
      <c r="BL6" s="71">
        <v>22</v>
      </c>
      <c r="BM6" s="71">
        <v>23</v>
      </c>
      <c r="BN6" s="71">
        <v>24</v>
      </c>
      <c r="BO6" s="71">
        <v>25</v>
      </c>
      <c r="BP6" s="71">
        <v>26</v>
      </c>
      <c r="BQ6" s="71">
        <v>27</v>
      </c>
      <c r="BR6" s="71">
        <v>28</v>
      </c>
      <c r="BS6" s="71">
        <v>29</v>
      </c>
      <c r="BT6" s="71">
        <v>30</v>
      </c>
      <c r="BU6" s="71">
        <v>31</v>
      </c>
      <c r="BV6" s="71">
        <v>32</v>
      </c>
      <c r="BW6" s="71"/>
      <c r="BX6" s="73"/>
      <c r="BY6" s="71">
        <v>1</v>
      </c>
      <c r="BZ6" s="71">
        <v>2</v>
      </c>
      <c r="CA6" s="71">
        <v>3</v>
      </c>
      <c r="CB6" s="71">
        <v>4</v>
      </c>
      <c r="CC6" s="71">
        <v>5</v>
      </c>
      <c r="CD6" s="71">
        <v>6</v>
      </c>
      <c r="CE6" s="71">
        <v>7</v>
      </c>
      <c r="CF6" s="71">
        <v>8</v>
      </c>
      <c r="CG6" s="71">
        <v>9</v>
      </c>
      <c r="CH6" s="71">
        <v>10</v>
      </c>
      <c r="CI6" s="71">
        <v>11</v>
      </c>
      <c r="CJ6" s="71">
        <v>12</v>
      </c>
      <c r="CK6" s="71">
        <v>13</v>
      </c>
      <c r="CL6" s="71">
        <v>14</v>
      </c>
      <c r="CM6" s="71">
        <v>15</v>
      </c>
      <c r="CN6" s="71">
        <v>16</v>
      </c>
      <c r="CO6" s="71">
        <v>17</v>
      </c>
      <c r="CP6" s="71">
        <v>18</v>
      </c>
      <c r="CQ6" s="71">
        <v>19</v>
      </c>
      <c r="CR6" s="71">
        <v>20</v>
      </c>
      <c r="CS6" s="71">
        <v>21</v>
      </c>
      <c r="CT6" s="71">
        <v>22</v>
      </c>
      <c r="CU6" s="71">
        <v>23</v>
      </c>
      <c r="CV6" s="71">
        <v>24</v>
      </c>
      <c r="CW6" s="71">
        <v>25</v>
      </c>
      <c r="CX6" s="71">
        <v>26</v>
      </c>
      <c r="CY6" s="71">
        <v>27</v>
      </c>
      <c r="CZ6" s="71">
        <v>28</v>
      </c>
      <c r="DA6" s="71">
        <v>29</v>
      </c>
      <c r="DB6" s="71">
        <v>30</v>
      </c>
      <c r="DC6" s="71">
        <v>31</v>
      </c>
      <c r="DD6" s="71">
        <v>32</v>
      </c>
      <c r="DE6" s="73"/>
      <c r="DF6" s="71">
        <v>1</v>
      </c>
      <c r="DG6" s="71">
        <v>2</v>
      </c>
      <c r="DH6" s="71">
        <v>3</v>
      </c>
      <c r="DI6" s="71">
        <v>4</v>
      </c>
      <c r="DJ6" s="71">
        <v>5</v>
      </c>
      <c r="DK6" s="71">
        <v>6</v>
      </c>
      <c r="DL6" s="71">
        <v>7</v>
      </c>
      <c r="DM6" s="71">
        <v>8</v>
      </c>
      <c r="DN6" s="71">
        <v>9</v>
      </c>
      <c r="DO6" s="71">
        <v>10</v>
      </c>
      <c r="DP6" s="71">
        <v>11</v>
      </c>
      <c r="DQ6" s="71">
        <v>12</v>
      </c>
      <c r="DR6" s="71">
        <v>13</v>
      </c>
      <c r="DS6" s="71">
        <v>14</v>
      </c>
      <c r="DT6" s="71">
        <v>15</v>
      </c>
      <c r="DU6" s="71">
        <v>16</v>
      </c>
      <c r="DV6" s="71">
        <v>17</v>
      </c>
      <c r="DW6" s="71">
        <v>18</v>
      </c>
      <c r="DX6" s="71">
        <v>19</v>
      </c>
      <c r="DY6" s="71">
        <v>20</v>
      </c>
      <c r="DZ6" s="71">
        <v>21</v>
      </c>
      <c r="EA6" s="71">
        <v>22</v>
      </c>
      <c r="EB6" s="71">
        <v>23</v>
      </c>
      <c r="EC6" s="71">
        <v>24</v>
      </c>
      <c r="ED6" s="71">
        <v>25</v>
      </c>
      <c r="EE6" s="71">
        <v>26</v>
      </c>
      <c r="EF6" s="71">
        <v>27</v>
      </c>
      <c r="EG6" s="71">
        <v>28</v>
      </c>
      <c r="EH6" s="71">
        <v>29</v>
      </c>
      <c r="EI6" s="71">
        <v>30</v>
      </c>
      <c r="EJ6" s="71">
        <v>31</v>
      </c>
      <c r="EK6" s="71">
        <v>32</v>
      </c>
      <c r="EL6" s="73"/>
      <c r="EM6" s="71">
        <v>1</v>
      </c>
      <c r="EN6" s="71">
        <v>2</v>
      </c>
      <c r="EO6" s="71">
        <v>3</v>
      </c>
      <c r="EP6" s="71">
        <v>4</v>
      </c>
      <c r="EQ6" s="71">
        <v>5</v>
      </c>
      <c r="ER6" s="71">
        <v>6</v>
      </c>
      <c r="ES6" s="71">
        <v>7</v>
      </c>
      <c r="ET6" s="71">
        <v>8</v>
      </c>
      <c r="EU6" s="71">
        <v>9</v>
      </c>
      <c r="EV6" s="71">
        <v>10</v>
      </c>
      <c r="EW6" s="71">
        <v>11</v>
      </c>
      <c r="EX6" s="71">
        <v>12</v>
      </c>
      <c r="EY6" s="71">
        <v>13</v>
      </c>
      <c r="EZ6" s="71">
        <v>14</v>
      </c>
      <c r="FA6" s="71">
        <v>15</v>
      </c>
      <c r="FB6" s="71">
        <v>16</v>
      </c>
      <c r="FC6" s="71">
        <v>17</v>
      </c>
      <c r="FD6" s="71">
        <v>18</v>
      </c>
      <c r="FE6" s="71">
        <v>19</v>
      </c>
      <c r="FF6" s="71">
        <v>20</v>
      </c>
      <c r="FG6" s="71">
        <v>21</v>
      </c>
      <c r="FH6" s="71">
        <v>22</v>
      </c>
      <c r="FI6" s="71">
        <v>23</v>
      </c>
      <c r="FJ6" s="71">
        <v>24</v>
      </c>
      <c r="FK6" s="71">
        <v>25</v>
      </c>
      <c r="FL6" s="71">
        <v>26</v>
      </c>
      <c r="FM6" s="71">
        <v>27</v>
      </c>
      <c r="FN6" s="71">
        <v>28</v>
      </c>
      <c r="FO6" s="71">
        <v>29</v>
      </c>
      <c r="FP6" s="71">
        <v>30</v>
      </c>
      <c r="FQ6" s="71">
        <v>31</v>
      </c>
      <c r="FR6" s="71">
        <v>32</v>
      </c>
      <c r="FS6" s="73"/>
      <c r="FT6" s="71">
        <v>1</v>
      </c>
      <c r="FU6" s="71">
        <v>2</v>
      </c>
      <c r="FV6" s="71">
        <v>3</v>
      </c>
      <c r="FW6" s="71">
        <v>4</v>
      </c>
      <c r="FX6" s="71">
        <v>5</v>
      </c>
      <c r="FY6" s="71">
        <v>6</v>
      </c>
      <c r="FZ6" s="71">
        <v>7</v>
      </c>
      <c r="GA6" s="71">
        <v>8</v>
      </c>
      <c r="GB6" s="71">
        <v>9</v>
      </c>
      <c r="GC6" s="71">
        <v>10</v>
      </c>
      <c r="GD6" s="71">
        <v>11</v>
      </c>
      <c r="GE6" s="71">
        <v>12</v>
      </c>
      <c r="GF6" s="71">
        <v>13</v>
      </c>
      <c r="GG6" s="71">
        <v>14</v>
      </c>
      <c r="GH6" s="71">
        <v>15</v>
      </c>
      <c r="GI6" s="71">
        <v>16</v>
      </c>
      <c r="GJ6" s="71">
        <v>17</v>
      </c>
      <c r="GK6" s="71">
        <v>18</v>
      </c>
      <c r="GL6" s="71">
        <v>19</v>
      </c>
      <c r="GM6" s="71">
        <v>20</v>
      </c>
      <c r="GN6" s="71">
        <v>21</v>
      </c>
      <c r="GO6" s="71">
        <v>22</v>
      </c>
      <c r="GP6" s="71">
        <v>23</v>
      </c>
      <c r="GQ6" s="71">
        <v>24</v>
      </c>
      <c r="GR6" s="71">
        <v>25</v>
      </c>
      <c r="GS6" s="71">
        <v>26</v>
      </c>
      <c r="GT6" s="71">
        <v>27</v>
      </c>
      <c r="GU6" s="71">
        <v>28</v>
      </c>
      <c r="GV6" s="71">
        <v>29</v>
      </c>
      <c r="GW6" s="71">
        <v>30</v>
      </c>
      <c r="GX6" s="71">
        <v>31</v>
      </c>
      <c r="GY6" s="71">
        <v>32</v>
      </c>
      <c r="GZ6" s="73"/>
      <c r="HA6" s="71">
        <v>1</v>
      </c>
      <c r="HB6" s="71">
        <v>2</v>
      </c>
      <c r="HC6" s="71">
        <v>3</v>
      </c>
      <c r="HD6" s="71">
        <v>4</v>
      </c>
      <c r="HE6" s="71">
        <v>5</v>
      </c>
      <c r="HF6" s="71">
        <v>6</v>
      </c>
      <c r="HG6" s="71">
        <v>7</v>
      </c>
      <c r="HH6" s="71">
        <v>8</v>
      </c>
      <c r="HI6" s="71">
        <v>9</v>
      </c>
      <c r="HJ6" s="71">
        <v>10</v>
      </c>
      <c r="HK6" s="71">
        <v>11</v>
      </c>
      <c r="HL6" s="71">
        <v>12</v>
      </c>
      <c r="HM6" s="71">
        <v>13</v>
      </c>
      <c r="HN6" s="71">
        <v>14</v>
      </c>
      <c r="HO6" s="71">
        <v>15</v>
      </c>
      <c r="HP6" s="71">
        <v>16</v>
      </c>
      <c r="HQ6" s="71">
        <v>17</v>
      </c>
      <c r="HR6" s="71">
        <v>18</v>
      </c>
      <c r="HS6" s="71">
        <v>19</v>
      </c>
      <c r="HT6" s="71">
        <v>20</v>
      </c>
      <c r="HU6" s="71">
        <v>21</v>
      </c>
      <c r="HV6" s="71">
        <v>22</v>
      </c>
      <c r="HW6" s="71">
        <v>23</v>
      </c>
      <c r="HX6" s="71">
        <v>24</v>
      </c>
      <c r="HY6" s="71">
        <v>25</v>
      </c>
      <c r="HZ6" s="71">
        <v>26</v>
      </c>
      <c r="IA6" s="71">
        <v>27</v>
      </c>
      <c r="IB6" s="71">
        <v>28</v>
      </c>
      <c r="IC6" s="71">
        <v>29</v>
      </c>
      <c r="ID6" s="71">
        <v>30</v>
      </c>
      <c r="IE6" s="71">
        <v>31</v>
      </c>
      <c r="IF6" s="71">
        <v>32</v>
      </c>
      <c r="IG6" s="73"/>
      <c r="IH6" s="71">
        <v>1</v>
      </c>
      <c r="II6" s="71">
        <v>2</v>
      </c>
      <c r="IJ6" s="71">
        <v>3</v>
      </c>
      <c r="IK6" s="71">
        <v>4</v>
      </c>
      <c r="IL6" s="71">
        <v>5</v>
      </c>
      <c r="IM6" s="71">
        <v>6</v>
      </c>
      <c r="IN6" s="71">
        <v>7</v>
      </c>
      <c r="IO6" s="71">
        <v>8</v>
      </c>
      <c r="IP6" s="71">
        <v>9</v>
      </c>
      <c r="IQ6" s="71">
        <v>10</v>
      </c>
      <c r="IR6" s="71">
        <v>11</v>
      </c>
      <c r="IS6" s="71">
        <v>12</v>
      </c>
      <c r="IT6" s="71">
        <v>13</v>
      </c>
      <c r="IU6" s="71">
        <v>14</v>
      </c>
      <c r="IV6" s="71">
        <v>15</v>
      </c>
      <c r="IW6" s="71">
        <v>16</v>
      </c>
      <c r="IX6" s="71">
        <v>17</v>
      </c>
      <c r="IY6" s="71">
        <v>18</v>
      </c>
      <c r="IZ6" s="71">
        <v>19</v>
      </c>
      <c r="JA6" s="71">
        <v>20</v>
      </c>
      <c r="JB6" s="71">
        <v>21</v>
      </c>
      <c r="JC6" s="71">
        <v>22</v>
      </c>
      <c r="JD6" s="71">
        <v>23</v>
      </c>
      <c r="JE6" s="71">
        <v>24</v>
      </c>
      <c r="JF6" s="71">
        <v>25</v>
      </c>
      <c r="JG6" s="71">
        <v>26</v>
      </c>
      <c r="JH6" s="71">
        <v>27</v>
      </c>
      <c r="JI6" s="71">
        <v>28</v>
      </c>
      <c r="JJ6" s="71">
        <v>29</v>
      </c>
      <c r="JK6" s="71">
        <v>30</v>
      </c>
      <c r="JL6" s="71">
        <v>31</v>
      </c>
      <c r="JM6" s="71">
        <v>32</v>
      </c>
      <c r="JN6" s="73"/>
      <c r="JO6" s="71">
        <v>1</v>
      </c>
      <c r="JP6" s="71">
        <v>2</v>
      </c>
      <c r="JQ6" s="71">
        <v>3</v>
      </c>
      <c r="JR6" s="71">
        <v>4</v>
      </c>
      <c r="JS6" s="71">
        <v>5</v>
      </c>
      <c r="JT6" s="71">
        <v>6</v>
      </c>
      <c r="JU6" s="71">
        <v>7</v>
      </c>
      <c r="JV6" s="71">
        <v>8</v>
      </c>
      <c r="JW6" s="71">
        <v>9</v>
      </c>
      <c r="JX6" s="71">
        <v>10</v>
      </c>
      <c r="JY6" s="71">
        <v>11</v>
      </c>
      <c r="JZ6" s="71">
        <v>12</v>
      </c>
      <c r="KA6" s="71">
        <v>13</v>
      </c>
      <c r="KB6" s="71">
        <v>14</v>
      </c>
      <c r="KC6" s="71">
        <v>15</v>
      </c>
      <c r="KD6" s="71">
        <v>16</v>
      </c>
      <c r="KE6" s="71">
        <v>17</v>
      </c>
      <c r="KF6" s="71">
        <v>18</v>
      </c>
      <c r="KG6" s="71">
        <v>19</v>
      </c>
      <c r="KH6" s="71">
        <v>20</v>
      </c>
      <c r="KI6" s="71">
        <v>21</v>
      </c>
      <c r="KJ6" s="71">
        <v>22</v>
      </c>
      <c r="KK6" s="71">
        <v>23</v>
      </c>
      <c r="KL6" s="71">
        <v>24</v>
      </c>
      <c r="KM6" s="71">
        <v>25</v>
      </c>
      <c r="KN6" s="71">
        <v>26</v>
      </c>
      <c r="KO6" s="71">
        <v>27</v>
      </c>
      <c r="KP6" s="71">
        <v>28</v>
      </c>
      <c r="KQ6" s="71">
        <v>29</v>
      </c>
      <c r="KR6" s="71">
        <v>30</v>
      </c>
      <c r="KS6" s="71">
        <v>31</v>
      </c>
      <c r="KT6" s="71">
        <v>32</v>
      </c>
      <c r="KU6" s="73"/>
      <c r="KV6" s="71">
        <v>1</v>
      </c>
      <c r="KW6" s="71">
        <v>2</v>
      </c>
      <c r="KX6" s="71">
        <v>3</v>
      </c>
      <c r="KY6" s="71">
        <v>4</v>
      </c>
      <c r="KZ6" s="71">
        <v>5</v>
      </c>
      <c r="LA6" s="71">
        <v>6</v>
      </c>
      <c r="LB6" s="71">
        <v>7</v>
      </c>
      <c r="LC6" s="71">
        <v>8</v>
      </c>
      <c r="LD6" s="71">
        <v>9</v>
      </c>
      <c r="LE6" s="71">
        <v>10</v>
      </c>
      <c r="LF6" s="71">
        <v>11</v>
      </c>
      <c r="LG6" s="71">
        <v>12</v>
      </c>
      <c r="LH6" s="71">
        <v>13</v>
      </c>
      <c r="LI6" s="71">
        <v>14</v>
      </c>
      <c r="LJ6" s="71">
        <v>15</v>
      </c>
      <c r="LK6" s="71">
        <v>16</v>
      </c>
      <c r="LL6" s="71">
        <v>17</v>
      </c>
      <c r="LM6" s="71">
        <v>18</v>
      </c>
      <c r="LN6" s="71">
        <v>19</v>
      </c>
      <c r="LO6" s="71">
        <v>20</v>
      </c>
      <c r="LP6" s="71">
        <v>21</v>
      </c>
      <c r="LQ6" s="71">
        <v>22</v>
      </c>
      <c r="LR6" s="71">
        <v>23</v>
      </c>
      <c r="LS6" s="71">
        <v>24</v>
      </c>
      <c r="LT6" s="71">
        <v>25</v>
      </c>
      <c r="LU6" s="71">
        <v>26</v>
      </c>
      <c r="LV6" s="71">
        <v>27</v>
      </c>
      <c r="LW6" s="71">
        <v>28</v>
      </c>
      <c r="LX6" s="71">
        <v>29</v>
      </c>
      <c r="LY6" s="71">
        <v>30</v>
      </c>
      <c r="LZ6" s="71">
        <v>31</v>
      </c>
      <c r="MA6" s="71">
        <v>32</v>
      </c>
      <c r="MB6" s="73"/>
      <c r="MC6" s="71">
        <v>1</v>
      </c>
      <c r="MD6" s="71">
        <v>2</v>
      </c>
      <c r="ME6" s="71">
        <v>3</v>
      </c>
      <c r="MF6" s="71">
        <v>4</v>
      </c>
      <c r="MG6" s="71">
        <v>5</v>
      </c>
      <c r="MH6" s="71">
        <v>6</v>
      </c>
      <c r="MI6" s="71">
        <v>7</v>
      </c>
      <c r="MJ6" s="71">
        <v>8</v>
      </c>
      <c r="MK6" s="71">
        <v>9</v>
      </c>
      <c r="ML6" s="71">
        <v>10</v>
      </c>
      <c r="MM6" s="71">
        <v>11</v>
      </c>
      <c r="MN6" s="71">
        <v>12</v>
      </c>
      <c r="MO6" s="71">
        <v>13</v>
      </c>
      <c r="MP6" s="71">
        <v>14</v>
      </c>
      <c r="MQ6" s="71">
        <v>15</v>
      </c>
      <c r="MR6" s="71">
        <v>16</v>
      </c>
      <c r="MS6" s="71">
        <v>17</v>
      </c>
      <c r="MT6" s="71">
        <v>18</v>
      </c>
      <c r="MU6" s="71">
        <v>19</v>
      </c>
      <c r="MV6" s="71">
        <v>20</v>
      </c>
      <c r="MW6" s="71">
        <v>21</v>
      </c>
      <c r="MX6" s="71">
        <v>22</v>
      </c>
      <c r="MY6" s="71">
        <v>23</v>
      </c>
      <c r="MZ6" s="71">
        <v>24</v>
      </c>
      <c r="NA6" s="71">
        <v>25</v>
      </c>
      <c r="NB6" s="71">
        <v>26</v>
      </c>
      <c r="NC6" s="71">
        <v>27</v>
      </c>
      <c r="ND6" s="71">
        <v>28</v>
      </c>
      <c r="NE6" s="71">
        <v>29</v>
      </c>
      <c r="NF6" s="71">
        <v>30</v>
      </c>
      <c r="NG6" s="71">
        <v>31</v>
      </c>
      <c r="NH6" s="71">
        <v>32</v>
      </c>
      <c r="NI6" s="73"/>
      <c r="NJ6" s="71">
        <v>1</v>
      </c>
      <c r="NK6" s="71">
        <v>2</v>
      </c>
      <c r="NL6" s="71">
        <v>3</v>
      </c>
      <c r="NM6" s="71">
        <v>4</v>
      </c>
      <c r="NN6" s="71">
        <v>5</v>
      </c>
      <c r="NO6" s="71">
        <v>6</v>
      </c>
      <c r="NP6" s="71">
        <v>7</v>
      </c>
      <c r="NQ6" s="71">
        <v>8</v>
      </c>
      <c r="NR6" s="71">
        <v>9</v>
      </c>
      <c r="NS6" s="71">
        <v>10</v>
      </c>
      <c r="NT6" s="71">
        <v>11</v>
      </c>
      <c r="NU6" s="71">
        <v>12</v>
      </c>
      <c r="NV6" s="71">
        <v>13</v>
      </c>
      <c r="NW6" s="71">
        <v>14</v>
      </c>
      <c r="NX6" s="71">
        <v>15</v>
      </c>
      <c r="NY6" s="71">
        <v>16</v>
      </c>
      <c r="NZ6" s="71">
        <v>17</v>
      </c>
      <c r="OA6" s="71">
        <v>18</v>
      </c>
      <c r="OB6" s="71">
        <v>19</v>
      </c>
      <c r="OC6" s="71">
        <v>20</v>
      </c>
      <c r="OD6" s="71">
        <v>21</v>
      </c>
      <c r="OE6" s="71">
        <v>22</v>
      </c>
      <c r="OF6" s="71">
        <v>23</v>
      </c>
      <c r="OG6" s="71">
        <v>24</v>
      </c>
      <c r="OH6" s="71">
        <v>25</v>
      </c>
      <c r="OI6" s="71">
        <v>26</v>
      </c>
      <c r="OJ6" s="71">
        <v>27</v>
      </c>
      <c r="OK6" s="71">
        <v>28</v>
      </c>
      <c r="OL6" s="71">
        <v>29</v>
      </c>
      <c r="OM6" s="71">
        <v>30</v>
      </c>
      <c r="ON6" s="71">
        <v>31</v>
      </c>
      <c r="OO6" s="71">
        <v>32</v>
      </c>
      <c r="OP6" s="73"/>
      <c r="OQ6" s="74"/>
      <c r="OR6" s="71">
        <v>1</v>
      </c>
      <c r="OS6" s="71">
        <v>2</v>
      </c>
      <c r="OT6" s="71">
        <v>3</v>
      </c>
      <c r="OU6" s="71">
        <v>4</v>
      </c>
      <c r="OV6" s="71">
        <v>5</v>
      </c>
      <c r="OW6" s="71">
        <v>6</v>
      </c>
      <c r="OX6" s="71">
        <v>7</v>
      </c>
      <c r="OY6" s="71">
        <v>8</v>
      </c>
      <c r="OZ6" s="71">
        <v>9</v>
      </c>
      <c r="PA6" s="71">
        <v>10</v>
      </c>
      <c r="PB6" s="71">
        <v>11</v>
      </c>
      <c r="PC6" s="71">
        <v>12</v>
      </c>
      <c r="PD6" s="71">
        <v>13</v>
      </c>
      <c r="PE6" s="71">
        <v>14</v>
      </c>
      <c r="PF6" s="71">
        <v>15</v>
      </c>
      <c r="PG6" s="71">
        <v>16</v>
      </c>
      <c r="PH6" s="71">
        <v>17</v>
      </c>
      <c r="PI6" s="71">
        <v>18</v>
      </c>
      <c r="PJ6" s="71">
        <v>19</v>
      </c>
      <c r="PK6" s="71">
        <v>20</v>
      </c>
      <c r="PL6" s="71">
        <v>21</v>
      </c>
      <c r="PM6" s="71">
        <v>22</v>
      </c>
      <c r="PN6" s="71">
        <v>23</v>
      </c>
      <c r="PO6" s="71">
        <v>24</v>
      </c>
      <c r="PP6" s="71">
        <v>25</v>
      </c>
      <c r="PQ6" s="71">
        <v>26</v>
      </c>
      <c r="PR6" s="71">
        <v>27</v>
      </c>
      <c r="PS6" s="71">
        <v>28</v>
      </c>
      <c r="PT6" s="71">
        <v>29</v>
      </c>
      <c r="PU6" s="71">
        <v>30</v>
      </c>
      <c r="PV6" s="71">
        <v>31</v>
      </c>
      <c r="PW6" s="71">
        <v>32</v>
      </c>
      <c r="PX6" s="73"/>
      <c r="PY6" s="71">
        <v>1</v>
      </c>
      <c r="PZ6" s="71">
        <v>2</v>
      </c>
      <c r="QA6" s="71">
        <v>3</v>
      </c>
      <c r="QB6" s="71">
        <v>4</v>
      </c>
      <c r="QC6" s="71">
        <v>5</v>
      </c>
      <c r="QD6" s="71">
        <v>6</v>
      </c>
      <c r="QE6" s="71">
        <v>7</v>
      </c>
      <c r="QF6" s="71">
        <v>8</v>
      </c>
      <c r="QG6" s="71">
        <v>9</v>
      </c>
      <c r="QH6" s="71">
        <v>10</v>
      </c>
      <c r="QI6" s="71">
        <v>11</v>
      </c>
      <c r="QJ6" s="71">
        <v>12</v>
      </c>
      <c r="QK6" s="71">
        <v>13</v>
      </c>
      <c r="QL6" s="71">
        <v>14</v>
      </c>
      <c r="QM6" s="71">
        <v>15</v>
      </c>
      <c r="QN6" s="71">
        <v>16</v>
      </c>
      <c r="QO6" s="71">
        <v>17</v>
      </c>
      <c r="QP6" s="71">
        <v>18</v>
      </c>
      <c r="QQ6" s="71">
        <v>19</v>
      </c>
      <c r="QR6" s="71">
        <v>20</v>
      </c>
      <c r="QS6" s="71">
        <v>21</v>
      </c>
      <c r="QT6" s="71">
        <v>22</v>
      </c>
      <c r="QU6" s="71">
        <v>23</v>
      </c>
      <c r="QV6" s="71">
        <v>24</v>
      </c>
      <c r="QW6" s="71">
        <v>25</v>
      </c>
      <c r="QX6" s="71">
        <v>26</v>
      </c>
      <c r="QY6" s="71">
        <v>27</v>
      </c>
      <c r="QZ6" s="71">
        <v>28</v>
      </c>
      <c r="RA6" s="71">
        <v>29</v>
      </c>
      <c r="RB6" s="71">
        <v>30</v>
      </c>
      <c r="RC6" s="71">
        <v>31</v>
      </c>
      <c r="RD6" s="71">
        <v>32</v>
      </c>
      <c r="RE6" s="73"/>
      <c r="RF6" s="71">
        <v>1</v>
      </c>
      <c r="RG6" s="71">
        <v>2</v>
      </c>
      <c r="RH6" s="71">
        <v>3</v>
      </c>
      <c r="RI6" s="71">
        <v>4</v>
      </c>
      <c r="RJ6" s="71">
        <v>5</v>
      </c>
      <c r="RK6" s="71">
        <v>6</v>
      </c>
      <c r="RL6" s="71">
        <v>7</v>
      </c>
      <c r="RM6" s="71">
        <v>8</v>
      </c>
      <c r="RN6" s="71">
        <v>9</v>
      </c>
      <c r="RO6" s="71">
        <v>10</v>
      </c>
      <c r="RP6" s="71">
        <v>11</v>
      </c>
      <c r="RQ6" s="71">
        <v>12</v>
      </c>
      <c r="RR6" s="71">
        <v>13</v>
      </c>
      <c r="RS6" s="71">
        <v>14</v>
      </c>
      <c r="RT6" s="71">
        <v>15</v>
      </c>
      <c r="RU6" s="71">
        <v>16</v>
      </c>
      <c r="RV6" s="71">
        <v>17</v>
      </c>
      <c r="RW6" s="71">
        <v>18</v>
      </c>
      <c r="RX6" s="71">
        <v>19</v>
      </c>
      <c r="RY6" s="71">
        <v>20</v>
      </c>
      <c r="RZ6" s="71">
        <v>21</v>
      </c>
      <c r="SA6" s="71">
        <v>22</v>
      </c>
      <c r="SB6" s="71">
        <v>23</v>
      </c>
      <c r="SC6" s="71">
        <v>24</v>
      </c>
      <c r="SD6" s="71">
        <v>25</v>
      </c>
      <c r="SE6" s="71">
        <v>26</v>
      </c>
      <c r="SF6" s="71">
        <v>27</v>
      </c>
      <c r="SG6" s="71">
        <v>28</v>
      </c>
      <c r="SH6" s="71">
        <v>29</v>
      </c>
      <c r="SI6" s="71">
        <v>30</v>
      </c>
      <c r="SJ6" s="71">
        <v>31</v>
      </c>
      <c r="SK6" s="71">
        <v>32</v>
      </c>
      <c r="SL6" s="73"/>
      <c r="SM6" s="71">
        <v>1</v>
      </c>
      <c r="SN6" s="71">
        <v>2</v>
      </c>
      <c r="SO6" s="71">
        <v>3</v>
      </c>
      <c r="SP6" s="71">
        <v>4</v>
      </c>
      <c r="SQ6" s="71">
        <v>5</v>
      </c>
      <c r="SR6" s="71">
        <v>6</v>
      </c>
      <c r="SS6" s="71">
        <v>7</v>
      </c>
      <c r="ST6" s="71">
        <v>8</v>
      </c>
      <c r="SU6" s="71">
        <v>9</v>
      </c>
      <c r="SV6" s="71">
        <v>10</v>
      </c>
      <c r="SW6" s="71">
        <v>11</v>
      </c>
      <c r="SX6" s="71">
        <v>12</v>
      </c>
      <c r="SY6" s="71">
        <v>13</v>
      </c>
      <c r="SZ6" s="71">
        <v>14</v>
      </c>
      <c r="TA6" s="71">
        <v>15</v>
      </c>
      <c r="TB6" s="71">
        <v>16</v>
      </c>
      <c r="TC6" s="71">
        <v>17</v>
      </c>
      <c r="TD6" s="71">
        <v>18</v>
      </c>
      <c r="TE6" s="71">
        <v>19</v>
      </c>
      <c r="TF6" s="71">
        <v>20</v>
      </c>
      <c r="TG6" s="71">
        <v>21</v>
      </c>
      <c r="TH6" s="71">
        <v>22</v>
      </c>
      <c r="TI6" s="71">
        <v>23</v>
      </c>
      <c r="TJ6" s="71">
        <v>24</v>
      </c>
      <c r="TK6" s="71">
        <v>25</v>
      </c>
      <c r="TL6" s="71">
        <v>26</v>
      </c>
      <c r="TM6" s="71">
        <v>27</v>
      </c>
      <c r="TN6" s="71">
        <v>28</v>
      </c>
      <c r="TO6" s="71">
        <v>29</v>
      </c>
      <c r="TP6" s="71">
        <v>30</v>
      </c>
      <c r="TQ6" s="71">
        <v>31</v>
      </c>
      <c r="TR6" s="71">
        <v>32</v>
      </c>
      <c r="TS6" s="73"/>
      <c r="TT6" s="71">
        <v>1</v>
      </c>
      <c r="TU6" s="71">
        <v>2</v>
      </c>
      <c r="TV6" s="71">
        <v>3</v>
      </c>
      <c r="TW6" s="71">
        <v>4</v>
      </c>
      <c r="TX6" s="71">
        <v>5</v>
      </c>
      <c r="TY6" s="71">
        <v>6</v>
      </c>
      <c r="TZ6" s="71">
        <v>7</v>
      </c>
      <c r="UA6" s="71">
        <v>8</v>
      </c>
      <c r="UB6" s="71">
        <v>9</v>
      </c>
      <c r="UC6" s="71">
        <v>10</v>
      </c>
      <c r="UD6" s="71">
        <v>11</v>
      </c>
      <c r="UE6" s="71">
        <v>12</v>
      </c>
      <c r="UF6" s="71">
        <v>13</v>
      </c>
      <c r="UG6" s="71">
        <v>14</v>
      </c>
      <c r="UH6" s="71">
        <v>15</v>
      </c>
      <c r="UI6" s="71">
        <v>16</v>
      </c>
      <c r="UJ6" s="71">
        <v>17</v>
      </c>
      <c r="UK6" s="71">
        <v>18</v>
      </c>
      <c r="UL6" s="71">
        <v>19</v>
      </c>
      <c r="UM6" s="71">
        <v>20</v>
      </c>
      <c r="UN6" s="71">
        <v>21</v>
      </c>
      <c r="UO6" s="71">
        <v>22</v>
      </c>
      <c r="UP6" s="71">
        <v>23</v>
      </c>
      <c r="UQ6" s="71">
        <v>24</v>
      </c>
      <c r="UR6" s="71">
        <v>25</v>
      </c>
      <c r="US6" s="71">
        <v>26</v>
      </c>
      <c r="UT6" s="71">
        <v>27</v>
      </c>
      <c r="UU6" s="71">
        <v>28</v>
      </c>
      <c r="UV6" s="71">
        <v>29</v>
      </c>
      <c r="UW6" s="71">
        <v>30</v>
      </c>
      <c r="UX6" s="71">
        <v>31</v>
      </c>
      <c r="UY6" s="71">
        <v>32</v>
      </c>
      <c r="UZ6" s="73"/>
      <c r="VA6" s="71">
        <v>1</v>
      </c>
      <c r="VB6" s="71">
        <v>2</v>
      </c>
      <c r="VC6" s="71">
        <v>3</v>
      </c>
      <c r="VD6" s="71">
        <v>4</v>
      </c>
      <c r="VE6" s="71">
        <v>5</v>
      </c>
      <c r="VF6" s="71">
        <v>6</v>
      </c>
      <c r="VG6" s="71">
        <v>7</v>
      </c>
      <c r="VH6" s="71">
        <v>8</v>
      </c>
      <c r="VI6" s="71">
        <v>9</v>
      </c>
      <c r="VJ6" s="71">
        <v>10</v>
      </c>
      <c r="VK6" s="71">
        <v>11</v>
      </c>
      <c r="VL6" s="71">
        <v>12</v>
      </c>
      <c r="VM6" s="71">
        <v>13</v>
      </c>
      <c r="VN6" s="71">
        <v>14</v>
      </c>
      <c r="VO6" s="71">
        <v>15</v>
      </c>
      <c r="VP6" s="71">
        <v>16</v>
      </c>
      <c r="VQ6" s="71">
        <v>17</v>
      </c>
      <c r="VR6" s="71">
        <v>18</v>
      </c>
      <c r="VS6" s="71">
        <v>19</v>
      </c>
      <c r="VT6" s="71">
        <v>20</v>
      </c>
      <c r="VU6" s="71">
        <v>21</v>
      </c>
      <c r="VV6" s="71">
        <v>22</v>
      </c>
      <c r="VW6" s="71">
        <v>23</v>
      </c>
      <c r="VX6" s="71">
        <v>24</v>
      </c>
      <c r="VY6" s="71">
        <v>25</v>
      </c>
      <c r="VZ6" s="71">
        <v>26</v>
      </c>
      <c r="WA6" s="71">
        <v>27</v>
      </c>
      <c r="WB6" s="71">
        <v>28</v>
      </c>
      <c r="WC6" s="71">
        <v>29</v>
      </c>
      <c r="WD6" s="71">
        <v>30</v>
      </c>
      <c r="WE6" s="71">
        <v>31</v>
      </c>
      <c r="WF6" s="71">
        <v>32</v>
      </c>
      <c r="WG6" s="73"/>
      <c r="WH6" s="71">
        <v>1</v>
      </c>
      <c r="WI6" s="71">
        <v>2</v>
      </c>
      <c r="WJ6" s="71">
        <v>3</v>
      </c>
      <c r="WK6" s="71">
        <v>4</v>
      </c>
      <c r="WL6" s="71">
        <v>5</v>
      </c>
      <c r="WM6" s="71">
        <v>6</v>
      </c>
      <c r="WN6" s="71">
        <v>7</v>
      </c>
      <c r="WO6" s="71">
        <v>8</v>
      </c>
      <c r="WP6" s="71">
        <v>9</v>
      </c>
      <c r="WQ6" s="71">
        <v>10</v>
      </c>
      <c r="WR6" s="71">
        <v>11</v>
      </c>
      <c r="WS6" s="71">
        <v>12</v>
      </c>
      <c r="WT6" s="71">
        <v>13</v>
      </c>
      <c r="WU6" s="71">
        <v>14</v>
      </c>
      <c r="WV6" s="71">
        <v>15</v>
      </c>
      <c r="WW6" s="71">
        <v>16</v>
      </c>
      <c r="WX6" s="71">
        <v>17</v>
      </c>
      <c r="WY6" s="71">
        <v>18</v>
      </c>
      <c r="WZ6" s="71">
        <v>19</v>
      </c>
      <c r="XA6" s="71">
        <v>20</v>
      </c>
      <c r="XB6" s="71">
        <v>21</v>
      </c>
      <c r="XC6" s="71">
        <v>22</v>
      </c>
      <c r="XD6" s="71">
        <v>23</v>
      </c>
      <c r="XE6" s="71">
        <v>24</v>
      </c>
      <c r="XF6" s="71">
        <v>25</v>
      </c>
      <c r="XG6" s="71">
        <v>26</v>
      </c>
      <c r="XH6" s="71">
        <v>27</v>
      </c>
      <c r="XI6" s="71">
        <v>28</v>
      </c>
      <c r="XJ6" s="71">
        <v>29</v>
      </c>
      <c r="XK6" s="71">
        <v>30</v>
      </c>
      <c r="XL6" s="71">
        <v>31</v>
      </c>
      <c r="XM6" s="71">
        <v>32</v>
      </c>
      <c r="XN6" s="73"/>
      <c r="XO6" s="71">
        <v>1</v>
      </c>
      <c r="XP6" s="71">
        <v>2</v>
      </c>
      <c r="XQ6" s="71">
        <v>3</v>
      </c>
      <c r="XR6" s="71">
        <v>4</v>
      </c>
      <c r="XS6" s="71">
        <v>5</v>
      </c>
      <c r="XT6" s="71">
        <v>6</v>
      </c>
      <c r="XU6" s="71">
        <v>7</v>
      </c>
      <c r="XV6" s="71">
        <v>8</v>
      </c>
      <c r="XW6" s="71">
        <v>9</v>
      </c>
      <c r="XX6" s="71">
        <v>10</v>
      </c>
      <c r="XY6" s="71">
        <v>11</v>
      </c>
      <c r="XZ6" s="71">
        <v>12</v>
      </c>
      <c r="YA6" s="71">
        <v>13</v>
      </c>
      <c r="YB6" s="71">
        <v>14</v>
      </c>
      <c r="YC6" s="71">
        <v>15</v>
      </c>
      <c r="YD6" s="71">
        <v>16</v>
      </c>
      <c r="YE6" s="71">
        <v>17</v>
      </c>
      <c r="YF6" s="71">
        <v>18</v>
      </c>
      <c r="YG6" s="71">
        <v>19</v>
      </c>
      <c r="YH6" s="71">
        <v>20</v>
      </c>
      <c r="YI6" s="71">
        <v>21</v>
      </c>
      <c r="YJ6" s="71">
        <v>22</v>
      </c>
      <c r="YK6" s="71">
        <v>23</v>
      </c>
      <c r="YL6" s="71">
        <v>24</v>
      </c>
      <c r="YM6" s="71">
        <v>25</v>
      </c>
      <c r="YN6" s="71">
        <v>26</v>
      </c>
      <c r="YO6" s="71">
        <v>27</v>
      </c>
      <c r="YP6" s="71">
        <v>28</v>
      </c>
      <c r="YQ6" s="71">
        <v>29</v>
      </c>
      <c r="YR6" s="71">
        <v>30</v>
      </c>
      <c r="YS6" s="71">
        <v>31</v>
      </c>
      <c r="YT6" s="71">
        <v>32</v>
      </c>
      <c r="YU6" s="73"/>
      <c r="YV6" s="71">
        <v>1</v>
      </c>
      <c r="YW6" s="71">
        <v>2</v>
      </c>
      <c r="YX6" s="71">
        <v>3</v>
      </c>
      <c r="YY6" s="71">
        <v>4</v>
      </c>
      <c r="YZ6" s="71">
        <v>5</v>
      </c>
      <c r="ZA6" s="71">
        <v>6</v>
      </c>
      <c r="ZB6" s="71">
        <v>7</v>
      </c>
      <c r="ZC6" s="71">
        <v>8</v>
      </c>
      <c r="ZD6" s="71">
        <v>9</v>
      </c>
      <c r="ZE6" s="71">
        <v>10</v>
      </c>
      <c r="ZF6" s="71">
        <v>11</v>
      </c>
      <c r="ZG6" s="71">
        <v>12</v>
      </c>
      <c r="ZH6" s="71">
        <v>13</v>
      </c>
      <c r="ZI6" s="71">
        <v>14</v>
      </c>
      <c r="ZJ6" s="71">
        <v>15</v>
      </c>
      <c r="ZK6" s="71">
        <v>16</v>
      </c>
      <c r="ZL6" s="71">
        <v>17</v>
      </c>
      <c r="ZM6" s="71">
        <v>18</v>
      </c>
      <c r="ZN6" s="71">
        <v>19</v>
      </c>
      <c r="ZO6" s="71">
        <v>20</v>
      </c>
      <c r="ZP6" s="71">
        <v>21</v>
      </c>
      <c r="ZQ6" s="71">
        <v>22</v>
      </c>
      <c r="ZR6" s="71">
        <v>23</v>
      </c>
      <c r="ZS6" s="71">
        <v>24</v>
      </c>
      <c r="ZT6" s="71">
        <v>25</v>
      </c>
      <c r="ZU6" s="71">
        <v>26</v>
      </c>
      <c r="ZV6" s="71">
        <v>27</v>
      </c>
      <c r="ZW6" s="71">
        <v>28</v>
      </c>
      <c r="ZX6" s="71">
        <v>29</v>
      </c>
      <c r="ZY6" s="71">
        <v>30</v>
      </c>
      <c r="ZZ6" s="71">
        <v>31</v>
      </c>
      <c r="AAA6" s="71">
        <v>32</v>
      </c>
      <c r="AAB6" s="73"/>
      <c r="AAC6" s="71">
        <v>1</v>
      </c>
      <c r="AAD6" s="71">
        <v>2</v>
      </c>
      <c r="AAE6" s="71">
        <v>3</v>
      </c>
      <c r="AAF6" s="71">
        <v>4</v>
      </c>
      <c r="AAG6" s="71">
        <v>5</v>
      </c>
      <c r="AAH6" s="71">
        <v>6</v>
      </c>
      <c r="AAI6" s="71">
        <v>7</v>
      </c>
      <c r="AAJ6" s="71">
        <v>8</v>
      </c>
      <c r="AAK6" s="71">
        <v>9</v>
      </c>
      <c r="AAL6" s="71">
        <v>10</v>
      </c>
      <c r="AAM6" s="71">
        <v>11</v>
      </c>
      <c r="AAN6" s="71">
        <v>12</v>
      </c>
      <c r="AAO6" s="71">
        <v>13</v>
      </c>
      <c r="AAP6" s="71">
        <v>14</v>
      </c>
      <c r="AAQ6" s="71">
        <v>15</v>
      </c>
      <c r="AAR6" s="71">
        <v>16</v>
      </c>
      <c r="AAS6" s="71">
        <v>17</v>
      </c>
      <c r="AAT6" s="71">
        <v>18</v>
      </c>
      <c r="AAU6" s="71">
        <v>19</v>
      </c>
      <c r="AAV6" s="71">
        <v>20</v>
      </c>
      <c r="AAW6" s="71">
        <v>21</v>
      </c>
      <c r="AAX6" s="71">
        <v>22</v>
      </c>
      <c r="AAY6" s="71">
        <v>23</v>
      </c>
      <c r="AAZ6" s="71">
        <v>24</v>
      </c>
      <c r="ABA6" s="71">
        <v>25</v>
      </c>
      <c r="ABB6" s="71">
        <v>26</v>
      </c>
      <c r="ABC6" s="71">
        <v>27</v>
      </c>
      <c r="ABD6" s="71">
        <v>28</v>
      </c>
      <c r="ABE6" s="71">
        <v>29</v>
      </c>
      <c r="ABF6" s="71">
        <v>30</v>
      </c>
      <c r="ABG6" s="71">
        <v>31</v>
      </c>
      <c r="ABH6" s="71">
        <v>32</v>
      </c>
      <c r="ABI6" s="73"/>
      <c r="ABJ6" s="71">
        <v>1</v>
      </c>
      <c r="ABK6" s="71">
        <v>2</v>
      </c>
      <c r="ABL6" s="71">
        <v>3</v>
      </c>
      <c r="ABM6" s="71">
        <v>4</v>
      </c>
      <c r="ABN6" s="71">
        <v>5</v>
      </c>
      <c r="ABO6" s="71">
        <v>6</v>
      </c>
      <c r="ABP6" s="71">
        <v>7</v>
      </c>
      <c r="ABQ6" s="71">
        <v>8</v>
      </c>
      <c r="ABR6" s="71">
        <v>9</v>
      </c>
      <c r="ABS6" s="71">
        <v>10</v>
      </c>
      <c r="ABT6" s="71">
        <v>11</v>
      </c>
      <c r="ABU6" s="71">
        <v>12</v>
      </c>
      <c r="ABV6" s="71">
        <v>13</v>
      </c>
      <c r="ABW6" s="71">
        <v>14</v>
      </c>
      <c r="ABX6" s="71">
        <v>15</v>
      </c>
      <c r="ABY6" s="71">
        <v>16</v>
      </c>
      <c r="ABZ6" s="71">
        <v>17</v>
      </c>
      <c r="ACA6" s="71">
        <v>18</v>
      </c>
      <c r="ACB6" s="71">
        <v>19</v>
      </c>
      <c r="ACC6" s="71">
        <v>20</v>
      </c>
      <c r="ACD6" s="71">
        <v>21</v>
      </c>
      <c r="ACE6" s="71">
        <v>22</v>
      </c>
      <c r="ACF6" s="71">
        <v>23</v>
      </c>
      <c r="ACG6" s="71">
        <v>24</v>
      </c>
      <c r="ACH6" s="71">
        <v>25</v>
      </c>
      <c r="ACI6" s="71">
        <v>26</v>
      </c>
      <c r="ACJ6" s="71">
        <v>27</v>
      </c>
      <c r="ACK6" s="71">
        <v>28</v>
      </c>
      <c r="ACL6" s="71">
        <v>29</v>
      </c>
      <c r="ACM6" s="71">
        <v>30</v>
      </c>
      <c r="ACN6" s="71">
        <v>31</v>
      </c>
      <c r="ACO6" s="71">
        <v>32</v>
      </c>
      <c r="ACP6" s="73"/>
      <c r="ACQ6" s="71">
        <v>1</v>
      </c>
      <c r="ACR6" s="71">
        <v>2</v>
      </c>
      <c r="ACS6" s="71">
        <v>3</v>
      </c>
      <c r="ACT6" s="71">
        <v>4</v>
      </c>
      <c r="ACU6" s="71">
        <v>5</v>
      </c>
      <c r="ACV6" s="71">
        <v>6</v>
      </c>
      <c r="ACW6" s="71">
        <v>7</v>
      </c>
      <c r="ACX6" s="71">
        <v>8</v>
      </c>
      <c r="ACY6" s="71">
        <v>9</v>
      </c>
      <c r="ACZ6" s="71">
        <v>10</v>
      </c>
      <c r="ADA6" s="71">
        <v>11</v>
      </c>
      <c r="ADB6" s="71">
        <v>12</v>
      </c>
      <c r="ADC6" s="71">
        <v>13</v>
      </c>
      <c r="ADD6" s="71">
        <v>14</v>
      </c>
      <c r="ADE6" s="71">
        <v>15</v>
      </c>
      <c r="ADF6" s="71">
        <v>16</v>
      </c>
      <c r="ADG6" s="71">
        <v>17</v>
      </c>
      <c r="ADH6" s="71">
        <v>18</v>
      </c>
      <c r="ADI6" s="71">
        <v>19</v>
      </c>
      <c r="ADJ6" s="71">
        <v>20</v>
      </c>
      <c r="ADK6" s="71">
        <v>21</v>
      </c>
      <c r="ADL6" s="71">
        <v>22</v>
      </c>
      <c r="ADM6" s="71">
        <v>23</v>
      </c>
      <c r="ADN6" s="71">
        <v>24</v>
      </c>
      <c r="ADO6" s="71">
        <v>25</v>
      </c>
      <c r="ADP6" s="71">
        <v>26</v>
      </c>
      <c r="ADQ6" s="71">
        <v>27</v>
      </c>
      <c r="ADR6" s="71">
        <v>28</v>
      </c>
      <c r="ADS6" s="71">
        <v>29</v>
      </c>
      <c r="ADT6" s="71">
        <v>30</v>
      </c>
      <c r="ADU6" s="71">
        <v>31</v>
      </c>
      <c r="ADV6" s="71">
        <v>32</v>
      </c>
      <c r="ADW6" s="73"/>
      <c r="ADX6" s="74"/>
      <c r="ADY6" s="71">
        <v>1</v>
      </c>
      <c r="ADZ6" s="71">
        <v>2</v>
      </c>
      <c r="AEA6" s="71">
        <v>3</v>
      </c>
      <c r="AEB6" s="71">
        <v>4</v>
      </c>
      <c r="AEC6" s="71">
        <v>5</v>
      </c>
      <c r="AED6" s="71">
        <v>6</v>
      </c>
      <c r="AEE6" s="71">
        <v>7</v>
      </c>
      <c r="AEF6" s="71">
        <v>8</v>
      </c>
      <c r="AEG6" s="71">
        <v>9</v>
      </c>
      <c r="AEH6" s="71">
        <v>10</v>
      </c>
      <c r="AEI6" s="71">
        <v>11</v>
      </c>
      <c r="AEJ6" s="71">
        <v>12</v>
      </c>
      <c r="AEK6" s="71">
        <v>13</v>
      </c>
      <c r="AEL6" s="71">
        <v>14</v>
      </c>
      <c r="AEM6" s="71">
        <v>15</v>
      </c>
      <c r="AEN6" s="71">
        <v>16</v>
      </c>
      <c r="AEO6" s="71">
        <v>17</v>
      </c>
      <c r="AEP6" s="71">
        <v>18</v>
      </c>
      <c r="AEQ6" s="71">
        <v>19</v>
      </c>
      <c r="AER6" s="71">
        <v>20</v>
      </c>
      <c r="AES6" s="71">
        <v>21</v>
      </c>
      <c r="AET6" s="71">
        <v>22</v>
      </c>
      <c r="AEU6" s="71">
        <v>23</v>
      </c>
      <c r="AEV6" s="71">
        <v>24</v>
      </c>
      <c r="AEW6" s="71">
        <v>25</v>
      </c>
      <c r="AEX6" s="71">
        <v>26</v>
      </c>
      <c r="AEY6" s="71">
        <v>27</v>
      </c>
      <c r="AEZ6" s="71">
        <v>28</v>
      </c>
      <c r="AFA6" s="71">
        <v>29</v>
      </c>
      <c r="AFB6" s="71">
        <v>30</v>
      </c>
      <c r="AFC6" s="71">
        <v>31</v>
      </c>
      <c r="AFD6" s="71">
        <v>32</v>
      </c>
      <c r="AFE6" s="73"/>
      <c r="AFF6" s="71">
        <v>1</v>
      </c>
      <c r="AFG6" s="71">
        <v>2</v>
      </c>
      <c r="AFH6" s="71">
        <v>3</v>
      </c>
      <c r="AFI6" s="71">
        <v>4</v>
      </c>
      <c r="AFJ6" s="71">
        <v>5</v>
      </c>
      <c r="AFK6" s="71">
        <v>6</v>
      </c>
      <c r="AFL6" s="71">
        <v>7</v>
      </c>
      <c r="AFM6" s="71">
        <v>8</v>
      </c>
      <c r="AFN6" s="71">
        <v>9</v>
      </c>
      <c r="AFO6" s="71">
        <v>10</v>
      </c>
      <c r="AFP6" s="71">
        <v>11</v>
      </c>
      <c r="AFQ6" s="71">
        <v>12</v>
      </c>
      <c r="AFR6" s="71">
        <v>13</v>
      </c>
      <c r="AFS6" s="71">
        <v>14</v>
      </c>
      <c r="AFT6" s="71">
        <v>15</v>
      </c>
      <c r="AFU6" s="71">
        <v>16</v>
      </c>
      <c r="AFV6" s="71">
        <v>17</v>
      </c>
      <c r="AFW6" s="71">
        <v>18</v>
      </c>
      <c r="AFX6" s="71">
        <v>19</v>
      </c>
      <c r="AFY6" s="71">
        <v>20</v>
      </c>
      <c r="AFZ6" s="71">
        <v>21</v>
      </c>
      <c r="AGA6" s="71">
        <v>22</v>
      </c>
      <c r="AGB6" s="71">
        <v>23</v>
      </c>
      <c r="AGC6" s="71">
        <v>24</v>
      </c>
      <c r="AGD6" s="71">
        <v>25</v>
      </c>
      <c r="AGE6" s="71">
        <v>26</v>
      </c>
      <c r="AGF6" s="71">
        <v>27</v>
      </c>
      <c r="AGG6" s="71">
        <v>28</v>
      </c>
      <c r="AGH6" s="71">
        <v>29</v>
      </c>
      <c r="AGI6" s="71">
        <v>30</v>
      </c>
      <c r="AGJ6" s="71">
        <v>31</v>
      </c>
      <c r="AGK6" s="71">
        <v>32</v>
      </c>
      <c r="AGL6" s="73"/>
      <c r="AGM6" s="71">
        <v>1</v>
      </c>
      <c r="AGN6" s="71">
        <v>2</v>
      </c>
      <c r="AGO6" s="71">
        <v>3</v>
      </c>
      <c r="AGP6" s="71">
        <v>4</v>
      </c>
      <c r="AGQ6" s="71">
        <v>5</v>
      </c>
      <c r="AGR6" s="71">
        <v>6</v>
      </c>
      <c r="AGS6" s="71">
        <v>7</v>
      </c>
      <c r="AGT6" s="71">
        <v>8</v>
      </c>
      <c r="AGU6" s="71">
        <v>9</v>
      </c>
      <c r="AGV6" s="71">
        <v>10</v>
      </c>
      <c r="AGW6" s="71">
        <v>11</v>
      </c>
      <c r="AGX6" s="71">
        <v>12</v>
      </c>
      <c r="AGY6" s="71">
        <v>13</v>
      </c>
      <c r="AGZ6" s="71">
        <v>14</v>
      </c>
      <c r="AHA6" s="71">
        <v>15</v>
      </c>
      <c r="AHB6" s="71">
        <v>16</v>
      </c>
      <c r="AHC6" s="71">
        <v>17</v>
      </c>
      <c r="AHD6" s="71">
        <v>18</v>
      </c>
      <c r="AHE6" s="71">
        <v>19</v>
      </c>
      <c r="AHF6" s="71">
        <v>20</v>
      </c>
      <c r="AHG6" s="71">
        <v>21</v>
      </c>
      <c r="AHH6" s="71">
        <v>22</v>
      </c>
      <c r="AHI6" s="71">
        <v>23</v>
      </c>
      <c r="AHJ6" s="71">
        <v>24</v>
      </c>
      <c r="AHK6" s="71">
        <v>25</v>
      </c>
      <c r="AHL6" s="71">
        <v>26</v>
      </c>
      <c r="AHM6" s="71">
        <v>27</v>
      </c>
      <c r="AHN6" s="71">
        <v>28</v>
      </c>
      <c r="AHO6" s="71">
        <v>29</v>
      </c>
      <c r="AHP6" s="71">
        <v>30</v>
      </c>
      <c r="AHQ6" s="71">
        <v>31</v>
      </c>
      <c r="AHR6" s="71">
        <v>32</v>
      </c>
      <c r="AHS6" s="73"/>
      <c r="AHT6" s="71">
        <v>1</v>
      </c>
      <c r="AHU6" s="71">
        <v>2</v>
      </c>
      <c r="AHV6" s="71">
        <v>3</v>
      </c>
      <c r="AHW6" s="71">
        <v>4</v>
      </c>
      <c r="AHX6" s="71">
        <v>5</v>
      </c>
      <c r="AHY6" s="71">
        <v>6</v>
      </c>
      <c r="AHZ6" s="71">
        <v>7</v>
      </c>
      <c r="AIA6" s="71">
        <v>8</v>
      </c>
      <c r="AIB6" s="71">
        <v>9</v>
      </c>
      <c r="AIC6" s="71">
        <v>10</v>
      </c>
      <c r="AID6" s="71">
        <v>11</v>
      </c>
      <c r="AIE6" s="71">
        <v>12</v>
      </c>
      <c r="AIF6" s="71">
        <v>13</v>
      </c>
      <c r="AIG6" s="71">
        <v>14</v>
      </c>
      <c r="AIH6" s="71">
        <v>15</v>
      </c>
      <c r="AII6" s="71">
        <v>16</v>
      </c>
      <c r="AIJ6" s="71">
        <v>17</v>
      </c>
      <c r="AIK6" s="71">
        <v>18</v>
      </c>
      <c r="AIL6" s="71">
        <v>19</v>
      </c>
      <c r="AIM6" s="71">
        <v>20</v>
      </c>
      <c r="AIN6" s="71">
        <v>21</v>
      </c>
      <c r="AIO6" s="71">
        <v>22</v>
      </c>
      <c r="AIP6" s="71">
        <v>23</v>
      </c>
      <c r="AIQ6" s="71">
        <v>24</v>
      </c>
      <c r="AIR6" s="71">
        <v>25</v>
      </c>
      <c r="AIS6" s="71">
        <v>26</v>
      </c>
      <c r="AIT6" s="71">
        <v>27</v>
      </c>
      <c r="AIU6" s="71">
        <v>28</v>
      </c>
      <c r="AIV6" s="71">
        <v>29</v>
      </c>
      <c r="AIW6" s="71">
        <v>30</v>
      </c>
      <c r="AIX6" s="71">
        <v>31</v>
      </c>
      <c r="AIY6" s="71">
        <v>32</v>
      </c>
      <c r="AIZ6" s="73"/>
      <c r="AJA6" s="71">
        <v>1</v>
      </c>
      <c r="AJB6" s="71">
        <v>2</v>
      </c>
      <c r="AJC6" s="71">
        <v>3</v>
      </c>
      <c r="AJD6" s="71">
        <v>4</v>
      </c>
      <c r="AJE6" s="71">
        <v>5</v>
      </c>
      <c r="AJF6" s="71">
        <v>6</v>
      </c>
      <c r="AJG6" s="71">
        <v>7</v>
      </c>
      <c r="AJH6" s="71">
        <v>8</v>
      </c>
      <c r="AJI6" s="71">
        <v>9</v>
      </c>
      <c r="AJJ6" s="71">
        <v>10</v>
      </c>
      <c r="AJK6" s="71">
        <v>11</v>
      </c>
      <c r="AJL6" s="71">
        <v>12</v>
      </c>
      <c r="AJM6" s="71">
        <v>13</v>
      </c>
      <c r="AJN6" s="71">
        <v>14</v>
      </c>
      <c r="AJO6" s="71">
        <v>15</v>
      </c>
      <c r="AJP6" s="71">
        <v>16</v>
      </c>
      <c r="AJQ6" s="71">
        <v>17</v>
      </c>
      <c r="AJR6" s="71">
        <v>18</v>
      </c>
      <c r="AJS6" s="71">
        <v>19</v>
      </c>
      <c r="AJT6" s="71">
        <v>20</v>
      </c>
      <c r="AJU6" s="71">
        <v>21</v>
      </c>
      <c r="AJV6" s="71">
        <v>22</v>
      </c>
      <c r="AJW6" s="71">
        <v>23</v>
      </c>
      <c r="AJX6" s="71">
        <v>24</v>
      </c>
      <c r="AJY6" s="71">
        <v>25</v>
      </c>
      <c r="AJZ6" s="71">
        <v>26</v>
      </c>
      <c r="AKA6" s="71">
        <v>27</v>
      </c>
      <c r="AKB6" s="71">
        <v>28</v>
      </c>
      <c r="AKC6" s="71">
        <v>29</v>
      </c>
      <c r="AKD6" s="71">
        <v>30</v>
      </c>
      <c r="AKE6" s="71">
        <v>31</v>
      </c>
      <c r="AKF6" s="71">
        <v>32</v>
      </c>
      <c r="AKG6" s="73"/>
      <c r="AKH6" s="71">
        <v>1</v>
      </c>
      <c r="AKI6" s="71">
        <v>2</v>
      </c>
      <c r="AKJ6" s="71">
        <v>3</v>
      </c>
      <c r="AKK6" s="71">
        <v>4</v>
      </c>
      <c r="AKL6" s="71">
        <v>5</v>
      </c>
      <c r="AKM6" s="71">
        <v>6</v>
      </c>
      <c r="AKN6" s="71">
        <v>7</v>
      </c>
      <c r="AKO6" s="71">
        <v>8</v>
      </c>
      <c r="AKP6" s="71">
        <v>9</v>
      </c>
      <c r="AKQ6" s="71">
        <v>10</v>
      </c>
      <c r="AKR6" s="71">
        <v>11</v>
      </c>
      <c r="AKS6" s="71">
        <v>12</v>
      </c>
      <c r="AKT6" s="71">
        <v>13</v>
      </c>
      <c r="AKU6" s="71">
        <v>14</v>
      </c>
      <c r="AKV6" s="71">
        <v>15</v>
      </c>
      <c r="AKW6" s="71">
        <v>16</v>
      </c>
      <c r="AKX6" s="71">
        <v>17</v>
      </c>
      <c r="AKY6" s="71">
        <v>18</v>
      </c>
      <c r="AKZ6" s="71">
        <v>19</v>
      </c>
      <c r="ALA6" s="71">
        <v>20</v>
      </c>
      <c r="ALB6" s="71">
        <v>21</v>
      </c>
      <c r="ALC6" s="71">
        <v>22</v>
      </c>
      <c r="ALD6" s="71">
        <v>23</v>
      </c>
      <c r="ALE6" s="71">
        <v>24</v>
      </c>
      <c r="ALF6" s="71">
        <v>25</v>
      </c>
      <c r="ALG6" s="71">
        <v>26</v>
      </c>
      <c r="ALH6" s="71">
        <v>27</v>
      </c>
      <c r="ALI6" s="71">
        <v>28</v>
      </c>
      <c r="ALJ6" s="71">
        <v>29</v>
      </c>
      <c r="ALK6" s="71">
        <v>30</v>
      </c>
      <c r="ALL6" s="71">
        <v>31</v>
      </c>
      <c r="ALM6" s="71">
        <v>32</v>
      </c>
      <c r="ALN6" s="73"/>
      <c r="ALO6" s="71">
        <v>1</v>
      </c>
      <c r="ALP6" s="71">
        <v>2</v>
      </c>
      <c r="ALQ6" s="71">
        <v>3</v>
      </c>
      <c r="ALR6" s="71">
        <v>4</v>
      </c>
      <c r="ALS6" s="71">
        <v>5</v>
      </c>
      <c r="ALT6" s="71">
        <v>6</v>
      </c>
      <c r="ALU6" s="71">
        <v>7</v>
      </c>
      <c r="ALV6" s="71">
        <v>8</v>
      </c>
      <c r="ALW6" s="71">
        <v>9</v>
      </c>
      <c r="ALX6" s="71">
        <v>10</v>
      </c>
      <c r="ALY6" s="71">
        <v>11</v>
      </c>
      <c r="ALZ6" s="71">
        <v>12</v>
      </c>
      <c r="AMA6" s="71">
        <v>13</v>
      </c>
      <c r="AMB6" s="71">
        <v>14</v>
      </c>
      <c r="AMC6" s="71">
        <v>15</v>
      </c>
      <c r="AMD6" s="71">
        <v>16</v>
      </c>
      <c r="AME6" s="71">
        <v>17</v>
      </c>
      <c r="AMF6" s="71">
        <v>18</v>
      </c>
      <c r="AMG6" s="71">
        <v>19</v>
      </c>
      <c r="AMH6" s="71">
        <v>20</v>
      </c>
      <c r="AMI6" s="71">
        <v>21</v>
      </c>
      <c r="AMJ6" s="71">
        <v>22</v>
      </c>
      <c r="AMK6" s="71">
        <v>23</v>
      </c>
      <c r="AML6" s="71">
        <v>24</v>
      </c>
      <c r="AMM6" s="71">
        <v>25</v>
      </c>
      <c r="AMN6" s="71">
        <v>26</v>
      </c>
      <c r="AMO6" s="71">
        <v>27</v>
      </c>
      <c r="AMP6" s="71">
        <v>28</v>
      </c>
      <c r="AMQ6" s="71">
        <v>29</v>
      </c>
      <c r="AMR6" s="71">
        <v>30</v>
      </c>
      <c r="AMS6" s="71">
        <v>31</v>
      </c>
      <c r="AMT6" s="71">
        <v>32</v>
      </c>
      <c r="AMU6" s="73"/>
      <c r="AMV6" s="71">
        <v>1</v>
      </c>
      <c r="AMW6" s="71">
        <v>2</v>
      </c>
      <c r="AMX6" s="71">
        <v>3</v>
      </c>
      <c r="AMY6" s="71">
        <v>4</v>
      </c>
      <c r="AMZ6" s="71">
        <v>5</v>
      </c>
      <c r="ANA6" s="71">
        <v>6</v>
      </c>
      <c r="ANB6" s="71">
        <v>7</v>
      </c>
      <c r="ANC6" s="71">
        <v>8</v>
      </c>
      <c r="AND6" s="71">
        <v>9</v>
      </c>
      <c r="ANE6" s="71">
        <v>10</v>
      </c>
      <c r="ANF6" s="71">
        <v>11</v>
      </c>
      <c r="ANG6" s="71">
        <v>12</v>
      </c>
      <c r="ANH6" s="71">
        <v>13</v>
      </c>
      <c r="ANI6" s="71">
        <v>14</v>
      </c>
      <c r="ANJ6" s="71">
        <v>15</v>
      </c>
      <c r="ANK6" s="71">
        <v>16</v>
      </c>
      <c r="ANL6" s="71">
        <v>17</v>
      </c>
      <c r="ANM6" s="71">
        <v>18</v>
      </c>
      <c r="ANN6" s="71">
        <v>19</v>
      </c>
      <c r="ANO6" s="71">
        <v>20</v>
      </c>
      <c r="ANP6" s="71">
        <v>21</v>
      </c>
      <c r="ANQ6" s="71">
        <v>22</v>
      </c>
      <c r="ANR6" s="71">
        <v>23</v>
      </c>
      <c r="ANS6" s="71">
        <v>24</v>
      </c>
      <c r="ANT6" s="71">
        <v>25</v>
      </c>
      <c r="ANU6" s="71">
        <v>26</v>
      </c>
      <c r="ANV6" s="71">
        <v>27</v>
      </c>
      <c r="ANW6" s="71">
        <v>28</v>
      </c>
      <c r="ANX6" s="71">
        <v>29</v>
      </c>
      <c r="ANY6" s="71">
        <v>30</v>
      </c>
      <c r="ANZ6" s="71">
        <v>31</v>
      </c>
      <c r="AOA6" s="71">
        <v>32</v>
      </c>
      <c r="AOB6" s="73"/>
      <c r="AOC6" s="71">
        <v>1</v>
      </c>
      <c r="AOD6" s="71">
        <v>2</v>
      </c>
      <c r="AOE6" s="71">
        <v>3</v>
      </c>
      <c r="AOF6" s="71">
        <v>4</v>
      </c>
      <c r="AOG6" s="71">
        <v>5</v>
      </c>
      <c r="AOH6" s="71">
        <v>6</v>
      </c>
      <c r="AOI6" s="71">
        <v>7</v>
      </c>
      <c r="AOJ6" s="71">
        <v>8</v>
      </c>
      <c r="AOK6" s="71">
        <v>9</v>
      </c>
      <c r="AOL6" s="71">
        <v>10</v>
      </c>
      <c r="AOM6" s="71">
        <v>11</v>
      </c>
      <c r="AON6" s="71">
        <v>12</v>
      </c>
      <c r="AOO6" s="71">
        <v>13</v>
      </c>
      <c r="AOP6" s="71">
        <v>14</v>
      </c>
      <c r="AOQ6" s="71">
        <v>15</v>
      </c>
      <c r="AOR6" s="71">
        <v>16</v>
      </c>
      <c r="AOS6" s="71">
        <v>17</v>
      </c>
      <c r="AOT6" s="71">
        <v>18</v>
      </c>
      <c r="AOU6" s="71">
        <v>19</v>
      </c>
      <c r="AOV6" s="71">
        <v>20</v>
      </c>
      <c r="AOW6" s="71">
        <v>21</v>
      </c>
      <c r="AOX6" s="71">
        <v>22</v>
      </c>
      <c r="AOY6" s="71">
        <v>23</v>
      </c>
      <c r="AOZ6" s="71">
        <v>24</v>
      </c>
      <c r="APA6" s="71">
        <v>25</v>
      </c>
      <c r="APB6" s="71">
        <v>26</v>
      </c>
      <c r="APC6" s="71">
        <v>27</v>
      </c>
      <c r="APD6" s="71">
        <v>28</v>
      </c>
      <c r="APE6" s="71">
        <v>29</v>
      </c>
      <c r="APF6" s="71">
        <v>30</v>
      </c>
      <c r="APG6" s="71">
        <v>31</v>
      </c>
      <c r="APH6" s="71">
        <v>32</v>
      </c>
      <c r="API6" s="73"/>
      <c r="APJ6" s="71">
        <v>1</v>
      </c>
      <c r="APK6" s="71">
        <v>2</v>
      </c>
      <c r="APL6" s="71">
        <v>3</v>
      </c>
      <c r="APM6" s="71">
        <v>4</v>
      </c>
      <c r="APN6" s="71">
        <v>5</v>
      </c>
      <c r="APO6" s="71">
        <v>6</v>
      </c>
      <c r="APP6" s="71">
        <v>7</v>
      </c>
      <c r="APQ6" s="71">
        <v>8</v>
      </c>
      <c r="APR6" s="71">
        <v>9</v>
      </c>
      <c r="APS6" s="71">
        <v>10</v>
      </c>
      <c r="APT6" s="71">
        <v>11</v>
      </c>
      <c r="APU6" s="71">
        <v>12</v>
      </c>
      <c r="APV6" s="71">
        <v>13</v>
      </c>
      <c r="APW6" s="71">
        <v>14</v>
      </c>
      <c r="APX6" s="71">
        <v>15</v>
      </c>
      <c r="APY6" s="71">
        <v>16</v>
      </c>
      <c r="APZ6" s="71">
        <v>17</v>
      </c>
      <c r="AQA6" s="71">
        <v>18</v>
      </c>
      <c r="AQB6" s="71">
        <v>19</v>
      </c>
      <c r="AQC6" s="71">
        <v>20</v>
      </c>
      <c r="AQD6" s="71">
        <v>21</v>
      </c>
      <c r="AQE6" s="71">
        <v>22</v>
      </c>
      <c r="AQF6" s="71">
        <v>23</v>
      </c>
      <c r="AQG6" s="71">
        <v>24</v>
      </c>
      <c r="AQH6" s="71">
        <v>25</v>
      </c>
      <c r="AQI6" s="71">
        <v>26</v>
      </c>
      <c r="AQJ6" s="71">
        <v>27</v>
      </c>
      <c r="AQK6" s="71">
        <v>28</v>
      </c>
      <c r="AQL6" s="71">
        <v>29</v>
      </c>
      <c r="AQM6" s="71">
        <v>30</v>
      </c>
      <c r="AQN6" s="71">
        <v>31</v>
      </c>
      <c r="AQO6" s="71">
        <v>32</v>
      </c>
      <c r="AQP6" s="73"/>
      <c r="AQQ6" s="71">
        <v>1</v>
      </c>
      <c r="AQR6" s="71">
        <v>2</v>
      </c>
      <c r="AQS6" s="71">
        <v>3</v>
      </c>
      <c r="AQT6" s="71">
        <v>4</v>
      </c>
      <c r="AQU6" s="71">
        <v>5</v>
      </c>
      <c r="AQV6" s="71">
        <v>6</v>
      </c>
      <c r="AQW6" s="71">
        <v>7</v>
      </c>
      <c r="AQX6" s="71">
        <v>8</v>
      </c>
      <c r="AQY6" s="71">
        <v>9</v>
      </c>
      <c r="AQZ6" s="71">
        <v>10</v>
      </c>
      <c r="ARA6" s="71">
        <v>11</v>
      </c>
      <c r="ARB6" s="71">
        <v>12</v>
      </c>
      <c r="ARC6" s="71">
        <v>13</v>
      </c>
      <c r="ARD6" s="71">
        <v>14</v>
      </c>
      <c r="ARE6" s="71">
        <v>15</v>
      </c>
      <c r="ARF6" s="71">
        <v>16</v>
      </c>
      <c r="ARG6" s="71">
        <v>17</v>
      </c>
      <c r="ARH6" s="71">
        <v>18</v>
      </c>
      <c r="ARI6" s="71">
        <v>19</v>
      </c>
      <c r="ARJ6" s="71">
        <v>20</v>
      </c>
      <c r="ARK6" s="71">
        <v>21</v>
      </c>
      <c r="ARL6" s="71">
        <v>22</v>
      </c>
      <c r="ARM6" s="71">
        <v>23</v>
      </c>
      <c r="ARN6" s="71">
        <v>24</v>
      </c>
      <c r="ARO6" s="71">
        <v>25</v>
      </c>
      <c r="ARP6" s="71">
        <v>26</v>
      </c>
      <c r="ARQ6" s="71">
        <v>27</v>
      </c>
      <c r="ARR6" s="71">
        <v>28</v>
      </c>
      <c r="ARS6" s="71">
        <v>29</v>
      </c>
      <c r="ART6" s="71">
        <v>30</v>
      </c>
      <c r="ARU6" s="71">
        <v>31</v>
      </c>
      <c r="ARV6" s="71">
        <v>32</v>
      </c>
      <c r="ARW6" s="73"/>
      <c r="ARX6" s="71">
        <v>1</v>
      </c>
      <c r="ARY6" s="71">
        <v>2</v>
      </c>
      <c r="ARZ6" s="71">
        <v>3</v>
      </c>
      <c r="ASA6" s="71">
        <v>4</v>
      </c>
      <c r="ASB6" s="71">
        <v>5</v>
      </c>
      <c r="ASC6" s="71">
        <v>6</v>
      </c>
      <c r="ASD6" s="71">
        <v>7</v>
      </c>
      <c r="ASE6" s="71">
        <v>8</v>
      </c>
      <c r="ASF6" s="71">
        <v>9</v>
      </c>
      <c r="ASG6" s="71">
        <v>10</v>
      </c>
      <c r="ASH6" s="71">
        <v>11</v>
      </c>
      <c r="ASI6" s="71">
        <v>12</v>
      </c>
      <c r="ASJ6" s="71">
        <v>13</v>
      </c>
      <c r="ASK6" s="71">
        <v>14</v>
      </c>
      <c r="ASL6" s="71">
        <v>15</v>
      </c>
      <c r="ASM6" s="71">
        <v>16</v>
      </c>
      <c r="ASN6" s="71">
        <v>17</v>
      </c>
      <c r="ASO6" s="71">
        <v>18</v>
      </c>
      <c r="ASP6" s="71">
        <v>19</v>
      </c>
      <c r="ASQ6" s="71">
        <v>20</v>
      </c>
      <c r="ASR6" s="71">
        <v>21</v>
      </c>
      <c r="ASS6" s="71">
        <v>22</v>
      </c>
      <c r="AST6" s="71">
        <v>23</v>
      </c>
      <c r="ASU6" s="71">
        <v>24</v>
      </c>
      <c r="ASV6" s="71">
        <v>25</v>
      </c>
      <c r="ASW6" s="71">
        <v>26</v>
      </c>
      <c r="ASX6" s="71">
        <v>27</v>
      </c>
      <c r="ASY6" s="71">
        <v>28</v>
      </c>
      <c r="ASZ6" s="71">
        <v>29</v>
      </c>
      <c r="ATA6" s="71">
        <v>30</v>
      </c>
      <c r="ATB6" s="71">
        <v>31</v>
      </c>
      <c r="ATC6" s="71">
        <v>32</v>
      </c>
      <c r="ATD6" s="73"/>
      <c r="ATE6" s="74"/>
      <c r="ATF6" s="71">
        <v>1</v>
      </c>
      <c r="ATG6" s="71">
        <v>2</v>
      </c>
      <c r="ATH6" s="71">
        <v>3</v>
      </c>
      <c r="ATI6" s="71">
        <v>4</v>
      </c>
      <c r="ATJ6" s="71">
        <v>5</v>
      </c>
      <c r="ATK6" s="71">
        <v>6</v>
      </c>
      <c r="ATL6" s="71">
        <v>7</v>
      </c>
      <c r="ATM6" s="71">
        <v>8</v>
      </c>
      <c r="ATN6" s="71">
        <v>9</v>
      </c>
      <c r="ATO6" s="71">
        <v>10</v>
      </c>
      <c r="ATP6" s="71">
        <v>11</v>
      </c>
      <c r="ATQ6" s="71">
        <v>12</v>
      </c>
      <c r="ATR6" s="71">
        <v>13</v>
      </c>
      <c r="ATS6" s="71">
        <v>14</v>
      </c>
      <c r="ATT6" s="71">
        <v>15</v>
      </c>
      <c r="ATU6" s="71">
        <v>16</v>
      </c>
      <c r="ATV6" s="71">
        <v>17</v>
      </c>
      <c r="ATW6" s="71">
        <v>18</v>
      </c>
      <c r="ATX6" s="71">
        <v>19</v>
      </c>
      <c r="ATY6" s="71">
        <v>20</v>
      </c>
      <c r="ATZ6" s="71">
        <v>21</v>
      </c>
      <c r="AUA6" s="71">
        <v>22</v>
      </c>
      <c r="AUB6" s="71">
        <v>23</v>
      </c>
      <c r="AUC6" s="71">
        <v>24</v>
      </c>
      <c r="AUD6" s="71">
        <v>25</v>
      </c>
      <c r="AUE6" s="71">
        <v>26</v>
      </c>
      <c r="AUF6" s="71">
        <v>27</v>
      </c>
      <c r="AUG6" s="71">
        <v>28</v>
      </c>
      <c r="AUH6" s="71">
        <v>29</v>
      </c>
      <c r="AUI6" s="71">
        <v>30</v>
      </c>
      <c r="AUJ6" s="71">
        <v>31</v>
      </c>
      <c r="AUK6" s="71">
        <v>32</v>
      </c>
      <c r="AUL6" s="73"/>
      <c r="AUM6" s="71">
        <v>1</v>
      </c>
      <c r="AUN6" s="71">
        <v>2</v>
      </c>
      <c r="AUO6" s="71">
        <v>3</v>
      </c>
      <c r="AUP6" s="71">
        <v>4</v>
      </c>
      <c r="AUQ6" s="71">
        <v>5</v>
      </c>
      <c r="AUR6" s="71">
        <v>6</v>
      </c>
      <c r="AUS6" s="71">
        <v>7</v>
      </c>
      <c r="AUT6" s="71">
        <v>8</v>
      </c>
      <c r="AUU6" s="71">
        <v>9</v>
      </c>
      <c r="AUV6" s="71">
        <v>10</v>
      </c>
      <c r="AUW6" s="71">
        <v>11</v>
      </c>
      <c r="AUX6" s="71">
        <v>12</v>
      </c>
      <c r="AUY6" s="71">
        <v>13</v>
      </c>
      <c r="AUZ6" s="71">
        <v>14</v>
      </c>
      <c r="AVA6" s="71">
        <v>15</v>
      </c>
      <c r="AVB6" s="71">
        <v>16</v>
      </c>
      <c r="AVC6" s="71">
        <v>17</v>
      </c>
      <c r="AVD6" s="71">
        <v>18</v>
      </c>
      <c r="AVE6" s="71">
        <v>19</v>
      </c>
      <c r="AVF6" s="71">
        <v>20</v>
      </c>
      <c r="AVG6" s="71">
        <v>21</v>
      </c>
      <c r="AVH6" s="71">
        <v>22</v>
      </c>
      <c r="AVI6" s="71">
        <v>23</v>
      </c>
      <c r="AVJ6" s="71">
        <v>24</v>
      </c>
      <c r="AVK6" s="71">
        <v>25</v>
      </c>
      <c r="AVL6" s="71">
        <v>26</v>
      </c>
      <c r="AVM6" s="71">
        <v>27</v>
      </c>
      <c r="AVN6" s="71">
        <v>28</v>
      </c>
      <c r="AVO6" s="71">
        <v>29</v>
      </c>
      <c r="AVP6" s="71">
        <v>30</v>
      </c>
      <c r="AVQ6" s="71">
        <v>31</v>
      </c>
      <c r="AVR6" s="71">
        <v>32</v>
      </c>
      <c r="AVS6" s="73"/>
      <c r="AVT6" s="71">
        <v>1</v>
      </c>
      <c r="AVU6" s="71">
        <v>2</v>
      </c>
      <c r="AVV6" s="71">
        <v>3</v>
      </c>
      <c r="AVW6" s="71">
        <v>4</v>
      </c>
      <c r="AVX6" s="71">
        <v>5</v>
      </c>
      <c r="AVY6" s="71">
        <v>6</v>
      </c>
      <c r="AVZ6" s="71">
        <v>7</v>
      </c>
      <c r="AWA6" s="71">
        <v>8</v>
      </c>
      <c r="AWB6" s="71">
        <v>9</v>
      </c>
      <c r="AWC6" s="71">
        <v>10</v>
      </c>
      <c r="AWD6" s="71">
        <v>11</v>
      </c>
      <c r="AWE6" s="71">
        <v>12</v>
      </c>
      <c r="AWF6" s="71">
        <v>13</v>
      </c>
      <c r="AWG6" s="71">
        <v>14</v>
      </c>
      <c r="AWH6" s="71">
        <v>15</v>
      </c>
      <c r="AWI6" s="71">
        <v>16</v>
      </c>
      <c r="AWJ6" s="71">
        <v>17</v>
      </c>
      <c r="AWK6" s="71">
        <v>18</v>
      </c>
      <c r="AWL6" s="71">
        <v>19</v>
      </c>
      <c r="AWM6" s="71">
        <v>20</v>
      </c>
      <c r="AWN6" s="71">
        <v>21</v>
      </c>
      <c r="AWO6" s="71">
        <v>22</v>
      </c>
      <c r="AWP6" s="71">
        <v>23</v>
      </c>
      <c r="AWQ6" s="71">
        <v>24</v>
      </c>
      <c r="AWR6" s="71">
        <v>25</v>
      </c>
      <c r="AWS6" s="71">
        <v>26</v>
      </c>
      <c r="AWT6" s="71">
        <v>27</v>
      </c>
      <c r="AWU6" s="71">
        <v>28</v>
      </c>
      <c r="AWV6" s="71">
        <v>29</v>
      </c>
      <c r="AWW6" s="71">
        <v>30</v>
      </c>
      <c r="AWX6" s="71">
        <v>31</v>
      </c>
      <c r="AWY6" s="71">
        <v>32</v>
      </c>
      <c r="AWZ6" s="73"/>
      <c r="AXA6" s="71">
        <v>1</v>
      </c>
      <c r="AXB6" s="71">
        <v>2</v>
      </c>
      <c r="AXC6" s="71">
        <v>3</v>
      </c>
      <c r="AXD6" s="71">
        <v>4</v>
      </c>
      <c r="AXE6" s="71">
        <v>5</v>
      </c>
      <c r="AXF6" s="71">
        <v>6</v>
      </c>
      <c r="AXG6" s="71">
        <v>7</v>
      </c>
      <c r="AXH6" s="71">
        <v>8</v>
      </c>
      <c r="AXI6" s="71">
        <v>9</v>
      </c>
      <c r="AXJ6" s="71">
        <v>10</v>
      </c>
      <c r="AXK6" s="71">
        <v>11</v>
      </c>
      <c r="AXL6" s="71">
        <v>12</v>
      </c>
      <c r="AXM6" s="71">
        <v>13</v>
      </c>
      <c r="AXN6" s="71">
        <v>14</v>
      </c>
      <c r="AXO6" s="71">
        <v>15</v>
      </c>
      <c r="AXP6" s="71">
        <v>16</v>
      </c>
      <c r="AXQ6" s="71">
        <v>17</v>
      </c>
      <c r="AXR6" s="71">
        <v>18</v>
      </c>
      <c r="AXS6" s="71">
        <v>19</v>
      </c>
      <c r="AXT6" s="71">
        <v>20</v>
      </c>
      <c r="AXU6" s="71">
        <v>21</v>
      </c>
      <c r="AXV6" s="71">
        <v>22</v>
      </c>
      <c r="AXW6" s="71">
        <v>23</v>
      </c>
      <c r="AXX6" s="71">
        <v>24</v>
      </c>
      <c r="AXY6" s="71">
        <v>25</v>
      </c>
      <c r="AXZ6" s="71">
        <v>26</v>
      </c>
      <c r="AYA6" s="71">
        <v>27</v>
      </c>
      <c r="AYB6" s="71">
        <v>28</v>
      </c>
      <c r="AYC6" s="71">
        <v>29</v>
      </c>
      <c r="AYD6" s="71">
        <v>30</v>
      </c>
      <c r="AYE6" s="71">
        <v>31</v>
      </c>
      <c r="AYF6" s="71">
        <v>32</v>
      </c>
      <c r="AYG6" s="73"/>
      <c r="AYH6" s="71">
        <v>1</v>
      </c>
      <c r="AYI6" s="71">
        <v>2</v>
      </c>
      <c r="AYJ6" s="71">
        <v>3</v>
      </c>
      <c r="AYK6" s="71">
        <v>4</v>
      </c>
      <c r="AYL6" s="71">
        <v>5</v>
      </c>
      <c r="AYM6" s="71">
        <v>6</v>
      </c>
      <c r="AYN6" s="71">
        <v>7</v>
      </c>
      <c r="AYO6" s="71">
        <v>8</v>
      </c>
      <c r="AYP6" s="71">
        <v>9</v>
      </c>
      <c r="AYQ6" s="71">
        <v>10</v>
      </c>
      <c r="AYR6" s="71">
        <v>11</v>
      </c>
      <c r="AYS6" s="71">
        <v>12</v>
      </c>
      <c r="AYT6" s="71">
        <v>13</v>
      </c>
      <c r="AYU6" s="71">
        <v>14</v>
      </c>
      <c r="AYV6" s="71">
        <v>15</v>
      </c>
      <c r="AYW6" s="71">
        <v>16</v>
      </c>
      <c r="AYX6" s="71">
        <v>17</v>
      </c>
      <c r="AYY6" s="71">
        <v>18</v>
      </c>
      <c r="AYZ6" s="71">
        <v>19</v>
      </c>
      <c r="AZA6" s="71">
        <v>20</v>
      </c>
      <c r="AZB6" s="71">
        <v>21</v>
      </c>
      <c r="AZC6" s="71">
        <v>22</v>
      </c>
      <c r="AZD6" s="71">
        <v>23</v>
      </c>
      <c r="AZE6" s="71">
        <v>24</v>
      </c>
      <c r="AZF6" s="71">
        <v>25</v>
      </c>
      <c r="AZG6" s="71">
        <v>26</v>
      </c>
      <c r="AZH6" s="71">
        <v>27</v>
      </c>
      <c r="AZI6" s="71">
        <v>28</v>
      </c>
      <c r="AZJ6" s="71">
        <v>29</v>
      </c>
      <c r="AZK6" s="71">
        <v>30</v>
      </c>
      <c r="AZL6" s="71">
        <v>31</v>
      </c>
      <c r="AZM6" s="71">
        <v>32</v>
      </c>
      <c r="AZN6" s="73"/>
      <c r="AZO6" s="71">
        <v>1</v>
      </c>
      <c r="AZP6" s="71">
        <v>2</v>
      </c>
      <c r="AZQ6" s="71">
        <v>3</v>
      </c>
      <c r="AZR6" s="71">
        <v>4</v>
      </c>
      <c r="AZS6" s="71">
        <v>5</v>
      </c>
      <c r="AZT6" s="71">
        <v>6</v>
      </c>
      <c r="AZU6" s="71">
        <v>7</v>
      </c>
      <c r="AZV6" s="71">
        <v>8</v>
      </c>
      <c r="AZW6" s="71">
        <v>9</v>
      </c>
      <c r="AZX6" s="71">
        <v>10</v>
      </c>
      <c r="AZY6" s="71">
        <v>11</v>
      </c>
      <c r="AZZ6" s="71">
        <v>12</v>
      </c>
      <c r="BAA6" s="71">
        <v>13</v>
      </c>
      <c r="BAB6" s="71">
        <v>14</v>
      </c>
      <c r="BAC6" s="71">
        <v>15</v>
      </c>
      <c r="BAD6" s="71">
        <v>16</v>
      </c>
      <c r="BAE6" s="71">
        <v>17</v>
      </c>
      <c r="BAF6" s="71">
        <v>18</v>
      </c>
      <c r="BAG6" s="71">
        <v>19</v>
      </c>
      <c r="BAH6" s="71">
        <v>20</v>
      </c>
      <c r="BAI6" s="71">
        <v>21</v>
      </c>
      <c r="BAJ6" s="71">
        <v>22</v>
      </c>
      <c r="BAK6" s="71">
        <v>23</v>
      </c>
      <c r="BAL6" s="71">
        <v>24</v>
      </c>
      <c r="BAM6" s="71">
        <v>25</v>
      </c>
      <c r="BAN6" s="71">
        <v>26</v>
      </c>
      <c r="BAO6" s="71">
        <v>27</v>
      </c>
      <c r="BAP6" s="71">
        <v>28</v>
      </c>
      <c r="BAQ6" s="71">
        <v>29</v>
      </c>
      <c r="BAR6" s="71">
        <v>30</v>
      </c>
      <c r="BAS6" s="71">
        <v>31</v>
      </c>
      <c r="BAT6" s="71">
        <v>32</v>
      </c>
      <c r="BAU6" s="73"/>
      <c r="BAV6" s="71">
        <v>1</v>
      </c>
      <c r="BAW6" s="71">
        <v>2</v>
      </c>
      <c r="BAX6" s="71">
        <v>3</v>
      </c>
      <c r="BAY6" s="71">
        <v>4</v>
      </c>
      <c r="BAZ6" s="71">
        <v>5</v>
      </c>
      <c r="BBA6" s="71">
        <v>6</v>
      </c>
      <c r="BBB6" s="71">
        <v>7</v>
      </c>
      <c r="BBC6" s="71">
        <v>8</v>
      </c>
      <c r="BBD6" s="71">
        <v>9</v>
      </c>
      <c r="BBE6" s="71">
        <v>10</v>
      </c>
      <c r="BBF6" s="71">
        <v>11</v>
      </c>
      <c r="BBG6" s="71">
        <v>12</v>
      </c>
      <c r="BBH6" s="71">
        <v>13</v>
      </c>
      <c r="BBI6" s="71">
        <v>14</v>
      </c>
      <c r="BBJ6" s="71">
        <v>15</v>
      </c>
      <c r="BBK6" s="71">
        <v>16</v>
      </c>
      <c r="BBL6" s="71">
        <v>17</v>
      </c>
      <c r="BBM6" s="71">
        <v>18</v>
      </c>
      <c r="BBN6" s="71">
        <v>19</v>
      </c>
      <c r="BBO6" s="71">
        <v>20</v>
      </c>
      <c r="BBP6" s="71">
        <v>21</v>
      </c>
      <c r="BBQ6" s="71">
        <v>22</v>
      </c>
      <c r="BBR6" s="71">
        <v>23</v>
      </c>
      <c r="BBS6" s="71">
        <v>24</v>
      </c>
      <c r="BBT6" s="71">
        <v>25</v>
      </c>
      <c r="BBU6" s="71">
        <v>26</v>
      </c>
      <c r="BBV6" s="71">
        <v>27</v>
      </c>
      <c r="BBW6" s="71">
        <v>28</v>
      </c>
      <c r="BBX6" s="71">
        <v>29</v>
      </c>
      <c r="BBY6" s="71">
        <v>30</v>
      </c>
      <c r="BBZ6" s="71">
        <v>31</v>
      </c>
      <c r="BCA6" s="71">
        <v>32</v>
      </c>
      <c r="BCB6" s="73"/>
      <c r="BCC6" s="71">
        <v>1</v>
      </c>
      <c r="BCD6" s="71">
        <v>2</v>
      </c>
      <c r="BCE6" s="71">
        <v>3</v>
      </c>
      <c r="BCF6" s="71">
        <v>4</v>
      </c>
      <c r="BCG6" s="71">
        <v>5</v>
      </c>
      <c r="BCH6" s="71">
        <v>6</v>
      </c>
      <c r="BCI6" s="71">
        <v>7</v>
      </c>
      <c r="BCJ6" s="71">
        <v>8</v>
      </c>
      <c r="BCK6" s="71">
        <v>9</v>
      </c>
      <c r="BCL6" s="71">
        <v>10</v>
      </c>
      <c r="BCM6" s="71">
        <v>11</v>
      </c>
      <c r="BCN6" s="71">
        <v>12</v>
      </c>
      <c r="BCO6" s="71">
        <v>13</v>
      </c>
      <c r="BCP6" s="71">
        <v>14</v>
      </c>
      <c r="BCQ6" s="71">
        <v>15</v>
      </c>
      <c r="BCR6" s="71">
        <v>16</v>
      </c>
      <c r="BCS6" s="71">
        <v>17</v>
      </c>
      <c r="BCT6" s="71">
        <v>18</v>
      </c>
      <c r="BCU6" s="71">
        <v>19</v>
      </c>
      <c r="BCV6" s="71">
        <v>20</v>
      </c>
      <c r="BCW6" s="71">
        <v>21</v>
      </c>
      <c r="BCX6" s="71">
        <v>22</v>
      </c>
      <c r="BCY6" s="71">
        <v>23</v>
      </c>
      <c r="BCZ6" s="71">
        <v>24</v>
      </c>
      <c r="BDA6" s="71">
        <v>25</v>
      </c>
      <c r="BDB6" s="71">
        <v>26</v>
      </c>
      <c r="BDC6" s="71">
        <v>27</v>
      </c>
      <c r="BDD6" s="71">
        <v>28</v>
      </c>
      <c r="BDE6" s="71">
        <v>29</v>
      </c>
      <c r="BDF6" s="71">
        <v>30</v>
      </c>
      <c r="BDG6" s="71">
        <v>31</v>
      </c>
      <c r="BDH6" s="71">
        <v>32</v>
      </c>
      <c r="BDI6" s="73"/>
      <c r="BDJ6" s="71">
        <v>1</v>
      </c>
      <c r="BDK6" s="71">
        <v>2</v>
      </c>
      <c r="BDL6" s="71">
        <v>3</v>
      </c>
      <c r="BDM6" s="71">
        <v>4</v>
      </c>
      <c r="BDN6" s="71">
        <v>5</v>
      </c>
      <c r="BDO6" s="71">
        <v>6</v>
      </c>
      <c r="BDP6" s="71">
        <v>7</v>
      </c>
      <c r="BDQ6" s="71">
        <v>8</v>
      </c>
      <c r="BDR6" s="71">
        <v>9</v>
      </c>
      <c r="BDS6" s="71">
        <v>10</v>
      </c>
      <c r="BDT6" s="71">
        <v>11</v>
      </c>
      <c r="BDU6" s="71">
        <v>12</v>
      </c>
      <c r="BDV6" s="71">
        <v>13</v>
      </c>
      <c r="BDW6" s="71">
        <v>14</v>
      </c>
      <c r="BDX6" s="71">
        <v>15</v>
      </c>
      <c r="BDY6" s="71">
        <v>16</v>
      </c>
      <c r="BDZ6" s="71">
        <v>17</v>
      </c>
      <c r="BEA6" s="71">
        <v>18</v>
      </c>
      <c r="BEB6" s="71">
        <v>19</v>
      </c>
      <c r="BEC6" s="71">
        <v>20</v>
      </c>
      <c r="BED6" s="71">
        <v>21</v>
      </c>
      <c r="BEE6" s="71">
        <v>22</v>
      </c>
      <c r="BEF6" s="71">
        <v>23</v>
      </c>
      <c r="BEG6" s="71">
        <v>24</v>
      </c>
      <c r="BEH6" s="71">
        <v>25</v>
      </c>
      <c r="BEI6" s="71">
        <v>26</v>
      </c>
      <c r="BEJ6" s="71">
        <v>27</v>
      </c>
      <c r="BEK6" s="71">
        <v>28</v>
      </c>
      <c r="BEL6" s="71">
        <v>29</v>
      </c>
      <c r="BEM6" s="71">
        <v>30</v>
      </c>
      <c r="BEN6" s="71">
        <v>31</v>
      </c>
      <c r="BEO6" s="71">
        <v>32</v>
      </c>
      <c r="BEP6" s="73"/>
      <c r="BEQ6" s="71">
        <v>1</v>
      </c>
      <c r="BER6" s="71">
        <v>2</v>
      </c>
      <c r="BES6" s="71">
        <v>3</v>
      </c>
      <c r="BET6" s="71">
        <v>4</v>
      </c>
      <c r="BEU6" s="71">
        <v>5</v>
      </c>
      <c r="BEV6" s="71">
        <v>6</v>
      </c>
      <c r="BEW6" s="71">
        <v>7</v>
      </c>
      <c r="BEX6" s="71">
        <v>8</v>
      </c>
      <c r="BEY6" s="71">
        <v>9</v>
      </c>
      <c r="BEZ6" s="71">
        <v>10</v>
      </c>
      <c r="BFA6" s="71">
        <v>11</v>
      </c>
      <c r="BFB6" s="71">
        <v>12</v>
      </c>
      <c r="BFC6" s="71">
        <v>13</v>
      </c>
      <c r="BFD6" s="71">
        <v>14</v>
      </c>
      <c r="BFE6" s="71">
        <v>15</v>
      </c>
      <c r="BFF6" s="71">
        <v>16</v>
      </c>
      <c r="BFG6" s="71">
        <v>17</v>
      </c>
      <c r="BFH6" s="71">
        <v>18</v>
      </c>
      <c r="BFI6" s="71">
        <v>19</v>
      </c>
      <c r="BFJ6" s="71">
        <v>20</v>
      </c>
      <c r="BFK6" s="71">
        <v>21</v>
      </c>
      <c r="BFL6" s="71">
        <v>22</v>
      </c>
      <c r="BFM6" s="71">
        <v>23</v>
      </c>
      <c r="BFN6" s="71">
        <v>24</v>
      </c>
      <c r="BFO6" s="71">
        <v>25</v>
      </c>
      <c r="BFP6" s="71">
        <v>26</v>
      </c>
      <c r="BFQ6" s="71">
        <v>27</v>
      </c>
      <c r="BFR6" s="71">
        <v>28</v>
      </c>
      <c r="BFS6" s="71">
        <v>29</v>
      </c>
      <c r="BFT6" s="71">
        <v>30</v>
      </c>
      <c r="BFU6" s="71">
        <v>31</v>
      </c>
      <c r="BFV6" s="71">
        <v>32</v>
      </c>
      <c r="BFW6" s="73"/>
      <c r="BFX6" s="71">
        <v>1</v>
      </c>
      <c r="BFY6" s="71">
        <v>2</v>
      </c>
      <c r="BFZ6" s="71">
        <v>3</v>
      </c>
      <c r="BGA6" s="71">
        <v>4</v>
      </c>
      <c r="BGB6" s="71">
        <v>5</v>
      </c>
      <c r="BGC6" s="71">
        <v>6</v>
      </c>
      <c r="BGD6" s="71">
        <v>7</v>
      </c>
      <c r="BGE6" s="71">
        <v>8</v>
      </c>
      <c r="BGF6" s="71">
        <v>9</v>
      </c>
      <c r="BGG6" s="71">
        <v>10</v>
      </c>
      <c r="BGH6" s="71">
        <v>11</v>
      </c>
      <c r="BGI6" s="71">
        <v>12</v>
      </c>
      <c r="BGJ6" s="71">
        <v>13</v>
      </c>
      <c r="BGK6" s="71">
        <v>14</v>
      </c>
      <c r="BGL6" s="71">
        <v>15</v>
      </c>
      <c r="BGM6" s="71">
        <v>16</v>
      </c>
      <c r="BGN6" s="71">
        <v>17</v>
      </c>
      <c r="BGO6" s="71">
        <v>18</v>
      </c>
      <c r="BGP6" s="71">
        <v>19</v>
      </c>
      <c r="BGQ6" s="71">
        <v>20</v>
      </c>
      <c r="BGR6" s="71">
        <v>21</v>
      </c>
      <c r="BGS6" s="71">
        <v>22</v>
      </c>
      <c r="BGT6" s="71">
        <v>23</v>
      </c>
      <c r="BGU6" s="71">
        <v>24</v>
      </c>
      <c r="BGV6" s="71">
        <v>25</v>
      </c>
      <c r="BGW6" s="71">
        <v>26</v>
      </c>
      <c r="BGX6" s="71">
        <v>27</v>
      </c>
      <c r="BGY6" s="71">
        <v>28</v>
      </c>
      <c r="BGZ6" s="71">
        <v>29</v>
      </c>
      <c r="BHA6" s="71">
        <v>30</v>
      </c>
      <c r="BHB6" s="71">
        <v>31</v>
      </c>
      <c r="BHC6" s="71">
        <v>32</v>
      </c>
      <c r="BHD6" s="73"/>
      <c r="BHE6" s="71">
        <v>1</v>
      </c>
      <c r="BHF6" s="71">
        <v>2</v>
      </c>
      <c r="BHG6" s="71">
        <v>3</v>
      </c>
      <c r="BHH6" s="71">
        <v>4</v>
      </c>
      <c r="BHI6" s="71">
        <v>5</v>
      </c>
      <c r="BHJ6" s="71">
        <v>6</v>
      </c>
      <c r="BHK6" s="71">
        <v>7</v>
      </c>
      <c r="BHL6" s="71">
        <v>8</v>
      </c>
      <c r="BHM6" s="71">
        <v>9</v>
      </c>
      <c r="BHN6" s="71">
        <v>10</v>
      </c>
      <c r="BHO6" s="71">
        <v>11</v>
      </c>
      <c r="BHP6" s="71">
        <v>12</v>
      </c>
      <c r="BHQ6" s="71">
        <v>13</v>
      </c>
      <c r="BHR6" s="71">
        <v>14</v>
      </c>
      <c r="BHS6" s="71">
        <v>15</v>
      </c>
      <c r="BHT6" s="71">
        <v>16</v>
      </c>
      <c r="BHU6" s="71">
        <v>17</v>
      </c>
      <c r="BHV6" s="71">
        <v>18</v>
      </c>
      <c r="BHW6" s="71">
        <v>19</v>
      </c>
      <c r="BHX6" s="71">
        <v>20</v>
      </c>
      <c r="BHY6" s="71">
        <v>21</v>
      </c>
      <c r="BHZ6" s="71">
        <v>22</v>
      </c>
      <c r="BIA6" s="71">
        <v>23</v>
      </c>
      <c r="BIB6" s="71">
        <v>24</v>
      </c>
      <c r="BIC6" s="71">
        <v>25</v>
      </c>
      <c r="BID6" s="71">
        <v>26</v>
      </c>
      <c r="BIE6" s="71">
        <v>27</v>
      </c>
      <c r="BIF6" s="71">
        <v>28</v>
      </c>
      <c r="BIG6" s="71">
        <v>29</v>
      </c>
      <c r="BIH6" s="71">
        <v>30</v>
      </c>
      <c r="BII6" s="71">
        <v>31</v>
      </c>
      <c r="BIJ6" s="71">
        <v>32</v>
      </c>
      <c r="BIK6" s="73"/>
      <c r="BIL6" s="74"/>
    </row>
    <row r="7" spans="2:1598" x14ac:dyDescent="0.3">
      <c r="B7" s="252" t="s">
        <v>0</v>
      </c>
      <c r="C7" s="6" t="s">
        <v>0</v>
      </c>
      <c r="D7" s="255" t="s">
        <v>1</v>
      </c>
      <c r="E7" s="6" t="s">
        <v>1</v>
      </c>
      <c r="F7" s="255" t="s">
        <v>3</v>
      </c>
      <c r="G7" s="57"/>
      <c r="H7" s="57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55">
        <f>SUM(I7:AN7)</f>
        <v>0</v>
      </c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55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55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55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55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55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55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55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30"/>
      <c r="KU7" s="55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55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55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55"/>
      <c r="OQ7" s="56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55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55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55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55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55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55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55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55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55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55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55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55"/>
      <c r="ADX7" s="56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55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55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55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55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55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55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55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55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55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55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55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55"/>
      <c r="ATE7" s="56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55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55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55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55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55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55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55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55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55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55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55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55"/>
      <c r="BIL7" s="56"/>
    </row>
    <row r="8" spans="2:1598" x14ac:dyDescent="0.3">
      <c r="B8" s="253"/>
      <c r="C8" s="6" t="s">
        <v>0</v>
      </c>
      <c r="D8" s="256"/>
      <c r="E8" s="6" t="s">
        <v>1</v>
      </c>
      <c r="F8" s="256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5">
        <f>SUM(I8:AN8)</f>
        <v>0</v>
      </c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M8" s="59"/>
      <c r="FN8" s="59"/>
      <c r="FO8" s="59"/>
      <c r="FP8" s="59"/>
      <c r="FQ8" s="59"/>
      <c r="FR8" s="59"/>
      <c r="FS8" s="59"/>
      <c r="FT8" s="59"/>
      <c r="FU8" s="59"/>
      <c r="FV8" s="59"/>
      <c r="FW8" s="59"/>
      <c r="FX8" s="59"/>
      <c r="FY8" s="59"/>
      <c r="FZ8" s="59"/>
      <c r="GA8" s="59"/>
      <c r="GB8" s="59"/>
      <c r="GC8" s="59"/>
      <c r="GD8" s="59"/>
      <c r="GE8" s="59"/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GQ8" s="59"/>
      <c r="GR8" s="59"/>
      <c r="GS8" s="59"/>
      <c r="GT8" s="59"/>
      <c r="GU8" s="59"/>
      <c r="GV8" s="59"/>
      <c r="GW8" s="59"/>
      <c r="GX8" s="59"/>
      <c r="GY8" s="59"/>
      <c r="GZ8" s="59"/>
      <c r="HA8" s="59"/>
      <c r="HB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59"/>
      <c r="HR8" s="59"/>
      <c r="HS8" s="59"/>
      <c r="HT8" s="59"/>
      <c r="HU8" s="59"/>
      <c r="HV8" s="59"/>
      <c r="HW8" s="59"/>
      <c r="HX8" s="59"/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  <c r="IX8" s="59"/>
      <c r="IY8" s="59"/>
      <c r="IZ8" s="59"/>
      <c r="JA8" s="59"/>
      <c r="JB8" s="59"/>
      <c r="JC8" s="59"/>
      <c r="JD8" s="59"/>
      <c r="JE8" s="59"/>
      <c r="JF8" s="59"/>
      <c r="JG8" s="59"/>
      <c r="JH8" s="59"/>
      <c r="JI8" s="59"/>
      <c r="JJ8" s="59"/>
      <c r="JK8" s="59"/>
      <c r="JL8" s="59"/>
      <c r="JM8" s="59"/>
      <c r="JN8" s="59"/>
      <c r="JO8" s="59"/>
      <c r="JP8" s="59"/>
      <c r="JQ8" s="59"/>
      <c r="JR8" s="59"/>
      <c r="JS8" s="59"/>
      <c r="JT8" s="59"/>
      <c r="JU8" s="59"/>
      <c r="JV8" s="59"/>
      <c r="JW8" s="59"/>
      <c r="JX8" s="59"/>
      <c r="JY8" s="59"/>
      <c r="JZ8" s="59"/>
      <c r="KA8" s="59"/>
      <c r="KB8" s="59"/>
      <c r="KC8" s="59"/>
      <c r="KD8" s="59"/>
      <c r="KE8" s="59"/>
      <c r="KF8" s="59"/>
      <c r="KG8" s="59"/>
      <c r="KH8" s="59"/>
      <c r="KI8" s="59"/>
      <c r="KJ8" s="59"/>
      <c r="KK8" s="59"/>
      <c r="KL8" s="59"/>
      <c r="KM8" s="59"/>
      <c r="KN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9"/>
      <c r="LF8" s="59"/>
      <c r="LG8" s="59"/>
      <c r="LH8" s="59"/>
      <c r="LI8" s="59"/>
      <c r="LJ8" s="59"/>
      <c r="LK8" s="59"/>
      <c r="LL8" s="59"/>
      <c r="LM8" s="59"/>
      <c r="LN8" s="59"/>
      <c r="LO8" s="59"/>
      <c r="LP8" s="59"/>
      <c r="LQ8" s="59"/>
      <c r="LR8" s="59"/>
      <c r="LS8" s="59"/>
      <c r="LT8" s="59"/>
      <c r="LU8" s="59"/>
      <c r="LV8" s="59"/>
      <c r="LW8" s="59"/>
      <c r="LX8" s="59"/>
      <c r="LY8" s="59"/>
      <c r="LZ8" s="59"/>
      <c r="MA8" s="59"/>
      <c r="MB8" s="59"/>
      <c r="MC8" s="59"/>
      <c r="MD8" s="59"/>
      <c r="ME8" s="59"/>
      <c r="MF8" s="59"/>
      <c r="MG8" s="59"/>
      <c r="MH8" s="59"/>
      <c r="MI8" s="59"/>
      <c r="MJ8" s="59"/>
      <c r="MK8" s="59"/>
      <c r="ML8" s="59"/>
      <c r="MM8" s="59"/>
      <c r="MN8" s="59"/>
      <c r="MO8" s="59"/>
      <c r="MP8" s="59"/>
      <c r="MQ8" s="59"/>
      <c r="MR8" s="59"/>
      <c r="MS8" s="59"/>
      <c r="MT8" s="59"/>
      <c r="MU8" s="59"/>
      <c r="MV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9"/>
      <c r="NN8" s="59"/>
      <c r="NO8" s="59"/>
      <c r="NP8" s="59"/>
      <c r="NQ8" s="59"/>
      <c r="NR8" s="59"/>
      <c r="NS8" s="59"/>
      <c r="NT8" s="59"/>
      <c r="NU8" s="59"/>
      <c r="NV8" s="59"/>
      <c r="NW8" s="59"/>
      <c r="NX8" s="59"/>
      <c r="NY8" s="59"/>
      <c r="NZ8" s="59"/>
      <c r="OA8" s="59"/>
      <c r="OB8" s="59"/>
      <c r="OC8" s="59"/>
      <c r="OD8" s="59"/>
      <c r="OE8" s="59"/>
      <c r="OF8" s="59"/>
      <c r="OG8" s="59"/>
      <c r="OH8" s="59"/>
      <c r="OI8" s="59"/>
      <c r="OJ8" s="59"/>
      <c r="OK8" s="59"/>
      <c r="OL8" s="59"/>
      <c r="OM8" s="59"/>
      <c r="ON8" s="59"/>
      <c r="OO8" s="59"/>
      <c r="OP8" s="59"/>
      <c r="OQ8" s="59"/>
      <c r="OR8" s="59"/>
      <c r="OS8" s="59"/>
      <c r="OT8" s="59"/>
      <c r="OU8" s="59"/>
      <c r="OV8" s="59"/>
      <c r="OW8" s="59"/>
      <c r="OX8" s="59"/>
      <c r="OY8" s="59"/>
      <c r="OZ8" s="59"/>
      <c r="PA8" s="59"/>
      <c r="PB8" s="59"/>
      <c r="PC8" s="59"/>
      <c r="PD8" s="59"/>
      <c r="PE8" s="59"/>
      <c r="PF8" s="59"/>
      <c r="PG8" s="59"/>
      <c r="PH8" s="59"/>
      <c r="PI8" s="59"/>
      <c r="PJ8" s="59"/>
      <c r="PK8" s="59"/>
      <c r="PL8" s="59"/>
      <c r="PM8" s="59"/>
      <c r="PN8" s="59"/>
      <c r="PO8" s="59"/>
      <c r="PP8" s="59"/>
      <c r="PQ8" s="59"/>
      <c r="PR8" s="59"/>
      <c r="PS8" s="59"/>
      <c r="PT8" s="59"/>
      <c r="PU8" s="59"/>
      <c r="PV8" s="59"/>
      <c r="PW8" s="59"/>
      <c r="PX8" s="59"/>
      <c r="PY8" s="59"/>
      <c r="PZ8" s="59"/>
      <c r="QA8" s="59"/>
      <c r="QB8" s="59"/>
      <c r="QC8" s="59"/>
      <c r="QD8" s="59"/>
      <c r="QE8" s="59"/>
      <c r="QF8" s="59"/>
      <c r="QG8" s="59"/>
      <c r="QH8" s="59"/>
      <c r="QI8" s="59"/>
      <c r="QJ8" s="59"/>
      <c r="QK8" s="59"/>
      <c r="QL8" s="59"/>
      <c r="QM8" s="59"/>
      <c r="QN8" s="59"/>
      <c r="QO8" s="59"/>
      <c r="QP8" s="59"/>
      <c r="QQ8" s="59"/>
      <c r="QR8" s="59"/>
      <c r="QS8" s="59"/>
      <c r="QT8" s="59"/>
      <c r="QU8" s="59"/>
      <c r="QV8" s="59"/>
      <c r="QW8" s="59"/>
      <c r="QX8" s="59"/>
      <c r="QY8" s="59"/>
      <c r="QZ8" s="59"/>
      <c r="RA8" s="59"/>
      <c r="RB8" s="59"/>
      <c r="RC8" s="59"/>
      <c r="RD8" s="59"/>
      <c r="RE8" s="59"/>
      <c r="RF8" s="59"/>
      <c r="RG8" s="59"/>
      <c r="RH8" s="59"/>
      <c r="RI8" s="59"/>
      <c r="RJ8" s="59"/>
      <c r="RK8" s="59"/>
      <c r="RL8" s="59"/>
      <c r="RM8" s="59"/>
      <c r="RN8" s="59"/>
      <c r="RO8" s="59"/>
      <c r="RP8" s="59"/>
      <c r="RQ8" s="59"/>
      <c r="RR8" s="59"/>
      <c r="RS8" s="59"/>
      <c r="RT8" s="59"/>
      <c r="RU8" s="59"/>
      <c r="RV8" s="59"/>
      <c r="RW8" s="59"/>
      <c r="RX8" s="59"/>
      <c r="RY8" s="59"/>
      <c r="RZ8" s="59"/>
      <c r="SA8" s="59"/>
      <c r="SB8" s="59"/>
      <c r="SC8" s="59"/>
      <c r="SD8" s="59"/>
      <c r="SE8" s="59"/>
      <c r="SF8" s="59"/>
      <c r="SG8" s="59"/>
      <c r="SH8" s="59"/>
      <c r="SI8" s="59"/>
      <c r="SJ8" s="59"/>
      <c r="SK8" s="59"/>
      <c r="SL8" s="59"/>
      <c r="SM8" s="59"/>
      <c r="SN8" s="59"/>
      <c r="SO8" s="59"/>
      <c r="SP8" s="59"/>
      <c r="SQ8" s="59"/>
      <c r="SR8" s="59"/>
      <c r="SS8" s="59"/>
      <c r="ST8" s="59"/>
      <c r="SU8" s="59"/>
      <c r="SV8" s="59"/>
      <c r="SW8" s="59"/>
      <c r="SX8" s="59"/>
      <c r="SY8" s="59"/>
      <c r="SZ8" s="59"/>
      <c r="TA8" s="59"/>
      <c r="TB8" s="59"/>
      <c r="TC8" s="59"/>
      <c r="TD8" s="59"/>
      <c r="TE8" s="59"/>
      <c r="TF8" s="59"/>
      <c r="TG8" s="59"/>
      <c r="TH8" s="59"/>
      <c r="TI8" s="59"/>
      <c r="TJ8" s="59"/>
      <c r="TK8" s="59"/>
      <c r="TL8" s="59"/>
      <c r="TM8" s="59"/>
      <c r="TN8" s="59"/>
      <c r="TO8" s="59"/>
      <c r="TP8" s="59"/>
      <c r="TQ8" s="59"/>
      <c r="TR8" s="59"/>
      <c r="TS8" s="59"/>
      <c r="TT8" s="59"/>
      <c r="TU8" s="59"/>
      <c r="TV8" s="59"/>
      <c r="TW8" s="59"/>
      <c r="TX8" s="59"/>
      <c r="TY8" s="59"/>
      <c r="TZ8" s="59"/>
      <c r="UA8" s="59"/>
      <c r="UB8" s="59"/>
      <c r="UC8" s="59"/>
      <c r="UD8" s="59"/>
      <c r="UE8" s="59"/>
      <c r="UF8" s="59"/>
      <c r="UG8" s="59"/>
      <c r="UH8" s="59"/>
      <c r="UI8" s="59"/>
      <c r="UJ8" s="59"/>
      <c r="UK8" s="59"/>
      <c r="UL8" s="59"/>
      <c r="UM8" s="59"/>
      <c r="UN8" s="59"/>
      <c r="UO8" s="59"/>
      <c r="UP8" s="59"/>
      <c r="UQ8" s="59"/>
      <c r="UR8" s="59"/>
      <c r="US8" s="59"/>
      <c r="UT8" s="59"/>
      <c r="UU8" s="59"/>
      <c r="UV8" s="59"/>
      <c r="UW8" s="59"/>
      <c r="UX8" s="59"/>
      <c r="UY8" s="59"/>
      <c r="UZ8" s="59"/>
      <c r="VA8" s="59"/>
      <c r="VB8" s="59"/>
      <c r="VC8" s="59"/>
      <c r="VD8" s="59"/>
      <c r="VE8" s="59"/>
      <c r="VF8" s="59"/>
      <c r="VG8" s="59"/>
      <c r="VH8" s="59"/>
      <c r="VI8" s="59"/>
      <c r="VJ8" s="59"/>
      <c r="VK8" s="59"/>
      <c r="VL8" s="59"/>
      <c r="VM8" s="59"/>
      <c r="VN8" s="59"/>
      <c r="VO8" s="59"/>
      <c r="VP8" s="59"/>
      <c r="VQ8" s="59"/>
      <c r="VR8" s="59"/>
      <c r="VS8" s="59"/>
      <c r="VT8" s="59"/>
      <c r="VU8" s="59"/>
      <c r="VV8" s="59"/>
      <c r="VW8" s="59"/>
      <c r="VX8" s="59"/>
      <c r="VY8" s="59"/>
      <c r="VZ8" s="59"/>
      <c r="WA8" s="59"/>
      <c r="WB8" s="59"/>
      <c r="WC8" s="59"/>
      <c r="WD8" s="59"/>
      <c r="WE8" s="59"/>
      <c r="WF8" s="59"/>
      <c r="WG8" s="59"/>
      <c r="WH8" s="59"/>
      <c r="WI8" s="59"/>
      <c r="WJ8" s="59"/>
      <c r="WK8" s="59"/>
      <c r="WL8" s="59"/>
      <c r="WM8" s="59"/>
      <c r="WN8" s="59"/>
      <c r="WO8" s="59"/>
      <c r="WP8" s="59"/>
      <c r="WQ8" s="59"/>
      <c r="WR8" s="59"/>
      <c r="WS8" s="59"/>
      <c r="WT8" s="59"/>
      <c r="WU8" s="59"/>
      <c r="WV8" s="59"/>
      <c r="WW8" s="59"/>
      <c r="WX8" s="59"/>
      <c r="WY8" s="59"/>
      <c r="WZ8" s="59"/>
      <c r="XA8" s="59"/>
      <c r="XB8" s="59"/>
      <c r="XC8" s="59"/>
      <c r="XD8" s="59"/>
      <c r="XE8" s="59"/>
      <c r="XF8" s="59"/>
      <c r="XG8" s="59"/>
      <c r="XH8" s="59"/>
      <c r="XI8" s="59"/>
      <c r="XJ8" s="59"/>
      <c r="XK8" s="59"/>
      <c r="XL8" s="59"/>
      <c r="XM8" s="59"/>
      <c r="XN8" s="59"/>
      <c r="XO8" s="59"/>
      <c r="XP8" s="59"/>
      <c r="XQ8" s="59"/>
      <c r="XR8" s="59"/>
      <c r="XS8" s="59"/>
      <c r="XT8" s="59"/>
      <c r="XU8" s="59"/>
      <c r="XV8" s="59"/>
      <c r="XW8" s="59"/>
      <c r="XX8" s="59"/>
      <c r="XY8" s="59"/>
      <c r="XZ8" s="59"/>
      <c r="YA8" s="59"/>
      <c r="YB8" s="59"/>
      <c r="YC8" s="59"/>
      <c r="YD8" s="59"/>
      <c r="YE8" s="59"/>
      <c r="YF8" s="59"/>
      <c r="YG8" s="59"/>
      <c r="YH8" s="59"/>
      <c r="YI8" s="59"/>
      <c r="YJ8" s="59"/>
      <c r="YK8" s="59"/>
      <c r="YL8" s="59"/>
      <c r="YM8" s="59"/>
      <c r="YN8" s="59"/>
      <c r="YO8" s="59"/>
      <c r="YP8" s="59"/>
      <c r="YQ8" s="59"/>
      <c r="YR8" s="59"/>
      <c r="YS8" s="59"/>
      <c r="YT8" s="59"/>
      <c r="YU8" s="59"/>
      <c r="YV8" s="59"/>
      <c r="YW8" s="59"/>
      <c r="YX8" s="59"/>
      <c r="YY8" s="59"/>
      <c r="YZ8" s="59"/>
      <c r="ZA8" s="59"/>
      <c r="ZB8" s="59"/>
      <c r="ZC8" s="59"/>
      <c r="ZD8" s="59"/>
      <c r="ZE8" s="59"/>
      <c r="ZF8" s="59"/>
      <c r="ZG8" s="59"/>
      <c r="ZH8" s="59"/>
      <c r="ZI8" s="59"/>
      <c r="ZJ8" s="59"/>
      <c r="ZK8" s="59"/>
      <c r="ZL8" s="59"/>
      <c r="ZM8" s="59"/>
      <c r="ZN8" s="59"/>
      <c r="ZO8" s="59"/>
      <c r="ZP8" s="59"/>
      <c r="ZQ8" s="59"/>
      <c r="ZR8" s="59"/>
      <c r="ZS8" s="59"/>
      <c r="ZT8" s="59"/>
      <c r="ZU8" s="59"/>
      <c r="ZV8" s="59"/>
      <c r="ZW8" s="59"/>
      <c r="ZX8" s="59"/>
      <c r="ZY8" s="59"/>
      <c r="ZZ8" s="59"/>
      <c r="AAA8" s="59"/>
      <c r="AAB8" s="59"/>
      <c r="AAC8" s="59"/>
      <c r="AAD8" s="59"/>
      <c r="AAE8" s="59"/>
      <c r="AAF8" s="59"/>
      <c r="AAG8" s="59"/>
      <c r="AAH8" s="59"/>
      <c r="AAI8" s="59"/>
      <c r="AAJ8" s="59"/>
      <c r="AAK8" s="59"/>
      <c r="AAL8" s="59"/>
      <c r="AAM8" s="59"/>
      <c r="AAN8" s="59"/>
      <c r="AAO8" s="59"/>
      <c r="AAP8" s="59"/>
      <c r="AAQ8" s="59"/>
      <c r="AAR8" s="59"/>
      <c r="AAS8" s="59"/>
      <c r="AAT8" s="59"/>
      <c r="AAU8" s="59"/>
      <c r="AAV8" s="59"/>
      <c r="AAW8" s="59"/>
      <c r="AAX8" s="59"/>
      <c r="AAY8" s="59"/>
      <c r="AAZ8" s="59"/>
      <c r="ABA8" s="59"/>
      <c r="ABB8" s="59"/>
      <c r="ABC8" s="59"/>
      <c r="ABD8" s="59"/>
      <c r="ABE8" s="59"/>
      <c r="ABF8" s="59"/>
      <c r="ABG8" s="59"/>
      <c r="ABH8" s="59"/>
      <c r="ABI8" s="59"/>
      <c r="ABJ8" s="59"/>
      <c r="ABK8" s="59"/>
      <c r="ABL8" s="59"/>
      <c r="ABM8" s="59"/>
      <c r="ABN8" s="59"/>
      <c r="ABO8" s="59"/>
      <c r="ABP8" s="59"/>
      <c r="ABQ8" s="59"/>
      <c r="ABR8" s="59"/>
      <c r="ABS8" s="59"/>
      <c r="ABT8" s="59"/>
      <c r="ABU8" s="59"/>
      <c r="ABV8" s="59"/>
      <c r="ABW8" s="59"/>
      <c r="ABX8" s="59"/>
      <c r="ABY8" s="59"/>
      <c r="ABZ8" s="59"/>
      <c r="ACA8" s="59"/>
      <c r="ACB8" s="59"/>
      <c r="ACC8" s="59"/>
      <c r="ACD8" s="59"/>
      <c r="ACE8" s="59"/>
      <c r="ACF8" s="59"/>
      <c r="ACG8" s="59"/>
      <c r="ACH8" s="59"/>
      <c r="ACI8" s="59"/>
      <c r="ACJ8" s="59"/>
      <c r="ACK8" s="59"/>
      <c r="ACL8" s="59"/>
      <c r="ACM8" s="59"/>
      <c r="ACN8" s="59"/>
      <c r="ACO8" s="59"/>
      <c r="ACP8" s="59"/>
      <c r="ACQ8" s="59"/>
      <c r="ACR8" s="59"/>
      <c r="ACS8" s="59"/>
      <c r="ACT8" s="59"/>
      <c r="ACU8" s="59"/>
      <c r="ACV8" s="59"/>
      <c r="ACW8" s="59"/>
      <c r="ACX8" s="59"/>
      <c r="ACY8" s="59"/>
      <c r="ACZ8" s="59"/>
      <c r="ADA8" s="59"/>
      <c r="ADB8" s="59"/>
      <c r="ADC8" s="59"/>
      <c r="ADD8" s="59"/>
      <c r="ADE8" s="59"/>
      <c r="ADF8" s="59"/>
      <c r="ADG8" s="59"/>
      <c r="ADH8" s="59"/>
      <c r="ADI8" s="59"/>
      <c r="ADJ8" s="59"/>
      <c r="ADK8" s="59"/>
      <c r="ADL8" s="59"/>
      <c r="ADM8" s="59"/>
      <c r="ADN8" s="59"/>
      <c r="ADO8" s="59"/>
      <c r="ADP8" s="59"/>
      <c r="ADQ8" s="59"/>
      <c r="ADR8" s="59"/>
      <c r="ADS8" s="59"/>
      <c r="ADT8" s="59"/>
      <c r="ADU8" s="59"/>
      <c r="ADV8" s="59"/>
      <c r="ADW8" s="59"/>
      <c r="ADX8" s="59"/>
      <c r="ADY8" s="59"/>
      <c r="ADZ8" s="59"/>
      <c r="AEA8" s="59"/>
      <c r="AEB8" s="59"/>
      <c r="AEC8" s="59"/>
      <c r="AED8" s="59"/>
      <c r="AEE8" s="59"/>
      <c r="AEF8" s="59"/>
      <c r="AEG8" s="59"/>
      <c r="AEH8" s="59"/>
      <c r="AEI8" s="59"/>
      <c r="AEJ8" s="59"/>
      <c r="AEK8" s="59"/>
      <c r="AEL8" s="59"/>
      <c r="AEM8" s="59"/>
      <c r="AEN8" s="59"/>
      <c r="AEO8" s="59"/>
      <c r="AEP8" s="59"/>
      <c r="AEQ8" s="59"/>
      <c r="AER8" s="59"/>
      <c r="AES8" s="59"/>
      <c r="AET8" s="59"/>
      <c r="AEU8" s="59"/>
      <c r="AEV8" s="59"/>
      <c r="AEW8" s="59"/>
      <c r="AEX8" s="59"/>
      <c r="AEY8" s="59"/>
      <c r="AEZ8" s="59"/>
      <c r="AFA8" s="59"/>
      <c r="AFB8" s="59"/>
      <c r="AFC8" s="59"/>
      <c r="AFD8" s="59"/>
      <c r="AFE8" s="59"/>
      <c r="AFF8" s="59"/>
      <c r="AFG8" s="59"/>
      <c r="AFH8" s="59"/>
      <c r="AFI8" s="59"/>
      <c r="AFJ8" s="59"/>
      <c r="AFK8" s="59"/>
      <c r="AFL8" s="59"/>
      <c r="AFM8" s="59"/>
      <c r="AFN8" s="59"/>
      <c r="AFO8" s="59"/>
      <c r="AFP8" s="59"/>
      <c r="AFQ8" s="59"/>
      <c r="AFR8" s="59"/>
      <c r="AFS8" s="59"/>
      <c r="AFT8" s="59"/>
      <c r="AFU8" s="59"/>
      <c r="AFV8" s="59"/>
      <c r="AFW8" s="59"/>
      <c r="AFX8" s="59"/>
      <c r="AFY8" s="59"/>
      <c r="AFZ8" s="59"/>
      <c r="AGA8" s="59"/>
      <c r="AGB8" s="59"/>
      <c r="AGC8" s="59"/>
      <c r="AGD8" s="59"/>
      <c r="AGE8" s="59"/>
      <c r="AGF8" s="59"/>
      <c r="AGG8" s="59"/>
      <c r="AGH8" s="59"/>
      <c r="AGI8" s="59"/>
      <c r="AGJ8" s="59"/>
      <c r="AGK8" s="59"/>
      <c r="AGL8" s="59"/>
      <c r="AGM8" s="59"/>
      <c r="AGN8" s="59"/>
      <c r="AGO8" s="59"/>
      <c r="AGP8" s="59"/>
      <c r="AGQ8" s="59"/>
      <c r="AGR8" s="59"/>
      <c r="AGS8" s="59"/>
      <c r="AGT8" s="59"/>
      <c r="AGU8" s="59"/>
      <c r="AGV8" s="59"/>
      <c r="AGW8" s="59"/>
      <c r="AGX8" s="59"/>
      <c r="AGY8" s="59"/>
      <c r="AGZ8" s="59"/>
      <c r="AHA8" s="59"/>
      <c r="AHB8" s="59"/>
      <c r="AHC8" s="59"/>
      <c r="AHD8" s="59"/>
      <c r="AHE8" s="59"/>
      <c r="AHF8" s="59"/>
      <c r="AHG8" s="59"/>
      <c r="AHH8" s="59"/>
      <c r="AHI8" s="59"/>
      <c r="AHJ8" s="59"/>
      <c r="AHK8" s="59"/>
      <c r="AHL8" s="59"/>
      <c r="AHM8" s="59"/>
      <c r="AHN8" s="59"/>
      <c r="AHO8" s="59"/>
      <c r="AHP8" s="59"/>
      <c r="AHQ8" s="59"/>
      <c r="AHR8" s="59"/>
      <c r="AHS8" s="59"/>
      <c r="AHT8" s="59"/>
      <c r="AHU8" s="59"/>
      <c r="AHV8" s="59"/>
      <c r="AHW8" s="59"/>
      <c r="AHX8" s="59"/>
      <c r="AHY8" s="59"/>
      <c r="AHZ8" s="59"/>
      <c r="AIA8" s="59"/>
      <c r="AIB8" s="59"/>
      <c r="AIC8" s="59"/>
      <c r="AID8" s="59"/>
      <c r="AIE8" s="59"/>
      <c r="AIF8" s="59"/>
      <c r="AIG8" s="59"/>
      <c r="AIH8" s="59"/>
      <c r="AII8" s="59"/>
      <c r="AIJ8" s="59"/>
      <c r="AIK8" s="59"/>
      <c r="AIL8" s="59"/>
      <c r="AIM8" s="59"/>
      <c r="AIN8" s="59"/>
      <c r="AIO8" s="59"/>
      <c r="AIP8" s="59"/>
      <c r="AIQ8" s="59"/>
      <c r="AIR8" s="59"/>
      <c r="AIS8" s="59"/>
      <c r="AIT8" s="59"/>
      <c r="AIU8" s="59"/>
      <c r="AIV8" s="59"/>
      <c r="AIW8" s="59"/>
      <c r="AIX8" s="59"/>
      <c r="AIY8" s="59"/>
      <c r="AIZ8" s="59"/>
      <c r="AJA8" s="59"/>
      <c r="AJB8" s="59"/>
      <c r="AJC8" s="59"/>
      <c r="AJD8" s="59"/>
      <c r="AJE8" s="59"/>
      <c r="AJF8" s="59"/>
      <c r="AJG8" s="59"/>
      <c r="AJH8" s="59"/>
      <c r="AJI8" s="59"/>
      <c r="AJJ8" s="59"/>
      <c r="AJK8" s="59"/>
      <c r="AJL8" s="59"/>
      <c r="AJM8" s="59"/>
      <c r="AJN8" s="59"/>
      <c r="AJO8" s="59"/>
      <c r="AJP8" s="59"/>
      <c r="AJQ8" s="59"/>
      <c r="AJR8" s="59"/>
      <c r="AJS8" s="59"/>
      <c r="AJT8" s="59"/>
      <c r="AJU8" s="59"/>
      <c r="AJV8" s="59"/>
      <c r="AJW8" s="59"/>
      <c r="AJX8" s="59"/>
      <c r="AJY8" s="59"/>
      <c r="AJZ8" s="59"/>
      <c r="AKA8" s="59"/>
      <c r="AKB8" s="59"/>
      <c r="AKC8" s="59"/>
      <c r="AKD8" s="59"/>
      <c r="AKE8" s="59"/>
      <c r="AKF8" s="59"/>
      <c r="AKG8" s="59"/>
      <c r="AKH8" s="59"/>
      <c r="AKI8" s="59"/>
      <c r="AKJ8" s="59"/>
      <c r="AKK8" s="59"/>
      <c r="AKL8" s="59"/>
      <c r="AKM8" s="59"/>
      <c r="AKN8" s="59"/>
      <c r="AKO8" s="59"/>
      <c r="AKP8" s="59"/>
      <c r="AKQ8" s="59"/>
      <c r="AKR8" s="59"/>
      <c r="AKS8" s="59"/>
      <c r="AKT8" s="59"/>
      <c r="AKU8" s="59"/>
      <c r="AKV8" s="59"/>
      <c r="AKW8" s="59"/>
      <c r="AKX8" s="59"/>
      <c r="AKY8" s="59"/>
      <c r="AKZ8" s="59"/>
      <c r="ALA8" s="59"/>
      <c r="ALB8" s="59"/>
      <c r="ALC8" s="59"/>
      <c r="ALD8" s="59"/>
      <c r="ALE8" s="59"/>
      <c r="ALF8" s="59"/>
      <c r="ALG8" s="59"/>
      <c r="ALH8" s="59"/>
      <c r="ALI8" s="59"/>
      <c r="ALJ8" s="59"/>
      <c r="ALK8" s="59"/>
      <c r="ALL8" s="59"/>
      <c r="ALM8" s="59"/>
      <c r="ALN8" s="59"/>
      <c r="ALO8" s="59"/>
      <c r="ALP8" s="59"/>
      <c r="ALQ8" s="59"/>
      <c r="ALR8" s="59"/>
      <c r="ALS8" s="59"/>
      <c r="ALT8" s="59"/>
      <c r="ALU8" s="59"/>
      <c r="ALV8" s="59"/>
      <c r="ALW8" s="59"/>
      <c r="ALX8" s="59"/>
      <c r="ALY8" s="59"/>
      <c r="ALZ8" s="59"/>
      <c r="AMA8" s="59"/>
      <c r="AMB8" s="59"/>
      <c r="AMC8" s="59"/>
      <c r="AMD8" s="59"/>
      <c r="AME8" s="59"/>
      <c r="AMF8" s="59"/>
      <c r="AMG8" s="59"/>
      <c r="AMH8" s="59"/>
      <c r="AMI8" s="59"/>
      <c r="AMJ8" s="59"/>
      <c r="AMK8" s="59"/>
      <c r="AML8" s="59"/>
      <c r="AMM8" s="59"/>
      <c r="AMN8" s="59"/>
      <c r="AMO8" s="59"/>
      <c r="AMP8" s="59"/>
      <c r="AMQ8" s="59"/>
      <c r="AMR8" s="59"/>
      <c r="AMS8" s="59"/>
      <c r="AMT8" s="59"/>
      <c r="AMU8" s="59"/>
      <c r="AMV8" s="59"/>
      <c r="AMW8" s="59"/>
      <c r="AMX8" s="59"/>
      <c r="AMY8" s="59"/>
      <c r="AMZ8" s="59"/>
      <c r="ANA8" s="59"/>
      <c r="ANB8" s="59"/>
      <c r="ANC8" s="59"/>
      <c r="AND8" s="59"/>
      <c r="ANE8" s="59"/>
      <c r="ANF8" s="59"/>
      <c r="ANG8" s="59"/>
      <c r="ANH8" s="59"/>
      <c r="ANI8" s="59"/>
      <c r="ANJ8" s="59"/>
      <c r="ANK8" s="59"/>
      <c r="ANL8" s="59"/>
      <c r="ANM8" s="59"/>
      <c r="ANN8" s="59"/>
      <c r="ANO8" s="59"/>
      <c r="ANP8" s="59"/>
      <c r="ANQ8" s="59"/>
      <c r="ANR8" s="59"/>
      <c r="ANS8" s="59"/>
      <c r="ANT8" s="59"/>
      <c r="ANU8" s="59"/>
      <c r="ANV8" s="59"/>
      <c r="ANW8" s="59"/>
      <c r="ANX8" s="59"/>
      <c r="ANY8" s="59"/>
      <c r="ANZ8" s="59"/>
      <c r="AOA8" s="59"/>
      <c r="AOB8" s="59"/>
      <c r="AOC8" s="59"/>
      <c r="AOD8" s="59"/>
      <c r="AOE8" s="59"/>
      <c r="AOF8" s="59"/>
      <c r="AOG8" s="59"/>
      <c r="AOH8" s="59"/>
      <c r="AOI8" s="59"/>
      <c r="AOJ8" s="59"/>
      <c r="AOK8" s="59"/>
      <c r="AOL8" s="59"/>
      <c r="AOM8" s="59"/>
      <c r="AON8" s="59"/>
      <c r="AOO8" s="59"/>
      <c r="AOP8" s="59"/>
      <c r="AOQ8" s="59"/>
      <c r="AOR8" s="59"/>
      <c r="AOS8" s="59"/>
      <c r="AOT8" s="59"/>
      <c r="AOU8" s="59"/>
      <c r="AOV8" s="59"/>
      <c r="AOW8" s="59"/>
      <c r="AOX8" s="59"/>
      <c r="AOY8" s="59"/>
      <c r="AOZ8" s="59"/>
      <c r="APA8" s="59"/>
      <c r="APB8" s="59"/>
      <c r="APC8" s="59"/>
      <c r="APD8" s="59"/>
      <c r="APE8" s="59"/>
      <c r="APF8" s="59"/>
      <c r="APG8" s="59"/>
      <c r="APH8" s="59"/>
      <c r="API8" s="59"/>
      <c r="APJ8" s="59"/>
      <c r="APK8" s="59"/>
      <c r="APL8" s="59"/>
      <c r="APM8" s="59"/>
      <c r="APN8" s="59"/>
      <c r="APO8" s="59"/>
      <c r="APP8" s="59"/>
      <c r="APQ8" s="59"/>
      <c r="APR8" s="59"/>
      <c r="APS8" s="59"/>
      <c r="APT8" s="59"/>
      <c r="APU8" s="59"/>
      <c r="APV8" s="59"/>
      <c r="APW8" s="59"/>
      <c r="APX8" s="59"/>
      <c r="APY8" s="59"/>
      <c r="APZ8" s="59"/>
      <c r="AQA8" s="59"/>
      <c r="AQB8" s="59"/>
      <c r="AQC8" s="59"/>
      <c r="AQD8" s="59"/>
      <c r="AQE8" s="59"/>
      <c r="AQF8" s="59"/>
      <c r="AQG8" s="59"/>
      <c r="AQH8" s="59"/>
      <c r="AQI8" s="59"/>
      <c r="AQJ8" s="59"/>
      <c r="AQK8" s="59"/>
      <c r="AQL8" s="59"/>
      <c r="AQM8" s="59"/>
      <c r="AQN8" s="59"/>
      <c r="AQO8" s="59"/>
      <c r="AQP8" s="59"/>
      <c r="AQQ8" s="59"/>
      <c r="AQR8" s="59"/>
      <c r="AQS8" s="59"/>
      <c r="AQT8" s="59"/>
      <c r="AQU8" s="59"/>
      <c r="AQV8" s="59"/>
      <c r="AQW8" s="59"/>
      <c r="AQX8" s="59"/>
      <c r="AQY8" s="59"/>
      <c r="AQZ8" s="59"/>
      <c r="ARA8" s="59"/>
      <c r="ARB8" s="59"/>
      <c r="ARC8" s="59"/>
      <c r="ARD8" s="59"/>
      <c r="ARE8" s="59"/>
      <c r="ARF8" s="59"/>
      <c r="ARG8" s="59"/>
      <c r="ARH8" s="59"/>
      <c r="ARI8" s="59"/>
      <c r="ARJ8" s="59"/>
      <c r="ARK8" s="59"/>
      <c r="ARL8" s="59"/>
      <c r="ARM8" s="59"/>
      <c r="ARN8" s="59"/>
      <c r="ARO8" s="59"/>
      <c r="ARP8" s="59"/>
      <c r="ARQ8" s="59"/>
      <c r="ARR8" s="59"/>
      <c r="ARS8" s="59"/>
      <c r="ART8" s="59"/>
      <c r="ARU8" s="59"/>
      <c r="ARV8" s="59"/>
      <c r="ARW8" s="59"/>
      <c r="ARX8" s="59"/>
      <c r="ARY8" s="59"/>
      <c r="ARZ8" s="59"/>
      <c r="ASA8" s="59"/>
      <c r="ASB8" s="59"/>
      <c r="ASC8" s="59"/>
      <c r="ASD8" s="59"/>
      <c r="ASE8" s="59"/>
      <c r="ASF8" s="59"/>
      <c r="ASG8" s="59"/>
      <c r="ASH8" s="59"/>
      <c r="ASI8" s="59"/>
      <c r="ASJ8" s="59"/>
      <c r="ASK8" s="59"/>
      <c r="ASL8" s="59"/>
      <c r="ASM8" s="59"/>
      <c r="ASN8" s="59"/>
      <c r="ASO8" s="59"/>
      <c r="ASP8" s="59"/>
      <c r="ASQ8" s="59"/>
      <c r="ASR8" s="59"/>
      <c r="ASS8" s="59"/>
      <c r="AST8" s="59"/>
      <c r="ASU8" s="59"/>
      <c r="ASV8" s="59"/>
      <c r="ASW8" s="59"/>
      <c r="ASX8" s="59"/>
      <c r="ASY8" s="59"/>
      <c r="ASZ8" s="59"/>
      <c r="ATA8" s="59"/>
      <c r="ATB8" s="59"/>
      <c r="ATC8" s="59"/>
      <c r="ATD8" s="59"/>
      <c r="ATE8" s="59"/>
      <c r="ATF8" s="59"/>
      <c r="ATG8" s="59"/>
      <c r="ATH8" s="59"/>
      <c r="ATI8" s="59"/>
      <c r="ATJ8" s="59"/>
      <c r="ATK8" s="59"/>
      <c r="ATL8" s="59"/>
      <c r="ATM8" s="59"/>
      <c r="ATN8" s="59"/>
      <c r="ATO8" s="59"/>
      <c r="ATP8" s="59"/>
      <c r="ATQ8" s="59"/>
      <c r="ATR8" s="59"/>
      <c r="ATS8" s="59"/>
      <c r="ATT8" s="59"/>
      <c r="ATU8" s="59"/>
      <c r="ATV8" s="59"/>
      <c r="ATW8" s="59"/>
      <c r="ATX8" s="59"/>
      <c r="ATY8" s="59"/>
      <c r="ATZ8" s="59"/>
      <c r="AUA8" s="59"/>
      <c r="AUB8" s="59"/>
      <c r="AUC8" s="59"/>
      <c r="AUD8" s="59"/>
      <c r="AUE8" s="59"/>
      <c r="AUF8" s="59"/>
      <c r="AUG8" s="59"/>
      <c r="AUH8" s="59"/>
      <c r="AUI8" s="59"/>
      <c r="AUJ8" s="59"/>
      <c r="AUK8" s="59"/>
      <c r="AUL8" s="59"/>
      <c r="AUM8" s="59"/>
      <c r="AUN8" s="59"/>
      <c r="AUO8" s="59"/>
      <c r="AUP8" s="59"/>
      <c r="AUQ8" s="59"/>
      <c r="AUR8" s="59"/>
      <c r="AUS8" s="59"/>
      <c r="AUT8" s="59"/>
      <c r="AUU8" s="59"/>
      <c r="AUV8" s="59"/>
      <c r="AUW8" s="59"/>
      <c r="AUX8" s="59"/>
      <c r="AUY8" s="59"/>
      <c r="AUZ8" s="59"/>
      <c r="AVA8" s="59"/>
      <c r="AVB8" s="59"/>
      <c r="AVC8" s="59"/>
      <c r="AVD8" s="59"/>
      <c r="AVE8" s="59"/>
      <c r="AVF8" s="59"/>
      <c r="AVG8" s="59"/>
      <c r="AVH8" s="59"/>
      <c r="AVI8" s="59"/>
      <c r="AVJ8" s="59"/>
      <c r="AVK8" s="59"/>
      <c r="AVL8" s="59"/>
      <c r="AVM8" s="59"/>
      <c r="AVN8" s="59"/>
      <c r="AVO8" s="59"/>
      <c r="AVP8" s="59"/>
      <c r="AVQ8" s="59"/>
      <c r="AVR8" s="59"/>
      <c r="AVS8" s="59"/>
      <c r="AVT8" s="59"/>
      <c r="AVU8" s="59"/>
      <c r="AVV8" s="59"/>
      <c r="AVW8" s="59"/>
      <c r="AVX8" s="59"/>
      <c r="AVY8" s="59"/>
      <c r="AVZ8" s="59"/>
      <c r="AWA8" s="59"/>
      <c r="AWB8" s="59"/>
      <c r="AWC8" s="59"/>
      <c r="AWD8" s="59"/>
      <c r="AWE8" s="59"/>
      <c r="AWF8" s="59"/>
      <c r="AWG8" s="59"/>
      <c r="AWH8" s="59"/>
      <c r="AWI8" s="59"/>
      <c r="AWJ8" s="59"/>
      <c r="AWK8" s="59"/>
      <c r="AWL8" s="59"/>
      <c r="AWM8" s="59"/>
      <c r="AWN8" s="59"/>
      <c r="AWO8" s="59"/>
      <c r="AWP8" s="59"/>
      <c r="AWQ8" s="59"/>
      <c r="AWR8" s="59"/>
      <c r="AWS8" s="59"/>
      <c r="AWT8" s="59"/>
      <c r="AWU8" s="59"/>
      <c r="AWV8" s="59"/>
      <c r="AWW8" s="59"/>
      <c r="AWX8" s="59"/>
      <c r="AWY8" s="59"/>
      <c r="AWZ8" s="59"/>
      <c r="AXA8" s="59"/>
      <c r="AXB8" s="59"/>
      <c r="AXC8" s="59"/>
      <c r="AXD8" s="59"/>
      <c r="AXE8" s="59"/>
      <c r="AXF8" s="59"/>
      <c r="AXG8" s="59"/>
      <c r="AXH8" s="59"/>
      <c r="AXI8" s="59"/>
      <c r="AXJ8" s="59"/>
      <c r="AXK8" s="59"/>
      <c r="AXL8" s="59"/>
      <c r="AXM8" s="59"/>
      <c r="AXN8" s="59"/>
      <c r="AXO8" s="59"/>
      <c r="AXP8" s="59"/>
      <c r="AXQ8" s="59"/>
      <c r="AXR8" s="59"/>
      <c r="AXS8" s="59"/>
      <c r="AXT8" s="59"/>
      <c r="AXU8" s="59"/>
      <c r="AXV8" s="59"/>
      <c r="AXW8" s="59"/>
      <c r="AXX8" s="59"/>
      <c r="AXY8" s="59"/>
      <c r="AXZ8" s="59"/>
      <c r="AYA8" s="59"/>
      <c r="AYB8" s="59"/>
      <c r="AYC8" s="59"/>
      <c r="AYD8" s="59"/>
      <c r="AYE8" s="59"/>
      <c r="AYF8" s="59"/>
      <c r="AYG8" s="59"/>
      <c r="AYH8" s="59"/>
      <c r="AYI8" s="59"/>
      <c r="AYJ8" s="59"/>
      <c r="AYK8" s="59"/>
      <c r="AYL8" s="59"/>
      <c r="AYM8" s="59"/>
      <c r="AYN8" s="59"/>
      <c r="AYO8" s="59"/>
      <c r="AYP8" s="59"/>
      <c r="AYQ8" s="59"/>
      <c r="AYR8" s="59"/>
      <c r="AYS8" s="59"/>
      <c r="AYT8" s="59"/>
      <c r="AYU8" s="59"/>
      <c r="AYV8" s="59"/>
      <c r="AYW8" s="59"/>
      <c r="AYX8" s="59"/>
      <c r="AYY8" s="59"/>
      <c r="AYZ8" s="59"/>
      <c r="AZA8" s="59"/>
      <c r="AZB8" s="59"/>
      <c r="AZC8" s="59"/>
      <c r="AZD8" s="59"/>
      <c r="AZE8" s="59"/>
      <c r="AZF8" s="59"/>
      <c r="AZG8" s="59"/>
      <c r="AZH8" s="59"/>
      <c r="AZI8" s="59"/>
      <c r="AZJ8" s="59"/>
      <c r="AZK8" s="59"/>
      <c r="AZL8" s="59"/>
      <c r="AZM8" s="59"/>
      <c r="AZN8" s="59"/>
      <c r="AZO8" s="59"/>
      <c r="AZP8" s="59"/>
      <c r="AZQ8" s="59"/>
      <c r="AZR8" s="59"/>
      <c r="AZS8" s="59"/>
      <c r="AZT8" s="59"/>
      <c r="AZU8" s="59"/>
      <c r="AZV8" s="59"/>
      <c r="AZW8" s="59"/>
      <c r="AZX8" s="59"/>
      <c r="AZY8" s="59"/>
      <c r="AZZ8" s="59"/>
      <c r="BAA8" s="59"/>
      <c r="BAB8" s="59"/>
      <c r="BAC8" s="59"/>
      <c r="BAD8" s="59"/>
      <c r="BAE8" s="59"/>
      <c r="BAF8" s="59"/>
      <c r="BAG8" s="59"/>
      <c r="BAH8" s="59"/>
      <c r="BAI8" s="59"/>
      <c r="BAJ8" s="59"/>
      <c r="BAK8" s="59"/>
      <c r="BAL8" s="59"/>
      <c r="BAM8" s="59"/>
      <c r="BAN8" s="59"/>
      <c r="BAO8" s="59"/>
      <c r="BAP8" s="59"/>
      <c r="BAQ8" s="59"/>
      <c r="BAR8" s="59"/>
      <c r="BAS8" s="59"/>
      <c r="BAT8" s="59"/>
      <c r="BAU8" s="59"/>
      <c r="BAV8" s="59"/>
      <c r="BAW8" s="59"/>
      <c r="BAX8" s="59"/>
      <c r="BAY8" s="59"/>
      <c r="BAZ8" s="59"/>
      <c r="BBA8" s="59"/>
      <c r="BBB8" s="59"/>
      <c r="BBC8" s="59"/>
      <c r="BBD8" s="59"/>
      <c r="BBE8" s="59"/>
      <c r="BBF8" s="59"/>
      <c r="BBG8" s="59"/>
      <c r="BBH8" s="59"/>
      <c r="BBI8" s="59"/>
      <c r="BBJ8" s="59"/>
      <c r="BBK8" s="59"/>
      <c r="BBL8" s="59"/>
      <c r="BBM8" s="59"/>
      <c r="BBN8" s="59"/>
      <c r="BBO8" s="59"/>
      <c r="BBP8" s="59"/>
      <c r="BBQ8" s="59"/>
      <c r="BBR8" s="59"/>
      <c r="BBS8" s="59"/>
      <c r="BBT8" s="59"/>
      <c r="BBU8" s="59"/>
      <c r="BBV8" s="59"/>
      <c r="BBW8" s="59"/>
      <c r="BBX8" s="59"/>
      <c r="BBY8" s="59"/>
      <c r="BBZ8" s="59"/>
      <c r="BCA8" s="59"/>
      <c r="BCB8" s="59"/>
      <c r="BCC8" s="59"/>
      <c r="BCD8" s="59"/>
      <c r="BCE8" s="59"/>
      <c r="BCF8" s="59"/>
      <c r="BCG8" s="59"/>
      <c r="BCH8" s="59"/>
      <c r="BCI8" s="59"/>
      <c r="BCJ8" s="59"/>
      <c r="BCK8" s="59"/>
      <c r="BCL8" s="59"/>
      <c r="BCM8" s="59"/>
      <c r="BCN8" s="59"/>
      <c r="BCO8" s="59"/>
      <c r="BCP8" s="59"/>
      <c r="BCQ8" s="59"/>
      <c r="BCR8" s="59"/>
      <c r="BCS8" s="59"/>
      <c r="BCT8" s="59"/>
      <c r="BCU8" s="59"/>
      <c r="BCV8" s="59"/>
      <c r="BCW8" s="59"/>
      <c r="BCX8" s="59"/>
      <c r="BCY8" s="59"/>
      <c r="BCZ8" s="59"/>
      <c r="BDA8" s="59"/>
      <c r="BDB8" s="59"/>
      <c r="BDC8" s="59"/>
      <c r="BDD8" s="59"/>
      <c r="BDE8" s="59"/>
      <c r="BDF8" s="59"/>
      <c r="BDG8" s="59"/>
      <c r="BDH8" s="59"/>
      <c r="BDI8" s="59"/>
      <c r="BDJ8" s="59"/>
      <c r="BDK8" s="59"/>
      <c r="BDL8" s="59"/>
      <c r="BDM8" s="59"/>
      <c r="BDN8" s="59"/>
      <c r="BDO8" s="59"/>
      <c r="BDP8" s="59"/>
      <c r="BDQ8" s="59"/>
      <c r="BDR8" s="59"/>
      <c r="BDS8" s="59"/>
      <c r="BDT8" s="59"/>
      <c r="BDU8" s="59"/>
      <c r="BDV8" s="59"/>
      <c r="BDW8" s="59"/>
      <c r="BDX8" s="59"/>
      <c r="BDY8" s="59"/>
      <c r="BDZ8" s="59"/>
      <c r="BEA8" s="59"/>
      <c r="BEB8" s="59"/>
      <c r="BEC8" s="59"/>
      <c r="BED8" s="59"/>
      <c r="BEE8" s="59"/>
      <c r="BEF8" s="59"/>
      <c r="BEG8" s="59"/>
      <c r="BEH8" s="59"/>
      <c r="BEI8" s="59"/>
      <c r="BEJ8" s="59"/>
      <c r="BEK8" s="59"/>
      <c r="BEL8" s="59"/>
      <c r="BEM8" s="59"/>
      <c r="BEN8" s="59"/>
      <c r="BEO8" s="59"/>
      <c r="BEP8" s="59"/>
      <c r="BEQ8" s="59"/>
      <c r="BER8" s="59"/>
      <c r="BES8" s="59"/>
      <c r="BET8" s="59"/>
      <c r="BEU8" s="59"/>
      <c r="BEV8" s="59"/>
      <c r="BEW8" s="59"/>
      <c r="BEX8" s="59"/>
      <c r="BEY8" s="59"/>
      <c r="BEZ8" s="59"/>
      <c r="BFA8" s="59"/>
      <c r="BFB8" s="59"/>
      <c r="BFC8" s="59"/>
      <c r="BFD8" s="59"/>
      <c r="BFE8" s="59"/>
      <c r="BFF8" s="59"/>
      <c r="BFG8" s="59"/>
      <c r="BFH8" s="59"/>
      <c r="BFI8" s="59"/>
      <c r="BFJ8" s="59"/>
      <c r="BFK8" s="59"/>
      <c r="BFL8" s="59"/>
      <c r="BFM8" s="59"/>
      <c r="BFN8" s="59"/>
      <c r="BFO8" s="59"/>
      <c r="BFP8" s="59"/>
      <c r="BFQ8" s="59"/>
      <c r="BFR8" s="59"/>
      <c r="BFS8" s="59"/>
      <c r="BFT8" s="59"/>
      <c r="BFU8" s="59"/>
      <c r="BFV8" s="59"/>
      <c r="BFW8" s="59"/>
      <c r="BFX8" s="59"/>
      <c r="BFY8" s="59"/>
      <c r="BFZ8" s="59"/>
      <c r="BGA8" s="59"/>
      <c r="BGB8" s="59"/>
      <c r="BGC8" s="59"/>
      <c r="BGD8" s="59"/>
      <c r="BGE8" s="59"/>
      <c r="BGF8" s="59"/>
      <c r="BGG8" s="59"/>
      <c r="BGH8" s="59"/>
      <c r="BGI8" s="59"/>
      <c r="BGJ8" s="59"/>
      <c r="BGK8" s="59"/>
      <c r="BGL8" s="59"/>
      <c r="BGM8" s="59"/>
      <c r="BGN8" s="59"/>
      <c r="BGO8" s="59"/>
      <c r="BGP8" s="59"/>
      <c r="BGQ8" s="59"/>
      <c r="BGR8" s="59"/>
      <c r="BGS8" s="59"/>
      <c r="BGT8" s="59"/>
      <c r="BGU8" s="59"/>
      <c r="BGV8" s="59"/>
      <c r="BGW8" s="59"/>
      <c r="BGX8" s="59"/>
      <c r="BGY8" s="59"/>
      <c r="BGZ8" s="59"/>
      <c r="BHA8" s="59"/>
      <c r="BHB8" s="59"/>
      <c r="BHC8" s="59"/>
      <c r="BHD8" s="59"/>
      <c r="BHE8" s="59"/>
      <c r="BHF8" s="59"/>
      <c r="BHG8" s="59"/>
      <c r="BHH8" s="59"/>
      <c r="BHI8" s="59"/>
      <c r="BHJ8" s="59"/>
      <c r="BHK8" s="59"/>
      <c r="BHL8" s="59"/>
      <c r="BHM8" s="59"/>
      <c r="BHN8" s="59"/>
      <c r="BHO8" s="59"/>
      <c r="BHP8" s="59"/>
      <c r="BHQ8" s="59"/>
      <c r="BHR8" s="59"/>
      <c r="BHS8" s="59"/>
      <c r="BHT8" s="59"/>
      <c r="BHU8" s="59"/>
      <c r="BHV8" s="59"/>
      <c r="BHW8" s="59"/>
      <c r="BHX8" s="59"/>
      <c r="BHY8" s="59"/>
      <c r="BHZ8" s="59"/>
      <c r="BIA8" s="59"/>
      <c r="BIB8" s="59"/>
      <c r="BIC8" s="59"/>
      <c r="BID8" s="59"/>
      <c r="BIE8" s="59"/>
      <c r="BIF8" s="59"/>
      <c r="BIG8" s="59"/>
      <c r="BIH8" s="59"/>
      <c r="BII8" s="59"/>
      <c r="BIJ8" s="59"/>
      <c r="BIK8" s="59"/>
      <c r="BIL8" s="59"/>
    </row>
    <row r="9" spans="2:1598" x14ac:dyDescent="0.3">
      <c r="B9" s="253"/>
      <c r="C9" s="6" t="s">
        <v>0</v>
      </c>
      <c r="D9" s="256"/>
      <c r="E9" s="6" t="s">
        <v>1</v>
      </c>
      <c r="F9" s="233"/>
      <c r="G9" s="76" t="s">
        <v>66</v>
      </c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5">
        <f>SUM(I9:AN9)</f>
        <v>0</v>
      </c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59"/>
      <c r="DO9" s="59"/>
      <c r="DP9" s="59"/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59"/>
      <c r="EF9" s="59"/>
      <c r="EG9" s="59"/>
      <c r="EH9" s="59"/>
      <c r="EI9" s="59"/>
      <c r="EJ9" s="59"/>
      <c r="EK9" s="59"/>
      <c r="EL9" s="59"/>
      <c r="EM9" s="59"/>
      <c r="EN9" s="59"/>
      <c r="EO9" s="59"/>
      <c r="EP9" s="59"/>
      <c r="EQ9" s="59"/>
      <c r="ER9" s="59"/>
      <c r="ES9" s="59"/>
      <c r="ET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M9" s="59"/>
      <c r="FN9" s="59"/>
      <c r="FO9" s="59"/>
      <c r="FP9" s="59"/>
      <c r="FQ9" s="59"/>
      <c r="FR9" s="59"/>
      <c r="FS9" s="59"/>
      <c r="FT9" s="59"/>
      <c r="FU9" s="59"/>
      <c r="FV9" s="59"/>
      <c r="FW9" s="59"/>
      <c r="FX9" s="59"/>
      <c r="FY9" s="59"/>
      <c r="FZ9" s="59"/>
      <c r="GA9" s="59"/>
      <c r="GB9" s="59"/>
      <c r="GC9" s="59"/>
      <c r="GD9" s="59"/>
      <c r="GE9" s="59"/>
      <c r="GF9" s="59"/>
      <c r="GG9" s="59"/>
      <c r="GH9" s="59"/>
      <c r="GI9" s="59"/>
      <c r="GJ9" s="59"/>
      <c r="GK9" s="59"/>
      <c r="GL9" s="59"/>
      <c r="GM9" s="59"/>
      <c r="GN9" s="59"/>
      <c r="GO9" s="59"/>
      <c r="GP9" s="59"/>
      <c r="GQ9" s="59"/>
      <c r="GR9" s="59"/>
      <c r="GS9" s="59"/>
      <c r="GT9" s="59"/>
      <c r="GU9" s="59"/>
      <c r="GV9" s="59"/>
      <c r="GW9" s="59"/>
      <c r="GX9" s="59"/>
      <c r="GY9" s="59"/>
      <c r="GZ9" s="59"/>
      <c r="HA9" s="59"/>
      <c r="HB9" s="59"/>
      <c r="HC9" s="59"/>
      <c r="HD9" s="59"/>
      <c r="HE9" s="59"/>
      <c r="HF9" s="59"/>
      <c r="HG9" s="59"/>
      <c r="HH9" s="59"/>
      <c r="HI9" s="59"/>
      <c r="HJ9" s="59"/>
      <c r="HK9" s="59"/>
      <c r="HL9" s="59"/>
      <c r="HM9" s="59"/>
      <c r="HN9" s="59"/>
      <c r="HO9" s="59"/>
      <c r="HP9" s="59"/>
      <c r="HQ9" s="59"/>
      <c r="HR9" s="59"/>
      <c r="HS9" s="59"/>
      <c r="HT9" s="59"/>
      <c r="HU9" s="59"/>
      <c r="HV9" s="59"/>
      <c r="HW9" s="59"/>
      <c r="HX9" s="59"/>
      <c r="HY9" s="59"/>
      <c r="HZ9" s="59"/>
      <c r="IA9" s="59"/>
      <c r="IB9" s="59"/>
      <c r="IC9" s="59"/>
      <c r="ID9" s="59"/>
      <c r="IE9" s="59"/>
      <c r="IF9" s="59"/>
      <c r="IG9" s="59"/>
      <c r="IH9" s="59"/>
      <c r="II9" s="59"/>
      <c r="IJ9" s="59"/>
      <c r="IK9" s="59"/>
      <c r="IL9" s="59"/>
      <c r="IM9" s="59"/>
      <c r="IN9" s="59"/>
      <c r="IO9" s="59"/>
      <c r="IP9" s="59"/>
      <c r="IQ9" s="59"/>
      <c r="IR9" s="59"/>
      <c r="IS9" s="59"/>
      <c r="IT9" s="59"/>
      <c r="IU9" s="59"/>
      <c r="IV9" s="59"/>
      <c r="IW9" s="59"/>
      <c r="IX9" s="59"/>
      <c r="IY9" s="59"/>
      <c r="IZ9" s="59"/>
      <c r="JA9" s="59"/>
      <c r="JB9" s="59"/>
      <c r="JC9" s="59"/>
      <c r="JD9" s="59"/>
      <c r="JE9" s="59"/>
      <c r="JF9" s="59"/>
      <c r="JG9" s="59"/>
      <c r="JH9" s="59"/>
      <c r="JI9" s="59"/>
      <c r="JJ9" s="59"/>
      <c r="JK9" s="59"/>
      <c r="JL9" s="59"/>
      <c r="JM9" s="59"/>
      <c r="JN9" s="59"/>
      <c r="JO9" s="59"/>
      <c r="JP9" s="59"/>
      <c r="JQ9" s="59"/>
      <c r="JR9" s="59"/>
      <c r="JS9" s="59"/>
      <c r="JT9" s="59"/>
      <c r="JU9" s="59"/>
      <c r="JV9" s="59"/>
      <c r="JW9" s="59"/>
      <c r="JX9" s="59"/>
      <c r="JY9" s="59"/>
      <c r="JZ9" s="59"/>
      <c r="KA9" s="59"/>
      <c r="KB9" s="59"/>
      <c r="KC9" s="59"/>
      <c r="KD9" s="59"/>
      <c r="KE9" s="59"/>
      <c r="KF9" s="59"/>
      <c r="KG9" s="59"/>
      <c r="KH9" s="59"/>
      <c r="KI9" s="59"/>
      <c r="KJ9" s="59"/>
      <c r="KK9" s="59"/>
      <c r="KL9" s="59"/>
      <c r="KM9" s="59"/>
      <c r="KN9" s="59"/>
      <c r="KO9" s="59"/>
      <c r="KP9" s="59"/>
      <c r="KQ9" s="59"/>
      <c r="KR9" s="59"/>
      <c r="KS9" s="59"/>
      <c r="KT9" s="59"/>
      <c r="KU9" s="59"/>
      <c r="KV9" s="59"/>
      <c r="KW9" s="59"/>
      <c r="KX9" s="59"/>
      <c r="KY9" s="59"/>
      <c r="KZ9" s="59"/>
      <c r="LA9" s="59"/>
      <c r="LB9" s="59"/>
      <c r="LC9" s="59"/>
      <c r="LD9" s="59"/>
      <c r="LE9" s="59"/>
      <c r="LF9" s="59"/>
      <c r="LG9" s="59"/>
      <c r="LH9" s="59"/>
      <c r="LI9" s="59"/>
      <c r="LJ9" s="59"/>
      <c r="LK9" s="59"/>
      <c r="LL9" s="59"/>
      <c r="LM9" s="59"/>
      <c r="LN9" s="59"/>
      <c r="LO9" s="59"/>
      <c r="LP9" s="59"/>
      <c r="LQ9" s="59"/>
      <c r="LR9" s="59"/>
      <c r="LS9" s="59"/>
      <c r="LT9" s="59"/>
      <c r="LU9" s="59"/>
      <c r="LV9" s="59"/>
      <c r="LW9" s="59"/>
      <c r="LX9" s="59"/>
      <c r="LY9" s="59"/>
      <c r="LZ9" s="59"/>
      <c r="MA9" s="59"/>
      <c r="MB9" s="59"/>
      <c r="MC9" s="59"/>
      <c r="MD9" s="59"/>
      <c r="ME9" s="59"/>
      <c r="MF9" s="59"/>
      <c r="MG9" s="59"/>
      <c r="MH9" s="59"/>
      <c r="MI9" s="59"/>
      <c r="MJ9" s="59"/>
      <c r="MK9" s="59"/>
      <c r="ML9" s="59"/>
      <c r="MM9" s="59"/>
      <c r="MN9" s="59"/>
      <c r="MO9" s="59"/>
      <c r="MP9" s="59"/>
      <c r="MQ9" s="59"/>
      <c r="MR9" s="59"/>
      <c r="MS9" s="59"/>
      <c r="MT9" s="59"/>
      <c r="MU9" s="59"/>
      <c r="MV9" s="59"/>
      <c r="MW9" s="59"/>
      <c r="MX9" s="59"/>
      <c r="MY9" s="59"/>
      <c r="MZ9" s="59"/>
      <c r="NA9" s="59"/>
      <c r="NB9" s="59"/>
      <c r="NC9" s="59"/>
      <c r="ND9" s="59"/>
      <c r="NE9" s="59"/>
      <c r="NF9" s="59"/>
      <c r="NG9" s="59"/>
      <c r="NH9" s="59"/>
      <c r="NI9" s="59"/>
      <c r="NJ9" s="59"/>
      <c r="NK9" s="59"/>
      <c r="NL9" s="59"/>
      <c r="NM9" s="59"/>
      <c r="NN9" s="59"/>
      <c r="NO9" s="59"/>
      <c r="NP9" s="59"/>
      <c r="NQ9" s="59"/>
      <c r="NR9" s="59"/>
      <c r="NS9" s="59"/>
      <c r="NT9" s="59"/>
      <c r="NU9" s="59"/>
      <c r="NV9" s="59"/>
      <c r="NW9" s="59"/>
      <c r="NX9" s="59"/>
      <c r="NY9" s="59"/>
      <c r="NZ9" s="59"/>
      <c r="OA9" s="59"/>
      <c r="OB9" s="59"/>
      <c r="OC9" s="59"/>
      <c r="OD9" s="59"/>
      <c r="OE9" s="59"/>
      <c r="OF9" s="59"/>
      <c r="OG9" s="59"/>
      <c r="OH9" s="59"/>
      <c r="OI9" s="59"/>
      <c r="OJ9" s="59"/>
      <c r="OK9" s="59"/>
      <c r="OL9" s="59"/>
      <c r="OM9" s="59"/>
      <c r="ON9" s="59"/>
      <c r="OO9" s="59"/>
      <c r="OP9" s="59"/>
      <c r="OQ9" s="59"/>
      <c r="OR9" s="59"/>
      <c r="OS9" s="59"/>
      <c r="OT9" s="59"/>
      <c r="OU9" s="59"/>
      <c r="OV9" s="59"/>
      <c r="OW9" s="59"/>
      <c r="OX9" s="59"/>
      <c r="OY9" s="59"/>
      <c r="OZ9" s="59"/>
      <c r="PA9" s="59"/>
      <c r="PB9" s="59"/>
      <c r="PC9" s="59"/>
      <c r="PD9" s="59"/>
      <c r="PE9" s="59"/>
      <c r="PF9" s="59"/>
      <c r="PG9" s="59"/>
      <c r="PH9" s="59"/>
      <c r="PI9" s="59"/>
      <c r="PJ9" s="59"/>
      <c r="PK9" s="59"/>
      <c r="PL9" s="59"/>
      <c r="PM9" s="59"/>
      <c r="PN9" s="59"/>
      <c r="PO9" s="59"/>
      <c r="PP9" s="59"/>
      <c r="PQ9" s="59"/>
      <c r="PR9" s="59"/>
      <c r="PS9" s="59"/>
      <c r="PT9" s="59"/>
      <c r="PU9" s="59"/>
      <c r="PV9" s="59"/>
      <c r="PW9" s="59"/>
      <c r="PX9" s="59"/>
      <c r="PY9" s="59"/>
      <c r="PZ9" s="59"/>
      <c r="QA9" s="59"/>
      <c r="QB9" s="59"/>
      <c r="QC9" s="59"/>
      <c r="QD9" s="59"/>
      <c r="QE9" s="59"/>
      <c r="QF9" s="59"/>
      <c r="QG9" s="59"/>
      <c r="QH9" s="59"/>
      <c r="QI9" s="59"/>
      <c r="QJ9" s="59"/>
      <c r="QK9" s="59"/>
      <c r="QL9" s="59"/>
      <c r="QM9" s="59"/>
      <c r="QN9" s="59"/>
      <c r="QO9" s="59"/>
      <c r="QP9" s="59"/>
      <c r="QQ9" s="59"/>
      <c r="QR9" s="59"/>
      <c r="QS9" s="59"/>
      <c r="QT9" s="59"/>
      <c r="QU9" s="59"/>
      <c r="QV9" s="59"/>
      <c r="QW9" s="59"/>
      <c r="QX9" s="59"/>
      <c r="QY9" s="59"/>
      <c r="QZ9" s="59"/>
      <c r="RA9" s="59"/>
      <c r="RB9" s="59"/>
      <c r="RC9" s="59"/>
      <c r="RD9" s="59"/>
      <c r="RE9" s="59"/>
      <c r="RF9" s="59"/>
      <c r="RG9" s="59"/>
      <c r="RH9" s="59"/>
      <c r="RI9" s="59"/>
      <c r="RJ9" s="59"/>
      <c r="RK9" s="59"/>
      <c r="RL9" s="59"/>
      <c r="RM9" s="59"/>
      <c r="RN9" s="59"/>
      <c r="RO9" s="59"/>
      <c r="RP9" s="59"/>
      <c r="RQ9" s="59"/>
      <c r="RR9" s="59"/>
      <c r="RS9" s="59"/>
      <c r="RT9" s="59"/>
      <c r="RU9" s="59"/>
      <c r="RV9" s="59"/>
      <c r="RW9" s="59"/>
      <c r="RX9" s="59"/>
      <c r="RY9" s="59"/>
      <c r="RZ9" s="59"/>
      <c r="SA9" s="59"/>
      <c r="SB9" s="59"/>
      <c r="SC9" s="59"/>
      <c r="SD9" s="59"/>
      <c r="SE9" s="59"/>
      <c r="SF9" s="59"/>
      <c r="SG9" s="59"/>
      <c r="SH9" s="59"/>
      <c r="SI9" s="59"/>
      <c r="SJ9" s="59"/>
      <c r="SK9" s="59"/>
      <c r="SL9" s="59"/>
      <c r="SM9" s="59"/>
      <c r="SN9" s="59"/>
      <c r="SO9" s="59"/>
      <c r="SP9" s="59"/>
      <c r="SQ9" s="59"/>
      <c r="SR9" s="59"/>
      <c r="SS9" s="59"/>
      <c r="ST9" s="59"/>
      <c r="SU9" s="59"/>
      <c r="SV9" s="59"/>
      <c r="SW9" s="59"/>
      <c r="SX9" s="59"/>
      <c r="SY9" s="59"/>
      <c r="SZ9" s="59"/>
      <c r="TA9" s="59"/>
      <c r="TB9" s="59"/>
      <c r="TC9" s="59"/>
      <c r="TD9" s="59"/>
      <c r="TE9" s="59"/>
      <c r="TF9" s="59"/>
      <c r="TG9" s="59"/>
      <c r="TH9" s="59"/>
      <c r="TI9" s="59"/>
      <c r="TJ9" s="59"/>
      <c r="TK9" s="59"/>
      <c r="TL9" s="59"/>
      <c r="TM9" s="59"/>
      <c r="TN9" s="59"/>
      <c r="TO9" s="59"/>
      <c r="TP9" s="59"/>
      <c r="TQ9" s="59"/>
      <c r="TR9" s="59"/>
      <c r="TS9" s="59"/>
      <c r="TT9" s="59"/>
      <c r="TU9" s="59"/>
      <c r="TV9" s="59"/>
      <c r="TW9" s="59"/>
      <c r="TX9" s="59"/>
      <c r="TY9" s="59"/>
      <c r="TZ9" s="59"/>
      <c r="UA9" s="59"/>
      <c r="UB9" s="59"/>
      <c r="UC9" s="59"/>
      <c r="UD9" s="59"/>
      <c r="UE9" s="59"/>
      <c r="UF9" s="59"/>
      <c r="UG9" s="59"/>
      <c r="UH9" s="59"/>
      <c r="UI9" s="59"/>
      <c r="UJ9" s="59"/>
      <c r="UK9" s="59"/>
      <c r="UL9" s="59"/>
      <c r="UM9" s="59"/>
      <c r="UN9" s="59"/>
      <c r="UO9" s="59"/>
      <c r="UP9" s="59"/>
      <c r="UQ9" s="59"/>
      <c r="UR9" s="59"/>
      <c r="US9" s="59"/>
      <c r="UT9" s="59"/>
      <c r="UU9" s="59"/>
      <c r="UV9" s="59"/>
      <c r="UW9" s="59"/>
      <c r="UX9" s="59"/>
      <c r="UY9" s="59"/>
      <c r="UZ9" s="59"/>
      <c r="VA9" s="59"/>
      <c r="VB9" s="59"/>
      <c r="VC9" s="59"/>
      <c r="VD9" s="59"/>
      <c r="VE9" s="59"/>
      <c r="VF9" s="59"/>
      <c r="VG9" s="59"/>
      <c r="VH9" s="59"/>
      <c r="VI9" s="59"/>
      <c r="VJ9" s="59"/>
      <c r="VK9" s="59"/>
      <c r="VL9" s="59"/>
      <c r="VM9" s="59"/>
      <c r="VN9" s="59"/>
      <c r="VO9" s="59"/>
      <c r="VP9" s="59"/>
      <c r="VQ9" s="59"/>
      <c r="VR9" s="59"/>
      <c r="VS9" s="59"/>
      <c r="VT9" s="59"/>
      <c r="VU9" s="59"/>
      <c r="VV9" s="59"/>
      <c r="VW9" s="59"/>
      <c r="VX9" s="59"/>
      <c r="VY9" s="59"/>
      <c r="VZ9" s="59"/>
      <c r="WA9" s="59"/>
      <c r="WB9" s="59"/>
      <c r="WC9" s="59"/>
      <c r="WD9" s="59"/>
      <c r="WE9" s="59"/>
      <c r="WF9" s="59"/>
      <c r="WG9" s="59"/>
      <c r="WH9" s="59"/>
      <c r="WI9" s="59"/>
      <c r="WJ9" s="59"/>
      <c r="WK9" s="59"/>
      <c r="WL9" s="59"/>
      <c r="WM9" s="59"/>
      <c r="WN9" s="59"/>
      <c r="WO9" s="59"/>
      <c r="WP9" s="59"/>
      <c r="WQ9" s="59"/>
      <c r="WR9" s="59"/>
      <c r="WS9" s="59"/>
      <c r="WT9" s="59"/>
      <c r="WU9" s="59"/>
      <c r="WV9" s="59"/>
      <c r="WW9" s="59"/>
      <c r="WX9" s="59"/>
      <c r="WY9" s="59"/>
      <c r="WZ9" s="59"/>
      <c r="XA9" s="59"/>
      <c r="XB9" s="59"/>
      <c r="XC9" s="59"/>
      <c r="XD9" s="59"/>
      <c r="XE9" s="59"/>
      <c r="XF9" s="59"/>
      <c r="XG9" s="59"/>
      <c r="XH9" s="59"/>
      <c r="XI9" s="59"/>
      <c r="XJ9" s="59"/>
      <c r="XK9" s="59"/>
      <c r="XL9" s="59"/>
      <c r="XM9" s="59"/>
      <c r="XN9" s="59"/>
      <c r="XO9" s="59"/>
      <c r="XP9" s="59"/>
      <c r="XQ9" s="59"/>
      <c r="XR9" s="59"/>
      <c r="XS9" s="59"/>
      <c r="XT9" s="59"/>
      <c r="XU9" s="59"/>
      <c r="XV9" s="59"/>
      <c r="XW9" s="59"/>
      <c r="XX9" s="59"/>
      <c r="XY9" s="59"/>
      <c r="XZ9" s="59"/>
      <c r="YA9" s="59"/>
      <c r="YB9" s="59"/>
      <c r="YC9" s="59"/>
      <c r="YD9" s="59"/>
      <c r="YE9" s="59"/>
      <c r="YF9" s="59"/>
      <c r="YG9" s="59"/>
      <c r="YH9" s="59"/>
      <c r="YI9" s="59"/>
      <c r="YJ9" s="59"/>
      <c r="YK9" s="59"/>
      <c r="YL9" s="59"/>
      <c r="YM9" s="59"/>
      <c r="YN9" s="59"/>
      <c r="YO9" s="59"/>
      <c r="YP9" s="59"/>
      <c r="YQ9" s="59"/>
      <c r="YR9" s="59"/>
      <c r="YS9" s="59"/>
      <c r="YT9" s="59"/>
      <c r="YU9" s="59"/>
      <c r="YV9" s="59"/>
      <c r="YW9" s="59"/>
      <c r="YX9" s="59"/>
      <c r="YY9" s="59"/>
      <c r="YZ9" s="59"/>
      <c r="ZA9" s="59"/>
      <c r="ZB9" s="59"/>
      <c r="ZC9" s="59"/>
      <c r="ZD9" s="59"/>
      <c r="ZE9" s="59"/>
      <c r="ZF9" s="59"/>
      <c r="ZG9" s="59"/>
      <c r="ZH9" s="59"/>
      <c r="ZI9" s="59"/>
      <c r="ZJ9" s="59"/>
      <c r="ZK9" s="59"/>
      <c r="ZL9" s="59"/>
      <c r="ZM9" s="59"/>
      <c r="ZN9" s="59"/>
      <c r="ZO9" s="59"/>
      <c r="ZP9" s="59"/>
      <c r="ZQ9" s="59"/>
      <c r="ZR9" s="59"/>
      <c r="ZS9" s="59"/>
      <c r="ZT9" s="59"/>
      <c r="ZU9" s="59"/>
      <c r="ZV9" s="59"/>
      <c r="ZW9" s="59"/>
      <c r="ZX9" s="59"/>
      <c r="ZY9" s="59"/>
      <c r="ZZ9" s="59"/>
      <c r="AAA9" s="59"/>
      <c r="AAB9" s="59"/>
      <c r="AAC9" s="59"/>
      <c r="AAD9" s="59"/>
      <c r="AAE9" s="59"/>
      <c r="AAF9" s="59"/>
      <c r="AAG9" s="59"/>
      <c r="AAH9" s="59"/>
      <c r="AAI9" s="59"/>
      <c r="AAJ9" s="59"/>
      <c r="AAK9" s="59"/>
      <c r="AAL9" s="59"/>
      <c r="AAM9" s="59"/>
      <c r="AAN9" s="59"/>
      <c r="AAO9" s="59"/>
      <c r="AAP9" s="59"/>
      <c r="AAQ9" s="59"/>
      <c r="AAR9" s="59"/>
      <c r="AAS9" s="59"/>
      <c r="AAT9" s="59"/>
      <c r="AAU9" s="59"/>
      <c r="AAV9" s="59"/>
      <c r="AAW9" s="59"/>
      <c r="AAX9" s="59"/>
      <c r="AAY9" s="59"/>
      <c r="AAZ9" s="59"/>
      <c r="ABA9" s="59"/>
      <c r="ABB9" s="59"/>
      <c r="ABC9" s="59"/>
      <c r="ABD9" s="59"/>
      <c r="ABE9" s="59"/>
      <c r="ABF9" s="59"/>
      <c r="ABG9" s="59"/>
      <c r="ABH9" s="59"/>
      <c r="ABI9" s="59"/>
      <c r="ABJ9" s="59"/>
      <c r="ABK9" s="59"/>
      <c r="ABL9" s="59"/>
      <c r="ABM9" s="59"/>
      <c r="ABN9" s="59"/>
      <c r="ABO9" s="59"/>
      <c r="ABP9" s="59"/>
      <c r="ABQ9" s="59"/>
      <c r="ABR9" s="59"/>
      <c r="ABS9" s="59"/>
      <c r="ABT9" s="59"/>
      <c r="ABU9" s="59"/>
      <c r="ABV9" s="59"/>
      <c r="ABW9" s="59"/>
      <c r="ABX9" s="59"/>
      <c r="ABY9" s="59"/>
      <c r="ABZ9" s="59"/>
      <c r="ACA9" s="59"/>
      <c r="ACB9" s="59"/>
      <c r="ACC9" s="59"/>
      <c r="ACD9" s="59"/>
      <c r="ACE9" s="59"/>
      <c r="ACF9" s="59"/>
      <c r="ACG9" s="59"/>
      <c r="ACH9" s="59"/>
      <c r="ACI9" s="59"/>
      <c r="ACJ9" s="59"/>
      <c r="ACK9" s="59"/>
      <c r="ACL9" s="59"/>
      <c r="ACM9" s="59"/>
      <c r="ACN9" s="59"/>
      <c r="ACO9" s="59"/>
      <c r="ACP9" s="59"/>
      <c r="ACQ9" s="59"/>
      <c r="ACR9" s="59"/>
      <c r="ACS9" s="59"/>
      <c r="ACT9" s="59"/>
      <c r="ACU9" s="59"/>
      <c r="ACV9" s="59"/>
      <c r="ACW9" s="59"/>
      <c r="ACX9" s="59"/>
      <c r="ACY9" s="59"/>
      <c r="ACZ9" s="59"/>
      <c r="ADA9" s="59"/>
      <c r="ADB9" s="59"/>
      <c r="ADC9" s="59"/>
      <c r="ADD9" s="59"/>
      <c r="ADE9" s="59"/>
      <c r="ADF9" s="59"/>
      <c r="ADG9" s="59"/>
      <c r="ADH9" s="59"/>
      <c r="ADI9" s="59"/>
      <c r="ADJ9" s="59"/>
      <c r="ADK9" s="59"/>
      <c r="ADL9" s="59"/>
      <c r="ADM9" s="59"/>
      <c r="ADN9" s="59"/>
      <c r="ADO9" s="59"/>
      <c r="ADP9" s="59"/>
      <c r="ADQ9" s="59"/>
      <c r="ADR9" s="59"/>
      <c r="ADS9" s="59"/>
      <c r="ADT9" s="59"/>
      <c r="ADU9" s="59"/>
      <c r="ADV9" s="59"/>
      <c r="ADW9" s="59"/>
      <c r="ADX9" s="59"/>
      <c r="ADY9" s="59"/>
      <c r="ADZ9" s="59"/>
      <c r="AEA9" s="59"/>
      <c r="AEB9" s="59"/>
      <c r="AEC9" s="59"/>
      <c r="AED9" s="59"/>
      <c r="AEE9" s="59"/>
      <c r="AEF9" s="59"/>
      <c r="AEG9" s="59"/>
      <c r="AEH9" s="59"/>
      <c r="AEI9" s="59"/>
      <c r="AEJ9" s="59"/>
      <c r="AEK9" s="59"/>
      <c r="AEL9" s="59"/>
      <c r="AEM9" s="59"/>
      <c r="AEN9" s="59"/>
      <c r="AEO9" s="59"/>
      <c r="AEP9" s="59"/>
      <c r="AEQ9" s="59"/>
      <c r="AER9" s="59"/>
      <c r="AES9" s="59"/>
      <c r="AET9" s="59"/>
      <c r="AEU9" s="59"/>
      <c r="AEV9" s="59"/>
      <c r="AEW9" s="59"/>
      <c r="AEX9" s="59"/>
      <c r="AEY9" s="59"/>
      <c r="AEZ9" s="59"/>
      <c r="AFA9" s="59"/>
      <c r="AFB9" s="59"/>
      <c r="AFC9" s="59"/>
      <c r="AFD9" s="59"/>
      <c r="AFE9" s="59"/>
      <c r="AFF9" s="59"/>
      <c r="AFG9" s="59"/>
      <c r="AFH9" s="59"/>
      <c r="AFI9" s="59"/>
      <c r="AFJ9" s="59"/>
      <c r="AFK9" s="59"/>
      <c r="AFL9" s="59"/>
      <c r="AFM9" s="59"/>
      <c r="AFN9" s="59"/>
      <c r="AFO9" s="59"/>
      <c r="AFP9" s="59"/>
      <c r="AFQ9" s="59"/>
      <c r="AFR9" s="59"/>
      <c r="AFS9" s="59"/>
      <c r="AFT9" s="59"/>
      <c r="AFU9" s="59"/>
      <c r="AFV9" s="59"/>
      <c r="AFW9" s="59"/>
      <c r="AFX9" s="59"/>
      <c r="AFY9" s="59"/>
      <c r="AFZ9" s="59"/>
      <c r="AGA9" s="59"/>
      <c r="AGB9" s="59"/>
      <c r="AGC9" s="59"/>
      <c r="AGD9" s="59"/>
      <c r="AGE9" s="59"/>
      <c r="AGF9" s="59"/>
      <c r="AGG9" s="59"/>
      <c r="AGH9" s="59"/>
      <c r="AGI9" s="59"/>
      <c r="AGJ9" s="59"/>
      <c r="AGK9" s="59"/>
      <c r="AGL9" s="59"/>
      <c r="AGM9" s="59"/>
      <c r="AGN9" s="59"/>
      <c r="AGO9" s="59"/>
      <c r="AGP9" s="59"/>
      <c r="AGQ9" s="59"/>
      <c r="AGR9" s="59"/>
      <c r="AGS9" s="59"/>
      <c r="AGT9" s="59"/>
      <c r="AGU9" s="59"/>
      <c r="AGV9" s="59"/>
      <c r="AGW9" s="59"/>
      <c r="AGX9" s="59"/>
      <c r="AGY9" s="59"/>
      <c r="AGZ9" s="59"/>
      <c r="AHA9" s="59"/>
      <c r="AHB9" s="59"/>
      <c r="AHC9" s="59"/>
      <c r="AHD9" s="59"/>
      <c r="AHE9" s="59"/>
      <c r="AHF9" s="59"/>
      <c r="AHG9" s="59"/>
      <c r="AHH9" s="59"/>
      <c r="AHI9" s="59"/>
      <c r="AHJ9" s="59"/>
      <c r="AHK9" s="59"/>
      <c r="AHL9" s="59"/>
      <c r="AHM9" s="59"/>
      <c r="AHN9" s="59"/>
      <c r="AHO9" s="59"/>
      <c r="AHP9" s="59"/>
      <c r="AHQ9" s="59"/>
      <c r="AHR9" s="59"/>
      <c r="AHS9" s="59"/>
      <c r="AHT9" s="59"/>
      <c r="AHU9" s="59"/>
      <c r="AHV9" s="59"/>
      <c r="AHW9" s="59"/>
      <c r="AHX9" s="59"/>
      <c r="AHY9" s="59"/>
      <c r="AHZ9" s="59"/>
      <c r="AIA9" s="59"/>
      <c r="AIB9" s="59"/>
      <c r="AIC9" s="59"/>
      <c r="AID9" s="59"/>
      <c r="AIE9" s="59"/>
      <c r="AIF9" s="59"/>
      <c r="AIG9" s="59"/>
      <c r="AIH9" s="59"/>
      <c r="AII9" s="59"/>
      <c r="AIJ9" s="59"/>
      <c r="AIK9" s="59"/>
      <c r="AIL9" s="59"/>
      <c r="AIM9" s="59"/>
      <c r="AIN9" s="59"/>
      <c r="AIO9" s="59"/>
      <c r="AIP9" s="59"/>
      <c r="AIQ9" s="59"/>
      <c r="AIR9" s="59"/>
      <c r="AIS9" s="59"/>
      <c r="AIT9" s="59"/>
      <c r="AIU9" s="59"/>
      <c r="AIV9" s="59"/>
      <c r="AIW9" s="59"/>
      <c r="AIX9" s="59"/>
      <c r="AIY9" s="59"/>
      <c r="AIZ9" s="59"/>
      <c r="AJA9" s="59"/>
      <c r="AJB9" s="59"/>
      <c r="AJC9" s="59"/>
      <c r="AJD9" s="59"/>
      <c r="AJE9" s="59"/>
      <c r="AJF9" s="59"/>
      <c r="AJG9" s="59"/>
      <c r="AJH9" s="59"/>
      <c r="AJI9" s="59"/>
      <c r="AJJ9" s="59"/>
      <c r="AJK9" s="59"/>
      <c r="AJL9" s="59"/>
      <c r="AJM9" s="59"/>
      <c r="AJN9" s="59"/>
      <c r="AJO9" s="59"/>
      <c r="AJP9" s="59"/>
      <c r="AJQ9" s="59"/>
      <c r="AJR9" s="59"/>
      <c r="AJS9" s="59"/>
      <c r="AJT9" s="59"/>
      <c r="AJU9" s="59"/>
      <c r="AJV9" s="59"/>
      <c r="AJW9" s="59"/>
      <c r="AJX9" s="59"/>
      <c r="AJY9" s="59"/>
      <c r="AJZ9" s="59"/>
      <c r="AKA9" s="59"/>
      <c r="AKB9" s="59"/>
      <c r="AKC9" s="59"/>
      <c r="AKD9" s="59"/>
      <c r="AKE9" s="59"/>
      <c r="AKF9" s="59"/>
      <c r="AKG9" s="59"/>
      <c r="AKH9" s="59"/>
      <c r="AKI9" s="59"/>
      <c r="AKJ9" s="59"/>
      <c r="AKK9" s="59"/>
      <c r="AKL9" s="59"/>
      <c r="AKM9" s="59"/>
      <c r="AKN9" s="59"/>
      <c r="AKO9" s="59"/>
      <c r="AKP9" s="59"/>
      <c r="AKQ9" s="59"/>
      <c r="AKR9" s="59"/>
      <c r="AKS9" s="59"/>
      <c r="AKT9" s="59"/>
      <c r="AKU9" s="59"/>
      <c r="AKV9" s="59"/>
      <c r="AKW9" s="59"/>
      <c r="AKX9" s="59"/>
      <c r="AKY9" s="59"/>
      <c r="AKZ9" s="59"/>
      <c r="ALA9" s="59"/>
      <c r="ALB9" s="59"/>
      <c r="ALC9" s="59"/>
      <c r="ALD9" s="59"/>
      <c r="ALE9" s="59"/>
      <c r="ALF9" s="59"/>
      <c r="ALG9" s="59"/>
      <c r="ALH9" s="59"/>
      <c r="ALI9" s="59"/>
      <c r="ALJ9" s="59"/>
      <c r="ALK9" s="59"/>
      <c r="ALL9" s="59"/>
      <c r="ALM9" s="59"/>
      <c r="ALN9" s="59"/>
      <c r="ALO9" s="59"/>
      <c r="ALP9" s="59"/>
      <c r="ALQ9" s="59"/>
      <c r="ALR9" s="59"/>
      <c r="ALS9" s="59"/>
      <c r="ALT9" s="59"/>
      <c r="ALU9" s="59"/>
      <c r="ALV9" s="59"/>
      <c r="ALW9" s="59"/>
      <c r="ALX9" s="59"/>
      <c r="ALY9" s="59"/>
      <c r="ALZ9" s="59"/>
      <c r="AMA9" s="59"/>
      <c r="AMB9" s="59"/>
      <c r="AMC9" s="59"/>
      <c r="AMD9" s="59"/>
      <c r="AME9" s="59"/>
      <c r="AMF9" s="59"/>
      <c r="AMG9" s="59"/>
      <c r="AMH9" s="59"/>
      <c r="AMI9" s="59"/>
      <c r="AMJ9" s="59"/>
      <c r="AMK9" s="59"/>
      <c r="AML9" s="59"/>
      <c r="AMM9" s="59"/>
      <c r="AMN9" s="59"/>
      <c r="AMO9" s="59"/>
      <c r="AMP9" s="59"/>
      <c r="AMQ9" s="59"/>
      <c r="AMR9" s="59"/>
      <c r="AMS9" s="59"/>
      <c r="AMT9" s="59"/>
      <c r="AMU9" s="59"/>
      <c r="AMV9" s="59"/>
      <c r="AMW9" s="59"/>
      <c r="AMX9" s="59"/>
      <c r="AMY9" s="59"/>
      <c r="AMZ9" s="59"/>
      <c r="ANA9" s="59"/>
      <c r="ANB9" s="59"/>
      <c r="ANC9" s="59"/>
      <c r="AND9" s="59"/>
      <c r="ANE9" s="59"/>
      <c r="ANF9" s="59"/>
      <c r="ANG9" s="59"/>
      <c r="ANH9" s="59"/>
      <c r="ANI9" s="59"/>
      <c r="ANJ9" s="59"/>
      <c r="ANK9" s="59"/>
      <c r="ANL9" s="59"/>
      <c r="ANM9" s="59"/>
      <c r="ANN9" s="59"/>
      <c r="ANO9" s="59"/>
      <c r="ANP9" s="59"/>
      <c r="ANQ9" s="59"/>
      <c r="ANR9" s="59"/>
      <c r="ANS9" s="59"/>
      <c r="ANT9" s="59"/>
      <c r="ANU9" s="59"/>
      <c r="ANV9" s="59"/>
      <c r="ANW9" s="59"/>
      <c r="ANX9" s="59"/>
      <c r="ANY9" s="59"/>
      <c r="ANZ9" s="59"/>
      <c r="AOA9" s="59"/>
      <c r="AOB9" s="59"/>
      <c r="AOC9" s="59"/>
      <c r="AOD9" s="59"/>
      <c r="AOE9" s="59"/>
      <c r="AOF9" s="59"/>
      <c r="AOG9" s="59"/>
      <c r="AOH9" s="59"/>
      <c r="AOI9" s="59"/>
      <c r="AOJ9" s="59"/>
      <c r="AOK9" s="59"/>
      <c r="AOL9" s="59"/>
      <c r="AOM9" s="59"/>
      <c r="AON9" s="59"/>
      <c r="AOO9" s="59"/>
      <c r="AOP9" s="59"/>
      <c r="AOQ9" s="59"/>
      <c r="AOR9" s="59"/>
      <c r="AOS9" s="59"/>
      <c r="AOT9" s="59"/>
      <c r="AOU9" s="59"/>
      <c r="AOV9" s="59"/>
      <c r="AOW9" s="59"/>
      <c r="AOX9" s="59"/>
      <c r="AOY9" s="59"/>
      <c r="AOZ9" s="59"/>
      <c r="APA9" s="59"/>
      <c r="APB9" s="59"/>
      <c r="APC9" s="59"/>
      <c r="APD9" s="59"/>
      <c r="APE9" s="59"/>
      <c r="APF9" s="59"/>
      <c r="APG9" s="59"/>
      <c r="APH9" s="59"/>
      <c r="API9" s="59"/>
      <c r="APJ9" s="59"/>
      <c r="APK9" s="59"/>
      <c r="APL9" s="59"/>
      <c r="APM9" s="59"/>
      <c r="APN9" s="59"/>
      <c r="APO9" s="59"/>
      <c r="APP9" s="59"/>
      <c r="APQ9" s="59"/>
      <c r="APR9" s="59"/>
      <c r="APS9" s="59"/>
      <c r="APT9" s="59"/>
      <c r="APU9" s="59"/>
      <c r="APV9" s="59"/>
      <c r="APW9" s="59"/>
      <c r="APX9" s="59"/>
      <c r="APY9" s="59"/>
      <c r="APZ9" s="59"/>
      <c r="AQA9" s="59"/>
      <c r="AQB9" s="59"/>
      <c r="AQC9" s="59"/>
      <c r="AQD9" s="59"/>
      <c r="AQE9" s="59"/>
      <c r="AQF9" s="59"/>
      <c r="AQG9" s="59"/>
      <c r="AQH9" s="59"/>
      <c r="AQI9" s="59"/>
      <c r="AQJ9" s="59"/>
      <c r="AQK9" s="59"/>
      <c r="AQL9" s="59"/>
      <c r="AQM9" s="59"/>
      <c r="AQN9" s="59"/>
      <c r="AQO9" s="59"/>
      <c r="AQP9" s="59"/>
      <c r="AQQ9" s="59"/>
      <c r="AQR9" s="59"/>
      <c r="AQS9" s="59"/>
      <c r="AQT9" s="59"/>
      <c r="AQU9" s="59"/>
      <c r="AQV9" s="59"/>
      <c r="AQW9" s="59"/>
      <c r="AQX9" s="59"/>
      <c r="AQY9" s="59"/>
      <c r="AQZ9" s="59"/>
      <c r="ARA9" s="59"/>
      <c r="ARB9" s="59"/>
      <c r="ARC9" s="59"/>
      <c r="ARD9" s="59"/>
      <c r="ARE9" s="59"/>
      <c r="ARF9" s="59"/>
      <c r="ARG9" s="59"/>
      <c r="ARH9" s="59"/>
      <c r="ARI9" s="59"/>
      <c r="ARJ9" s="59"/>
      <c r="ARK9" s="59"/>
      <c r="ARL9" s="59"/>
      <c r="ARM9" s="59"/>
      <c r="ARN9" s="59"/>
      <c r="ARO9" s="59"/>
      <c r="ARP9" s="59"/>
      <c r="ARQ9" s="59"/>
      <c r="ARR9" s="59"/>
      <c r="ARS9" s="59"/>
      <c r="ART9" s="59"/>
      <c r="ARU9" s="59"/>
      <c r="ARV9" s="59"/>
      <c r="ARW9" s="59"/>
      <c r="ARX9" s="59"/>
      <c r="ARY9" s="59"/>
      <c r="ARZ9" s="59"/>
      <c r="ASA9" s="59"/>
      <c r="ASB9" s="59"/>
      <c r="ASC9" s="59"/>
      <c r="ASD9" s="59"/>
      <c r="ASE9" s="59"/>
      <c r="ASF9" s="59"/>
      <c r="ASG9" s="59"/>
      <c r="ASH9" s="59"/>
      <c r="ASI9" s="59"/>
      <c r="ASJ9" s="59"/>
      <c r="ASK9" s="59"/>
      <c r="ASL9" s="59"/>
      <c r="ASM9" s="59"/>
      <c r="ASN9" s="59"/>
      <c r="ASO9" s="59"/>
      <c r="ASP9" s="59"/>
      <c r="ASQ9" s="59"/>
      <c r="ASR9" s="59"/>
      <c r="ASS9" s="59"/>
      <c r="AST9" s="59"/>
      <c r="ASU9" s="59"/>
      <c r="ASV9" s="59"/>
      <c r="ASW9" s="59"/>
      <c r="ASX9" s="59"/>
      <c r="ASY9" s="59"/>
      <c r="ASZ9" s="59"/>
      <c r="ATA9" s="59"/>
      <c r="ATB9" s="59"/>
      <c r="ATC9" s="59"/>
      <c r="ATD9" s="59"/>
      <c r="ATE9" s="59"/>
      <c r="ATF9" s="59"/>
      <c r="ATG9" s="59"/>
      <c r="ATH9" s="59"/>
      <c r="ATI9" s="59"/>
      <c r="ATJ9" s="59"/>
      <c r="ATK9" s="59"/>
      <c r="ATL9" s="59"/>
      <c r="ATM9" s="59"/>
      <c r="ATN9" s="59"/>
      <c r="ATO9" s="59"/>
      <c r="ATP9" s="59"/>
      <c r="ATQ9" s="59"/>
      <c r="ATR9" s="59"/>
      <c r="ATS9" s="59"/>
      <c r="ATT9" s="59"/>
      <c r="ATU9" s="59"/>
      <c r="ATV9" s="59"/>
      <c r="ATW9" s="59"/>
      <c r="ATX9" s="59"/>
      <c r="ATY9" s="59"/>
      <c r="ATZ9" s="59"/>
      <c r="AUA9" s="59"/>
      <c r="AUB9" s="59"/>
      <c r="AUC9" s="59"/>
      <c r="AUD9" s="59"/>
      <c r="AUE9" s="59"/>
      <c r="AUF9" s="59"/>
      <c r="AUG9" s="59"/>
      <c r="AUH9" s="59"/>
      <c r="AUI9" s="59"/>
      <c r="AUJ9" s="59"/>
      <c r="AUK9" s="59"/>
      <c r="AUL9" s="59"/>
      <c r="AUM9" s="59"/>
      <c r="AUN9" s="59"/>
      <c r="AUO9" s="59"/>
      <c r="AUP9" s="59"/>
      <c r="AUQ9" s="59"/>
      <c r="AUR9" s="59"/>
      <c r="AUS9" s="59"/>
      <c r="AUT9" s="59"/>
      <c r="AUU9" s="59"/>
      <c r="AUV9" s="59"/>
      <c r="AUW9" s="59"/>
      <c r="AUX9" s="59"/>
      <c r="AUY9" s="59"/>
      <c r="AUZ9" s="59"/>
      <c r="AVA9" s="59"/>
      <c r="AVB9" s="59"/>
      <c r="AVC9" s="59"/>
      <c r="AVD9" s="59"/>
      <c r="AVE9" s="59"/>
      <c r="AVF9" s="59"/>
      <c r="AVG9" s="59"/>
      <c r="AVH9" s="59"/>
      <c r="AVI9" s="59"/>
      <c r="AVJ9" s="59"/>
      <c r="AVK9" s="59"/>
      <c r="AVL9" s="59"/>
      <c r="AVM9" s="59"/>
      <c r="AVN9" s="59"/>
      <c r="AVO9" s="59"/>
      <c r="AVP9" s="59"/>
      <c r="AVQ9" s="59"/>
      <c r="AVR9" s="59"/>
      <c r="AVS9" s="59"/>
      <c r="AVT9" s="59"/>
      <c r="AVU9" s="59"/>
      <c r="AVV9" s="59"/>
      <c r="AVW9" s="59"/>
      <c r="AVX9" s="59"/>
      <c r="AVY9" s="59"/>
      <c r="AVZ9" s="59"/>
      <c r="AWA9" s="59"/>
      <c r="AWB9" s="59"/>
      <c r="AWC9" s="59"/>
      <c r="AWD9" s="59"/>
      <c r="AWE9" s="59"/>
      <c r="AWF9" s="59"/>
      <c r="AWG9" s="59"/>
      <c r="AWH9" s="59"/>
      <c r="AWI9" s="59"/>
      <c r="AWJ9" s="59"/>
      <c r="AWK9" s="59"/>
      <c r="AWL9" s="59"/>
      <c r="AWM9" s="59"/>
      <c r="AWN9" s="59"/>
      <c r="AWO9" s="59"/>
      <c r="AWP9" s="59"/>
      <c r="AWQ9" s="59"/>
      <c r="AWR9" s="59"/>
      <c r="AWS9" s="59"/>
      <c r="AWT9" s="59"/>
      <c r="AWU9" s="59"/>
      <c r="AWV9" s="59"/>
      <c r="AWW9" s="59"/>
      <c r="AWX9" s="59"/>
      <c r="AWY9" s="59"/>
      <c r="AWZ9" s="59"/>
      <c r="AXA9" s="59"/>
      <c r="AXB9" s="59"/>
      <c r="AXC9" s="59"/>
      <c r="AXD9" s="59"/>
      <c r="AXE9" s="59"/>
      <c r="AXF9" s="59"/>
      <c r="AXG9" s="59"/>
      <c r="AXH9" s="59"/>
      <c r="AXI9" s="59"/>
      <c r="AXJ9" s="59"/>
      <c r="AXK9" s="59"/>
      <c r="AXL9" s="59"/>
      <c r="AXM9" s="59"/>
      <c r="AXN9" s="59"/>
      <c r="AXO9" s="59"/>
      <c r="AXP9" s="59"/>
      <c r="AXQ9" s="59"/>
      <c r="AXR9" s="59"/>
      <c r="AXS9" s="59"/>
      <c r="AXT9" s="59"/>
      <c r="AXU9" s="59"/>
      <c r="AXV9" s="59"/>
      <c r="AXW9" s="59"/>
      <c r="AXX9" s="59"/>
      <c r="AXY9" s="59"/>
      <c r="AXZ9" s="59"/>
      <c r="AYA9" s="59"/>
      <c r="AYB9" s="59"/>
      <c r="AYC9" s="59"/>
      <c r="AYD9" s="59"/>
      <c r="AYE9" s="59"/>
      <c r="AYF9" s="59"/>
      <c r="AYG9" s="59"/>
      <c r="AYH9" s="59"/>
      <c r="AYI9" s="59"/>
      <c r="AYJ9" s="59"/>
      <c r="AYK9" s="59"/>
      <c r="AYL9" s="59"/>
      <c r="AYM9" s="59"/>
      <c r="AYN9" s="59"/>
      <c r="AYO9" s="59"/>
      <c r="AYP9" s="59"/>
      <c r="AYQ9" s="59"/>
      <c r="AYR9" s="59"/>
      <c r="AYS9" s="59"/>
      <c r="AYT9" s="59"/>
      <c r="AYU9" s="59"/>
      <c r="AYV9" s="59"/>
      <c r="AYW9" s="59"/>
      <c r="AYX9" s="59"/>
      <c r="AYY9" s="59"/>
      <c r="AYZ9" s="59"/>
      <c r="AZA9" s="59"/>
      <c r="AZB9" s="59"/>
      <c r="AZC9" s="59"/>
      <c r="AZD9" s="59"/>
      <c r="AZE9" s="59"/>
      <c r="AZF9" s="59"/>
      <c r="AZG9" s="59"/>
      <c r="AZH9" s="59"/>
      <c r="AZI9" s="59"/>
      <c r="AZJ9" s="59"/>
      <c r="AZK9" s="59"/>
      <c r="AZL9" s="59"/>
      <c r="AZM9" s="59"/>
      <c r="AZN9" s="59"/>
      <c r="AZO9" s="59"/>
      <c r="AZP9" s="59"/>
      <c r="AZQ9" s="59"/>
      <c r="AZR9" s="59"/>
      <c r="AZS9" s="59"/>
      <c r="AZT9" s="59"/>
      <c r="AZU9" s="59"/>
      <c r="AZV9" s="59"/>
      <c r="AZW9" s="59"/>
      <c r="AZX9" s="59"/>
      <c r="AZY9" s="59"/>
      <c r="AZZ9" s="59"/>
      <c r="BAA9" s="59"/>
      <c r="BAB9" s="59"/>
      <c r="BAC9" s="59"/>
      <c r="BAD9" s="59"/>
      <c r="BAE9" s="59"/>
      <c r="BAF9" s="59"/>
      <c r="BAG9" s="59"/>
      <c r="BAH9" s="59"/>
      <c r="BAI9" s="59"/>
      <c r="BAJ9" s="59"/>
      <c r="BAK9" s="59"/>
      <c r="BAL9" s="59"/>
      <c r="BAM9" s="59"/>
      <c r="BAN9" s="59"/>
      <c r="BAO9" s="59"/>
      <c r="BAP9" s="59"/>
      <c r="BAQ9" s="59"/>
      <c r="BAR9" s="59"/>
      <c r="BAS9" s="59"/>
      <c r="BAT9" s="59"/>
      <c r="BAU9" s="59"/>
      <c r="BAV9" s="59"/>
      <c r="BAW9" s="59"/>
      <c r="BAX9" s="59"/>
      <c r="BAY9" s="59"/>
      <c r="BAZ9" s="59"/>
      <c r="BBA9" s="59"/>
      <c r="BBB9" s="59"/>
      <c r="BBC9" s="59"/>
      <c r="BBD9" s="59"/>
      <c r="BBE9" s="59"/>
      <c r="BBF9" s="59"/>
      <c r="BBG9" s="59"/>
      <c r="BBH9" s="59"/>
      <c r="BBI9" s="59"/>
      <c r="BBJ9" s="59"/>
      <c r="BBK9" s="59"/>
      <c r="BBL9" s="59"/>
      <c r="BBM9" s="59"/>
      <c r="BBN9" s="59"/>
      <c r="BBO9" s="59"/>
      <c r="BBP9" s="59"/>
      <c r="BBQ9" s="59"/>
      <c r="BBR9" s="59"/>
      <c r="BBS9" s="59"/>
      <c r="BBT9" s="59"/>
      <c r="BBU9" s="59"/>
      <c r="BBV9" s="59"/>
      <c r="BBW9" s="59"/>
      <c r="BBX9" s="59"/>
      <c r="BBY9" s="59"/>
      <c r="BBZ9" s="59"/>
      <c r="BCA9" s="59"/>
      <c r="BCB9" s="59"/>
      <c r="BCC9" s="59"/>
      <c r="BCD9" s="59"/>
      <c r="BCE9" s="59"/>
      <c r="BCF9" s="59"/>
      <c r="BCG9" s="59"/>
      <c r="BCH9" s="59"/>
      <c r="BCI9" s="59"/>
      <c r="BCJ9" s="59"/>
      <c r="BCK9" s="59"/>
      <c r="BCL9" s="59"/>
      <c r="BCM9" s="59"/>
      <c r="BCN9" s="59"/>
      <c r="BCO9" s="59"/>
      <c r="BCP9" s="59"/>
      <c r="BCQ9" s="59"/>
      <c r="BCR9" s="59"/>
      <c r="BCS9" s="59"/>
      <c r="BCT9" s="59"/>
      <c r="BCU9" s="59"/>
      <c r="BCV9" s="59"/>
      <c r="BCW9" s="59"/>
      <c r="BCX9" s="59"/>
      <c r="BCY9" s="59"/>
      <c r="BCZ9" s="59"/>
      <c r="BDA9" s="59"/>
      <c r="BDB9" s="59"/>
      <c r="BDC9" s="59"/>
      <c r="BDD9" s="59"/>
      <c r="BDE9" s="59"/>
      <c r="BDF9" s="59"/>
      <c r="BDG9" s="59"/>
      <c r="BDH9" s="59"/>
      <c r="BDI9" s="59"/>
      <c r="BDJ9" s="59"/>
      <c r="BDK9" s="59"/>
      <c r="BDL9" s="59"/>
      <c r="BDM9" s="59"/>
      <c r="BDN9" s="59"/>
      <c r="BDO9" s="59"/>
      <c r="BDP9" s="59"/>
      <c r="BDQ9" s="59"/>
      <c r="BDR9" s="59"/>
      <c r="BDS9" s="59"/>
      <c r="BDT9" s="59"/>
      <c r="BDU9" s="59"/>
      <c r="BDV9" s="59"/>
      <c r="BDW9" s="59"/>
      <c r="BDX9" s="59"/>
      <c r="BDY9" s="59"/>
      <c r="BDZ9" s="59"/>
      <c r="BEA9" s="59"/>
      <c r="BEB9" s="59"/>
      <c r="BEC9" s="59"/>
      <c r="BED9" s="59"/>
      <c r="BEE9" s="59"/>
      <c r="BEF9" s="59"/>
      <c r="BEG9" s="59"/>
      <c r="BEH9" s="59"/>
      <c r="BEI9" s="59"/>
      <c r="BEJ9" s="59"/>
      <c r="BEK9" s="59"/>
      <c r="BEL9" s="59"/>
      <c r="BEM9" s="59"/>
      <c r="BEN9" s="59"/>
      <c r="BEO9" s="59"/>
      <c r="BEP9" s="59"/>
      <c r="BEQ9" s="59"/>
      <c r="BER9" s="59"/>
      <c r="BES9" s="59"/>
      <c r="BET9" s="59"/>
      <c r="BEU9" s="59"/>
      <c r="BEV9" s="59"/>
      <c r="BEW9" s="59"/>
      <c r="BEX9" s="59"/>
      <c r="BEY9" s="59"/>
      <c r="BEZ9" s="59"/>
      <c r="BFA9" s="59"/>
      <c r="BFB9" s="59"/>
      <c r="BFC9" s="59"/>
      <c r="BFD9" s="59"/>
      <c r="BFE9" s="59"/>
      <c r="BFF9" s="59"/>
      <c r="BFG9" s="59"/>
      <c r="BFH9" s="59"/>
      <c r="BFI9" s="59"/>
      <c r="BFJ9" s="59"/>
      <c r="BFK9" s="59"/>
      <c r="BFL9" s="59"/>
      <c r="BFM9" s="59"/>
      <c r="BFN9" s="59"/>
      <c r="BFO9" s="59"/>
      <c r="BFP9" s="59"/>
      <c r="BFQ9" s="59"/>
      <c r="BFR9" s="59"/>
      <c r="BFS9" s="59"/>
      <c r="BFT9" s="59"/>
      <c r="BFU9" s="59"/>
      <c r="BFV9" s="59"/>
      <c r="BFW9" s="59"/>
      <c r="BFX9" s="59"/>
      <c r="BFY9" s="59"/>
      <c r="BFZ9" s="59"/>
      <c r="BGA9" s="59"/>
      <c r="BGB9" s="59"/>
      <c r="BGC9" s="59"/>
      <c r="BGD9" s="59"/>
      <c r="BGE9" s="59"/>
      <c r="BGF9" s="59"/>
      <c r="BGG9" s="59"/>
      <c r="BGH9" s="59"/>
      <c r="BGI9" s="59"/>
      <c r="BGJ9" s="59"/>
      <c r="BGK9" s="59"/>
      <c r="BGL9" s="59"/>
      <c r="BGM9" s="59"/>
      <c r="BGN9" s="59"/>
      <c r="BGO9" s="59"/>
      <c r="BGP9" s="59"/>
      <c r="BGQ9" s="59"/>
      <c r="BGR9" s="59"/>
      <c r="BGS9" s="59"/>
      <c r="BGT9" s="59"/>
      <c r="BGU9" s="59"/>
      <c r="BGV9" s="59"/>
      <c r="BGW9" s="59"/>
      <c r="BGX9" s="59"/>
      <c r="BGY9" s="59"/>
      <c r="BGZ9" s="59"/>
      <c r="BHA9" s="59"/>
      <c r="BHB9" s="59"/>
      <c r="BHC9" s="59"/>
      <c r="BHD9" s="59"/>
      <c r="BHE9" s="59"/>
      <c r="BHF9" s="59"/>
      <c r="BHG9" s="59"/>
      <c r="BHH9" s="59"/>
      <c r="BHI9" s="59"/>
      <c r="BHJ9" s="59"/>
      <c r="BHK9" s="59"/>
      <c r="BHL9" s="59"/>
      <c r="BHM9" s="59"/>
      <c r="BHN9" s="59"/>
      <c r="BHO9" s="59"/>
      <c r="BHP9" s="59"/>
      <c r="BHQ9" s="59"/>
      <c r="BHR9" s="59"/>
      <c r="BHS9" s="59"/>
      <c r="BHT9" s="59"/>
      <c r="BHU9" s="59"/>
      <c r="BHV9" s="59"/>
      <c r="BHW9" s="59"/>
      <c r="BHX9" s="59"/>
      <c r="BHY9" s="59"/>
      <c r="BHZ9" s="59"/>
      <c r="BIA9" s="59"/>
      <c r="BIB9" s="59"/>
      <c r="BIC9" s="59"/>
      <c r="BID9" s="59"/>
      <c r="BIE9" s="59"/>
      <c r="BIF9" s="59"/>
      <c r="BIG9" s="59"/>
      <c r="BIH9" s="59"/>
      <c r="BII9" s="59"/>
      <c r="BIJ9" s="59"/>
      <c r="BIK9" s="59"/>
      <c r="BIL9" s="59"/>
    </row>
    <row r="10" spans="2:1598" x14ac:dyDescent="0.3">
      <c r="B10" s="253"/>
      <c r="C10" s="6" t="s">
        <v>0</v>
      </c>
      <c r="D10" s="256"/>
      <c r="E10" s="6" t="s">
        <v>1</v>
      </c>
      <c r="F10" s="255" t="s">
        <v>4</v>
      </c>
      <c r="G10" s="57"/>
      <c r="H10" s="57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55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55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55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55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55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55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55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55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55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55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55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55"/>
      <c r="OQ10" s="56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55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55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55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55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55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55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55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55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55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55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55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55"/>
      <c r="ADX10" s="56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55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55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55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55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55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55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55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55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55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55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55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55"/>
      <c r="ATE10" s="56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55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55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55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55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55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55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55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55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55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55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55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55"/>
      <c r="BIL10" s="56"/>
    </row>
    <row r="11" spans="2:1598" x14ac:dyDescent="0.3">
      <c r="B11" s="253"/>
      <c r="C11" s="6" t="s">
        <v>0</v>
      </c>
      <c r="D11" s="256"/>
      <c r="E11" s="6" t="s">
        <v>1</v>
      </c>
      <c r="F11" s="233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59"/>
      <c r="DO11" s="59"/>
      <c r="DP11" s="59"/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  <c r="FT11" s="59"/>
      <c r="FU11" s="59"/>
      <c r="FV11" s="59"/>
      <c r="FW11" s="59"/>
      <c r="FX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59"/>
      <c r="HR11" s="59"/>
      <c r="HS11" s="59"/>
      <c r="HT11" s="59"/>
      <c r="HU11" s="59"/>
      <c r="HV11" s="59"/>
      <c r="HW11" s="59"/>
      <c r="HX11" s="59"/>
      <c r="HY11" s="59"/>
      <c r="HZ11" s="59"/>
      <c r="IA11" s="59"/>
      <c r="IB11" s="59"/>
      <c r="IC11" s="59"/>
      <c r="ID11" s="59"/>
      <c r="IE11" s="59"/>
      <c r="IF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  <c r="IX11" s="59"/>
      <c r="IY11" s="59"/>
      <c r="IZ11" s="59"/>
      <c r="JA11" s="59"/>
      <c r="JB11" s="59"/>
      <c r="JC11" s="59"/>
      <c r="JD11" s="59"/>
      <c r="JE11" s="59"/>
      <c r="JF11" s="59"/>
      <c r="JG11" s="59"/>
      <c r="JH11" s="59"/>
      <c r="JI11" s="59"/>
      <c r="JJ11" s="59"/>
      <c r="JK11" s="59"/>
      <c r="JL11" s="59"/>
      <c r="JM11" s="59"/>
      <c r="JN11" s="59"/>
      <c r="JO11" s="59"/>
      <c r="JP11" s="59"/>
      <c r="JQ11" s="59"/>
      <c r="JR11" s="59"/>
      <c r="JS11" s="59"/>
      <c r="JT11" s="59"/>
      <c r="JU11" s="59"/>
      <c r="JV11" s="59"/>
      <c r="JW11" s="59"/>
      <c r="JX11" s="59"/>
      <c r="JY11" s="59"/>
      <c r="JZ11" s="59"/>
      <c r="KA11" s="59"/>
      <c r="KB11" s="59"/>
      <c r="KC11" s="59"/>
      <c r="KD11" s="59"/>
      <c r="KE11" s="59"/>
      <c r="KF11" s="59"/>
      <c r="KG11" s="59"/>
      <c r="KH11" s="59"/>
      <c r="KI11" s="59"/>
      <c r="KJ11" s="59"/>
      <c r="KK11" s="59"/>
      <c r="KL11" s="59"/>
      <c r="KM11" s="59"/>
      <c r="KN11" s="59"/>
      <c r="KO11" s="59"/>
      <c r="KP11" s="59"/>
      <c r="KQ11" s="59"/>
      <c r="KR11" s="59"/>
      <c r="KS11" s="59"/>
      <c r="KT11" s="59"/>
      <c r="KU11" s="59"/>
      <c r="KV11" s="59"/>
      <c r="KW11" s="59"/>
      <c r="KX11" s="59"/>
      <c r="KY11" s="59"/>
      <c r="KZ11" s="59"/>
      <c r="LA11" s="59"/>
      <c r="LB11" s="59"/>
      <c r="LC11" s="59"/>
      <c r="LD11" s="59"/>
      <c r="LE11" s="59"/>
      <c r="LF11" s="59"/>
      <c r="LG11" s="59"/>
      <c r="LH11" s="59"/>
      <c r="LI11" s="59"/>
      <c r="LJ11" s="59"/>
      <c r="LK11" s="59"/>
      <c r="LL11" s="59"/>
      <c r="LM11" s="59"/>
      <c r="LN11" s="59"/>
      <c r="LO11" s="59"/>
      <c r="LP11" s="59"/>
      <c r="LQ11" s="59"/>
      <c r="LR11" s="59"/>
      <c r="LS11" s="59"/>
      <c r="LT11" s="59"/>
      <c r="LU11" s="59"/>
      <c r="LV11" s="59"/>
      <c r="LW11" s="59"/>
      <c r="LX11" s="59"/>
      <c r="LY11" s="59"/>
      <c r="LZ11" s="59"/>
      <c r="MA11" s="59"/>
      <c r="MB11" s="59"/>
      <c r="MC11" s="59"/>
      <c r="MD11" s="59"/>
      <c r="ME11" s="59"/>
      <c r="MF11" s="59"/>
      <c r="MG11" s="59"/>
      <c r="MH11" s="59"/>
      <c r="MI11" s="59"/>
      <c r="MJ11" s="59"/>
      <c r="MK11" s="59"/>
      <c r="ML11" s="59"/>
      <c r="MM11" s="59"/>
      <c r="MN11" s="59"/>
      <c r="MO11" s="59"/>
      <c r="MP11" s="59"/>
      <c r="MQ11" s="59"/>
      <c r="MR11" s="59"/>
      <c r="MS11" s="59"/>
      <c r="MT11" s="59"/>
      <c r="MU11" s="59"/>
      <c r="MV11" s="59"/>
      <c r="MW11" s="59"/>
      <c r="MX11" s="59"/>
      <c r="MY11" s="59"/>
      <c r="MZ11" s="59"/>
      <c r="NA11" s="59"/>
      <c r="NB11" s="59"/>
      <c r="NC11" s="59"/>
      <c r="ND11" s="59"/>
      <c r="NE11" s="59"/>
      <c r="NF11" s="59"/>
      <c r="NG11" s="59"/>
      <c r="NH11" s="59"/>
      <c r="NI11" s="59"/>
      <c r="NJ11" s="59"/>
      <c r="NK11" s="59"/>
      <c r="NL11" s="59"/>
      <c r="NM11" s="59"/>
      <c r="NN11" s="59"/>
      <c r="NO11" s="59"/>
      <c r="NP11" s="59"/>
      <c r="NQ11" s="59"/>
      <c r="NR11" s="59"/>
      <c r="NS11" s="59"/>
      <c r="NT11" s="59"/>
      <c r="NU11" s="59"/>
      <c r="NV11" s="59"/>
      <c r="NW11" s="59"/>
      <c r="NX11" s="59"/>
      <c r="NY11" s="59"/>
      <c r="NZ11" s="59"/>
      <c r="OA11" s="59"/>
      <c r="OB11" s="59"/>
      <c r="OC11" s="59"/>
      <c r="OD11" s="59"/>
      <c r="OE11" s="59"/>
      <c r="OF11" s="59"/>
      <c r="OG11" s="59"/>
      <c r="OH11" s="59"/>
      <c r="OI11" s="59"/>
      <c r="OJ11" s="59"/>
      <c r="OK11" s="59"/>
      <c r="OL11" s="59"/>
      <c r="OM11" s="59"/>
      <c r="ON11" s="59"/>
      <c r="OO11" s="59"/>
      <c r="OP11" s="59"/>
      <c r="OQ11" s="59"/>
      <c r="OR11" s="59"/>
      <c r="OS11" s="59"/>
      <c r="OT11" s="59"/>
      <c r="OU11" s="59"/>
      <c r="OV11" s="59"/>
      <c r="OW11" s="59"/>
      <c r="OX11" s="59"/>
      <c r="OY11" s="59"/>
      <c r="OZ11" s="59"/>
      <c r="PA11" s="59"/>
      <c r="PB11" s="59"/>
      <c r="PC11" s="59"/>
      <c r="PD11" s="59"/>
      <c r="PE11" s="59"/>
      <c r="PF11" s="59"/>
      <c r="PG11" s="59"/>
      <c r="PH11" s="59"/>
      <c r="PI11" s="59"/>
      <c r="PJ11" s="59"/>
      <c r="PK11" s="59"/>
      <c r="PL11" s="59"/>
      <c r="PM11" s="59"/>
      <c r="PN11" s="59"/>
      <c r="PO11" s="59"/>
      <c r="PP11" s="59"/>
      <c r="PQ11" s="59"/>
      <c r="PR11" s="59"/>
      <c r="PS11" s="59"/>
      <c r="PT11" s="59"/>
      <c r="PU11" s="59"/>
      <c r="PV11" s="59"/>
      <c r="PW11" s="59"/>
      <c r="PX11" s="59"/>
      <c r="PY11" s="59"/>
      <c r="PZ11" s="59"/>
      <c r="QA11" s="59"/>
      <c r="QB11" s="59"/>
      <c r="QC11" s="59"/>
      <c r="QD11" s="59"/>
      <c r="QE11" s="59"/>
      <c r="QF11" s="59"/>
      <c r="QG11" s="59"/>
      <c r="QH11" s="59"/>
      <c r="QI11" s="59"/>
      <c r="QJ11" s="59"/>
      <c r="QK11" s="59"/>
      <c r="QL11" s="59"/>
      <c r="QM11" s="59"/>
      <c r="QN11" s="59"/>
      <c r="QO11" s="59"/>
      <c r="QP11" s="59"/>
      <c r="QQ11" s="59"/>
      <c r="QR11" s="59"/>
      <c r="QS11" s="59"/>
      <c r="QT11" s="59"/>
      <c r="QU11" s="59"/>
      <c r="QV11" s="59"/>
      <c r="QW11" s="59"/>
      <c r="QX11" s="59"/>
      <c r="QY11" s="59"/>
      <c r="QZ11" s="59"/>
      <c r="RA11" s="59"/>
      <c r="RB11" s="59"/>
      <c r="RC11" s="59"/>
      <c r="RD11" s="59"/>
      <c r="RE11" s="59"/>
      <c r="RF11" s="59"/>
      <c r="RG11" s="59"/>
      <c r="RH11" s="59"/>
      <c r="RI11" s="59"/>
      <c r="RJ11" s="59"/>
      <c r="RK11" s="59"/>
      <c r="RL11" s="59"/>
      <c r="RM11" s="59"/>
      <c r="RN11" s="59"/>
      <c r="RO11" s="59"/>
      <c r="RP11" s="59"/>
      <c r="RQ11" s="59"/>
      <c r="RR11" s="59"/>
      <c r="RS11" s="59"/>
      <c r="RT11" s="59"/>
      <c r="RU11" s="59"/>
      <c r="RV11" s="59"/>
      <c r="RW11" s="59"/>
      <c r="RX11" s="59"/>
      <c r="RY11" s="59"/>
      <c r="RZ11" s="59"/>
      <c r="SA11" s="59"/>
      <c r="SB11" s="59"/>
      <c r="SC11" s="59"/>
      <c r="SD11" s="59"/>
      <c r="SE11" s="59"/>
      <c r="SF11" s="59"/>
      <c r="SG11" s="59"/>
      <c r="SH11" s="59"/>
      <c r="SI11" s="59"/>
      <c r="SJ11" s="59"/>
      <c r="SK11" s="59"/>
      <c r="SL11" s="59"/>
      <c r="SM11" s="59"/>
      <c r="SN11" s="59"/>
      <c r="SO11" s="59"/>
      <c r="SP11" s="59"/>
      <c r="SQ11" s="59"/>
      <c r="SR11" s="59"/>
      <c r="SS11" s="59"/>
      <c r="ST11" s="59"/>
      <c r="SU11" s="59"/>
      <c r="SV11" s="59"/>
      <c r="SW11" s="59"/>
      <c r="SX11" s="59"/>
      <c r="SY11" s="59"/>
      <c r="SZ11" s="59"/>
      <c r="TA11" s="59"/>
      <c r="TB11" s="59"/>
      <c r="TC11" s="59"/>
      <c r="TD11" s="59"/>
      <c r="TE11" s="59"/>
      <c r="TF11" s="59"/>
      <c r="TG11" s="59"/>
      <c r="TH11" s="59"/>
      <c r="TI11" s="59"/>
      <c r="TJ11" s="59"/>
      <c r="TK11" s="59"/>
      <c r="TL11" s="59"/>
      <c r="TM11" s="59"/>
      <c r="TN11" s="59"/>
      <c r="TO11" s="59"/>
      <c r="TP11" s="59"/>
      <c r="TQ11" s="59"/>
      <c r="TR11" s="59"/>
      <c r="TS11" s="59"/>
      <c r="TT11" s="59"/>
      <c r="TU11" s="59"/>
      <c r="TV11" s="59"/>
      <c r="TW11" s="59"/>
      <c r="TX11" s="59"/>
      <c r="TY11" s="59"/>
      <c r="TZ11" s="59"/>
      <c r="UA11" s="59"/>
      <c r="UB11" s="59"/>
      <c r="UC11" s="59"/>
      <c r="UD11" s="59"/>
      <c r="UE11" s="59"/>
      <c r="UF11" s="59"/>
      <c r="UG11" s="59"/>
      <c r="UH11" s="59"/>
      <c r="UI11" s="59"/>
      <c r="UJ11" s="59"/>
      <c r="UK11" s="59"/>
      <c r="UL11" s="59"/>
      <c r="UM11" s="59"/>
      <c r="UN11" s="59"/>
      <c r="UO11" s="59"/>
      <c r="UP11" s="59"/>
      <c r="UQ11" s="59"/>
      <c r="UR11" s="59"/>
      <c r="US11" s="59"/>
      <c r="UT11" s="59"/>
      <c r="UU11" s="59"/>
      <c r="UV11" s="59"/>
      <c r="UW11" s="59"/>
      <c r="UX11" s="59"/>
      <c r="UY11" s="59"/>
      <c r="UZ11" s="59"/>
      <c r="VA11" s="59"/>
      <c r="VB11" s="59"/>
      <c r="VC11" s="59"/>
      <c r="VD11" s="59"/>
      <c r="VE11" s="59"/>
      <c r="VF11" s="59"/>
      <c r="VG11" s="59"/>
      <c r="VH11" s="59"/>
      <c r="VI11" s="59"/>
      <c r="VJ11" s="59"/>
      <c r="VK11" s="59"/>
      <c r="VL11" s="59"/>
      <c r="VM11" s="59"/>
      <c r="VN11" s="59"/>
      <c r="VO11" s="59"/>
      <c r="VP11" s="59"/>
      <c r="VQ11" s="59"/>
      <c r="VR11" s="59"/>
      <c r="VS11" s="59"/>
      <c r="VT11" s="59"/>
      <c r="VU11" s="59"/>
      <c r="VV11" s="59"/>
      <c r="VW11" s="59"/>
      <c r="VX11" s="59"/>
      <c r="VY11" s="59"/>
      <c r="VZ11" s="59"/>
      <c r="WA11" s="59"/>
      <c r="WB11" s="59"/>
      <c r="WC11" s="59"/>
      <c r="WD11" s="59"/>
      <c r="WE11" s="59"/>
      <c r="WF11" s="59"/>
      <c r="WG11" s="59"/>
      <c r="WH11" s="59"/>
      <c r="WI11" s="59"/>
      <c r="WJ11" s="59"/>
      <c r="WK11" s="59"/>
      <c r="WL11" s="59"/>
      <c r="WM11" s="59"/>
      <c r="WN11" s="59"/>
      <c r="WO11" s="59"/>
      <c r="WP11" s="59"/>
      <c r="WQ11" s="59"/>
      <c r="WR11" s="59"/>
      <c r="WS11" s="59"/>
      <c r="WT11" s="59"/>
      <c r="WU11" s="59"/>
      <c r="WV11" s="59"/>
      <c r="WW11" s="59"/>
      <c r="WX11" s="59"/>
      <c r="WY11" s="59"/>
      <c r="WZ11" s="59"/>
      <c r="XA11" s="59"/>
      <c r="XB11" s="59"/>
      <c r="XC11" s="59"/>
      <c r="XD11" s="59"/>
      <c r="XE11" s="59"/>
      <c r="XF11" s="59"/>
      <c r="XG11" s="59"/>
      <c r="XH11" s="59"/>
      <c r="XI11" s="59"/>
      <c r="XJ11" s="59"/>
      <c r="XK11" s="59"/>
      <c r="XL11" s="59"/>
      <c r="XM11" s="59"/>
      <c r="XN11" s="59"/>
      <c r="XO11" s="59"/>
      <c r="XP11" s="59"/>
      <c r="XQ11" s="59"/>
      <c r="XR11" s="59"/>
      <c r="XS11" s="59"/>
      <c r="XT11" s="59"/>
      <c r="XU11" s="59"/>
      <c r="XV11" s="59"/>
      <c r="XW11" s="59"/>
      <c r="XX11" s="59"/>
      <c r="XY11" s="59"/>
      <c r="XZ11" s="59"/>
      <c r="YA11" s="59"/>
      <c r="YB11" s="59"/>
      <c r="YC11" s="59"/>
      <c r="YD11" s="59"/>
      <c r="YE11" s="59"/>
      <c r="YF11" s="59"/>
      <c r="YG11" s="59"/>
      <c r="YH11" s="59"/>
      <c r="YI11" s="59"/>
      <c r="YJ11" s="59"/>
      <c r="YK11" s="59"/>
      <c r="YL11" s="59"/>
      <c r="YM11" s="59"/>
      <c r="YN11" s="59"/>
      <c r="YO11" s="59"/>
      <c r="YP11" s="59"/>
      <c r="YQ11" s="59"/>
      <c r="YR11" s="59"/>
      <c r="YS11" s="59"/>
      <c r="YT11" s="59"/>
      <c r="YU11" s="59"/>
      <c r="YV11" s="59"/>
      <c r="YW11" s="59"/>
      <c r="YX11" s="59"/>
      <c r="YY11" s="59"/>
      <c r="YZ11" s="59"/>
      <c r="ZA11" s="59"/>
      <c r="ZB11" s="59"/>
      <c r="ZC11" s="59"/>
      <c r="ZD11" s="59"/>
      <c r="ZE11" s="59"/>
      <c r="ZF11" s="59"/>
      <c r="ZG11" s="59"/>
      <c r="ZH11" s="59"/>
      <c r="ZI11" s="59"/>
      <c r="ZJ11" s="59"/>
      <c r="ZK11" s="59"/>
      <c r="ZL11" s="59"/>
      <c r="ZM11" s="59"/>
      <c r="ZN11" s="59"/>
      <c r="ZO11" s="59"/>
      <c r="ZP11" s="59"/>
      <c r="ZQ11" s="59"/>
      <c r="ZR11" s="59"/>
      <c r="ZS11" s="59"/>
      <c r="ZT11" s="59"/>
      <c r="ZU11" s="59"/>
      <c r="ZV11" s="59"/>
      <c r="ZW11" s="59"/>
      <c r="ZX11" s="59"/>
      <c r="ZY11" s="59"/>
      <c r="ZZ11" s="59"/>
      <c r="AAA11" s="59"/>
      <c r="AAB11" s="59"/>
      <c r="AAC11" s="59"/>
      <c r="AAD11" s="59"/>
      <c r="AAE11" s="59"/>
      <c r="AAF11" s="59"/>
      <c r="AAG11" s="59"/>
      <c r="AAH11" s="59"/>
      <c r="AAI11" s="59"/>
      <c r="AAJ11" s="59"/>
      <c r="AAK11" s="59"/>
      <c r="AAL11" s="59"/>
      <c r="AAM11" s="59"/>
      <c r="AAN11" s="59"/>
      <c r="AAO11" s="59"/>
      <c r="AAP11" s="59"/>
      <c r="AAQ11" s="59"/>
      <c r="AAR11" s="59"/>
      <c r="AAS11" s="59"/>
      <c r="AAT11" s="59"/>
      <c r="AAU11" s="59"/>
      <c r="AAV11" s="59"/>
      <c r="AAW11" s="59"/>
      <c r="AAX11" s="59"/>
      <c r="AAY11" s="59"/>
      <c r="AAZ11" s="59"/>
      <c r="ABA11" s="59"/>
      <c r="ABB11" s="59"/>
      <c r="ABC11" s="59"/>
      <c r="ABD11" s="59"/>
      <c r="ABE11" s="59"/>
      <c r="ABF11" s="59"/>
      <c r="ABG11" s="59"/>
      <c r="ABH11" s="59"/>
      <c r="ABI11" s="59"/>
      <c r="ABJ11" s="59"/>
      <c r="ABK11" s="59"/>
      <c r="ABL11" s="59"/>
      <c r="ABM11" s="59"/>
      <c r="ABN11" s="59"/>
      <c r="ABO11" s="59"/>
      <c r="ABP11" s="59"/>
      <c r="ABQ11" s="59"/>
      <c r="ABR11" s="59"/>
      <c r="ABS11" s="59"/>
      <c r="ABT11" s="59"/>
      <c r="ABU11" s="59"/>
      <c r="ABV11" s="59"/>
      <c r="ABW11" s="59"/>
      <c r="ABX11" s="59"/>
      <c r="ABY11" s="59"/>
      <c r="ABZ11" s="59"/>
      <c r="ACA11" s="59"/>
      <c r="ACB11" s="59"/>
      <c r="ACC11" s="59"/>
      <c r="ACD11" s="59"/>
      <c r="ACE11" s="59"/>
      <c r="ACF11" s="59"/>
      <c r="ACG11" s="59"/>
      <c r="ACH11" s="59"/>
      <c r="ACI11" s="59"/>
      <c r="ACJ11" s="59"/>
      <c r="ACK11" s="59"/>
      <c r="ACL11" s="59"/>
      <c r="ACM11" s="59"/>
      <c r="ACN11" s="59"/>
      <c r="ACO11" s="59"/>
      <c r="ACP11" s="59"/>
      <c r="ACQ11" s="59"/>
      <c r="ACR11" s="59"/>
      <c r="ACS11" s="59"/>
      <c r="ACT11" s="59"/>
      <c r="ACU11" s="59"/>
      <c r="ACV11" s="59"/>
      <c r="ACW11" s="59"/>
      <c r="ACX11" s="59"/>
      <c r="ACY11" s="59"/>
      <c r="ACZ11" s="59"/>
      <c r="ADA11" s="59"/>
      <c r="ADB11" s="59"/>
      <c r="ADC11" s="59"/>
      <c r="ADD11" s="59"/>
      <c r="ADE11" s="59"/>
      <c r="ADF11" s="59"/>
      <c r="ADG11" s="59"/>
      <c r="ADH11" s="59"/>
      <c r="ADI11" s="59"/>
      <c r="ADJ11" s="59"/>
      <c r="ADK11" s="59"/>
      <c r="ADL11" s="59"/>
      <c r="ADM11" s="59"/>
      <c r="ADN11" s="59"/>
      <c r="ADO11" s="59"/>
      <c r="ADP11" s="59"/>
      <c r="ADQ11" s="59"/>
      <c r="ADR11" s="59"/>
      <c r="ADS11" s="59"/>
      <c r="ADT11" s="59"/>
      <c r="ADU11" s="59"/>
      <c r="ADV11" s="59"/>
      <c r="ADW11" s="59"/>
      <c r="ADX11" s="59"/>
      <c r="ADY11" s="59"/>
      <c r="ADZ11" s="59"/>
      <c r="AEA11" s="59"/>
      <c r="AEB11" s="59"/>
      <c r="AEC11" s="59"/>
      <c r="AED11" s="59"/>
      <c r="AEE11" s="59"/>
      <c r="AEF11" s="59"/>
      <c r="AEG11" s="59"/>
      <c r="AEH11" s="59"/>
      <c r="AEI11" s="59"/>
      <c r="AEJ11" s="59"/>
      <c r="AEK11" s="59"/>
      <c r="AEL11" s="59"/>
      <c r="AEM11" s="59"/>
      <c r="AEN11" s="59"/>
      <c r="AEO11" s="59"/>
      <c r="AEP11" s="59"/>
      <c r="AEQ11" s="59"/>
      <c r="AER11" s="59"/>
      <c r="AES11" s="59"/>
      <c r="AET11" s="59"/>
      <c r="AEU11" s="59"/>
      <c r="AEV11" s="59"/>
      <c r="AEW11" s="59"/>
      <c r="AEX11" s="59"/>
      <c r="AEY11" s="59"/>
      <c r="AEZ11" s="59"/>
      <c r="AFA11" s="59"/>
      <c r="AFB11" s="59"/>
      <c r="AFC11" s="59"/>
      <c r="AFD11" s="59"/>
      <c r="AFE11" s="59"/>
      <c r="AFF11" s="59"/>
      <c r="AFG11" s="59"/>
      <c r="AFH11" s="59"/>
      <c r="AFI11" s="59"/>
      <c r="AFJ11" s="59"/>
      <c r="AFK11" s="59"/>
      <c r="AFL11" s="59"/>
      <c r="AFM11" s="59"/>
      <c r="AFN11" s="59"/>
      <c r="AFO11" s="59"/>
      <c r="AFP11" s="59"/>
      <c r="AFQ11" s="59"/>
      <c r="AFR11" s="59"/>
      <c r="AFS11" s="59"/>
      <c r="AFT11" s="59"/>
      <c r="AFU11" s="59"/>
      <c r="AFV11" s="59"/>
      <c r="AFW11" s="59"/>
      <c r="AFX11" s="59"/>
      <c r="AFY11" s="59"/>
      <c r="AFZ11" s="59"/>
      <c r="AGA11" s="59"/>
      <c r="AGB11" s="59"/>
      <c r="AGC11" s="59"/>
      <c r="AGD11" s="59"/>
      <c r="AGE11" s="59"/>
      <c r="AGF11" s="59"/>
      <c r="AGG11" s="59"/>
      <c r="AGH11" s="59"/>
      <c r="AGI11" s="59"/>
      <c r="AGJ11" s="59"/>
      <c r="AGK11" s="59"/>
      <c r="AGL11" s="59"/>
      <c r="AGM11" s="59"/>
      <c r="AGN11" s="59"/>
      <c r="AGO11" s="59"/>
      <c r="AGP11" s="59"/>
      <c r="AGQ11" s="59"/>
      <c r="AGR11" s="59"/>
      <c r="AGS11" s="59"/>
      <c r="AGT11" s="59"/>
      <c r="AGU11" s="59"/>
      <c r="AGV11" s="59"/>
      <c r="AGW11" s="59"/>
      <c r="AGX11" s="59"/>
      <c r="AGY11" s="59"/>
      <c r="AGZ11" s="59"/>
      <c r="AHA11" s="59"/>
      <c r="AHB11" s="59"/>
      <c r="AHC11" s="59"/>
      <c r="AHD11" s="59"/>
      <c r="AHE11" s="59"/>
      <c r="AHF11" s="59"/>
      <c r="AHG11" s="59"/>
      <c r="AHH11" s="59"/>
      <c r="AHI11" s="59"/>
      <c r="AHJ11" s="59"/>
      <c r="AHK11" s="59"/>
      <c r="AHL11" s="59"/>
      <c r="AHM11" s="59"/>
      <c r="AHN11" s="59"/>
      <c r="AHO11" s="59"/>
      <c r="AHP11" s="59"/>
      <c r="AHQ11" s="59"/>
      <c r="AHR11" s="59"/>
      <c r="AHS11" s="59"/>
      <c r="AHT11" s="59"/>
      <c r="AHU11" s="59"/>
      <c r="AHV11" s="59"/>
      <c r="AHW11" s="59"/>
      <c r="AHX11" s="59"/>
      <c r="AHY11" s="59"/>
      <c r="AHZ11" s="59"/>
      <c r="AIA11" s="59"/>
      <c r="AIB11" s="59"/>
      <c r="AIC11" s="59"/>
      <c r="AID11" s="59"/>
      <c r="AIE11" s="59"/>
      <c r="AIF11" s="59"/>
      <c r="AIG11" s="59"/>
      <c r="AIH11" s="59"/>
      <c r="AII11" s="59"/>
      <c r="AIJ11" s="59"/>
      <c r="AIK11" s="59"/>
      <c r="AIL11" s="59"/>
      <c r="AIM11" s="59"/>
      <c r="AIN11" s="59"/>
      <c r="AIO11" s="59"/>
      <c r="AIP11" s="59"/>
      <c r="AIQ11" s="59"/>
      <c r="AIR11" s="59"/>
      <c r="AIS11" s="59"/>
      <c r="AIT11" s="59"/>
      <c r="AIU11" s="59"/>
      <c r="AIV11" s="59"/>
      <c r="AIW11" s="59"/>
      <c r="AIX11" s="59"/>
      <c r="AIY11" s="59"/>
      <c r="AIZ11" s="59"/>
      <c r="AJA11" s="59"/>
      <c r="AJB11" s="59"/>
      <c r="AJC11" s="59"/>
      <c r="AJD11" s="59"/>
      <c r="AJE11" s="59"/>
      <c r="AJF11" s="59"/>
      <c r="AJG11" s="59"/>
      <c r="AJH11" s="59"/>
      <c r="AJI11" s="59"/>
      <c r="AJJ11" s="59"/>
      <c r="AJK11" s="59"/>
      <c r="AJL11" s="59"/>
      <c r="AJM11" s="59"/>
      <c r="AJN11" s="59"/>
      <c r="AJO11" s="59"/>
      <c r="AJP11" s="59"/>
      <c r="AJQ11" s="59"/>
      <c r="AJR11" s="59"/>
      <c r="AJS11" s="59"/>
      <c r="AJT11" s="59"/>
      <c r="AJU11" s="59"/>
      <c r="AJV11" s="59"/>
      <c r="AJW11" s="59"/>
      <c r="AJX11" s="59"/>
      <c r="AJY11" s="59"/>
      <c r="AJZ11" s="59"/>
      <c r="AKA11" s="59"/>
      <c r="AKB11" s="59"/>
      <c r="AKC11" s="59"/>
      <c r="AKD11" s="59"/>
      <c r="AKE11" s="59"/>
      <c r="AKF11" s="59"/>
      <c r="AKG11" s="59"/>
      <c r="AKH11" s="59"/>
      <c r="AKI11" s="59"/>
      <c r="AKJ11" s="59"/>
      <c r="AKK11" s="59"/>
      <c r="AKL11" s="59"/>
      <c r="AKM11" s="59"/>
      <c r="AKN11" s="59"/>
      <c r="AKO11" s="59"/>
      <c r="AKP11" s="59"/>
      <c r="AKQ11" s="59"/>
      <c r="AKR11" s="59"/>
      <c r="AKS11" s="59"/>
      <c r="AKT11" s="59"/>
      <c r="AKU11" s="59"/>
      <c r="AKV11" s="59"/>
      <c r="AKW11" s="59"/>
      <c r="AKX11" s="59"/>
      <c r="AKY11" s="59"/>
      <c r="AKZ11" s="59"/>
      <c r="ALA11" s="59"/>
      <c r="ALB11" s="59"/>
      <c r="ALC11" s="59"/>
      <c r="ALD11" s="59"/>
      <c r="ALE11" s="59"/>
      <c r="ALF11" s="59"/>
      <c r="ALG11" s="59"/>
      <c r="ALH11" s="59"/>
      <c r="ALI11" s="59"/>
      <c r="ALJ11" s="59"/>
      <c r="ALK11" s="59"/>
      <c r="ALL11" s="59"/>
      <c r="ALM11" s="59"/>
      <c r="ALN11" s="59"/>
      <c r="ALO11" s="59"/>
      <c r="ALP11" s="59"/>
      <c r="ALQ11" s="59"/>
      <c r="ALR11" s="59"/>
      <c r="ALS11" s="59"/>
      <c r="ALT11" s="59"/>
      <c r="ALU11" s="59"/>
      <c r="ALV11" s="59"/>
      <c r="ALW11" s="59"/>
      <c r="ALX11" s="59"/>
      <c r="ALY11" s="59"/>
      <c r="ALZ11" s="59"/>
      <c r="AMA11" s="59"/>
      <c r="AMB11" s="59"/>
      <c r="AMC11" s="59"/>
      <c r="AMD11" s="59"/>
      <c r="AME11" s="59"/>
      <c r="AMF11" s="59"/>
      <c r="AMG11" s="59"/>
      <c r="AMH11" s="59"/>
      <c r="AMI11" s="59"/>
      <c r="AMJ11" s="59"/>
      <c r="AMK11" s="59"/>
      <c r="AML11" s="59"/>
      <c r="AMM11" s="59"/>
      <c r="AMN11" s="59"/>
      <c r="AMO11" s="59"/>
      <c r="AMP11" s="59"/>
      <c r="AMQ11" s="59"/>
      <c r="AMR11" s="59"/>
      <c r="AMS11" s="59"/>
      <c r="AMT11" s="59"/>
      <c r="AMU11" s="59"/>
      <c r="AMV11" s="59"/>
      <c r="AMW11" s="59"/>
      <c r="AMX11" s="59"/>
      <c r="AMY11" s="59"/>
      <c r="AMZ11" s="59"/>
      <c r="ANA11" s="59"/>
      <c r="ANB11" s="59"/>
      <c r="ANC11" s="59"/>
      <c r="AND11" s="59"/>
      <c r="ANE11" s="59"/>
      <c r="ANF11" s="59"/>
      <c r="ANG11" s="59"/>
      <c r="ANH11" s="59"/>
      <c r="ANI11" s="59"/>
      <c r="ANJ11" s="59"/>
      <c r="ANK11" s="59"/>
      <c r="ANL11" s="59"/>
      <c r="ANM11" s="59"/>
      <c r="ANN11" s="59"/>
      <c r="ANO11" s="59"/>
      <c r="ANP11" s="59"/>
      <c r="ANQ11" s="59"/>
      <c r="ANR11" s="59"/>
      <c r="ANS11" s="59"/>
      <c r="ANT11" s="59"/>
      <c r="ANU11" s="59"/>
      <c r="ANV11" s="59"/>
      <c r="ANW11" s="59"/>
      <c r="ANX11" s="59"/>
      <c r="ANY11" s="59"/>
      <c r="ANZ11" s="59"/>
      <c r="AOA11" s="59"/>
      <c r="AOB11" s="59"/>
      <c r="AOC11" s="59"/>
      <c r="AOD11" s="59"/>
      <c r="AOE11" s="59"/>
      <c r="AOF11" s="59"/>
      <c r="AOG11" s="59"/>
      <c r="AOH11" s="59"/>
      <c r="AOI11" s="59"/>
      <c r="AOJ11" s="59"/>
      <c r="AOK11" s="59"/>
      <c r="AOL11" s="59"/>
      <c r="AOM11" s="59"/>
      <c r="AON11" s="59"/>
      <c r="AOO11" s="59"/>
      <c r="AOP11" s="59"/>
      <c r="AOQ11" s="59"/>
      <c r="AOR11" s="59"/>
      <c r="AOS11" s="59"/>
      <c r="AOT11" s="59"/>
      <c r="AOU11" s="59"/>
      <c r="AOV11" s="59"/>
      <c r="AOW11" s="59"/>
      <c r="AOX11" s="59"/>
      <c r="AOY11" s="59"/>
      <c r="AOZ11" s="59"/>
      <c r="APA11" s="59"/>
      <c r="APB11" s="59"/>
      <c r="APC11" s="59"/>
      <c r="APD11" s="59"/>
      <c r="APE11" s="59"/>
      <c r="APF11" s="59"/>
      <c r="APG11" s="59"/>
      <c r="APH11" s="59"/>
      <c r="API11" s="59"/>
      <c r="APJ11" s="59"/>
      <c r="APK11" s="59"/>
      <c r="APL11" s="59"/>
      <c r="APM11" s="59"/>
      <c r="APN11" s="59"/>
      <c r="APO11" s="59"/>
      <c r="APP11" s="59"/>
      <c r="APQ11" s="59"/>
      <c r="APR11" s="59"/>
      <c r="APS11" s="59"/>
      <c r="APT11" s="59"/>
      <c r="APU11" s="59"/>
      <c r="APV11" s="59"/>
      <c r="APW11" s="59"/>
      <c r="APX11" s="59"/>
      <c r="APY11" s="59"/>
      <c r="APZ11" s="59"/>
      <c r="AQA11" s="59"/>
      <c r="AQB11" s="59"/>
      <c r="AQC11" s="59"/>
      <c r="AQD11" s="59"/>
      <c r="AQE11" s="59"/>
      <c r="AQF11" s="59"/>
      <c r="AQG11" s="59"/>
      <c r="AQH11" s="59"/>
      <c r="AQI11" s="59"/>
      <c r="AQJ11" s="59"/>
      <c r="AQK11" s="59"/>
      <c r="AQL11" s="59"/>
      <c r="AQM11" s="59"/>
      <c r="AQN11" s="59"/>
      <c r="AQO11" s="59"/>
      <c r="AQP11" s="59"/>
      <c r="AQQ11" s="59"/>
      <c r="AQR11" s="59"/>
      <c r="AQS11" s="59"/>
      <c r="AQT11" s="59"/>
      <c r="AQU11" s="59"/>
      <c r="AQV11" s="59"/>
      <c r="AQW11" s="59"/>
      <c r="AQX11" s="59"/>
      <c r="AQY11" s="59"/>
      <c r="AQZ11" s="59"/>
      <c r="ARA11" s="59"/>
      <c r="ARB11" s="59"/>
      <c r="ARC11" s="59"/>
      <c r="ARD11" s="59"/>
      <c r="ARE11" s="59"/>
      <c r="ARF11" s="59"/>
      <c r="ARG11" s="59"/>
      <c r="ARH11" s="59"/>
      <c r="ARI11" s="59"/>
      <c r="ARJ11" s="59"/>
      <c r="ARK11" s="59"/>
      <c r="ARL11" s="59"/>
      <c r="ARM11" s="59"/>
      <c r="ARN11" s="59"/>
      <c r="ARO11" s="59"/>
      <c r="ARP11" s="59"/>
      <c r="ARQ11" s="59"/>
      <c r="ARR11" s="59"/>
      <c r="ARS11" s="59"/>
      <c r="ART11" s="59"/>
      <c r="ARU11" s="59"/>
      <c r="ARV11" s="59"/>
      <c r="ARW11" s="59"/>
      <c r="ARX11" s="59"/>
      <c r="ARY11" s="59"/>
      <c r="ARZ11" s="59"/>
      <c r="ASA11" s="59"/>
      <c r="ASB11" s="59"/>
      <c r="ASC11" s="59"/>
      <c r="ASD11" s="59"/>
      <c r="ASE11" s="59"/>
      <c r="ASF11" s="59"/>
      <c r="ASG11" s="59"/>
      <c r="ASH11" s="59"/>
      <c r="ASI11" s="59"/>
      <c r="ASJ11" s="59"/>
      <c r="ASK11" s="59"/>
      <c r="ASL11" s="59"/>
      <c r="ASM11" s="59"/>
      <c r="ASN11" s="59"/>
      <c r="ASO11" s="59"/>
      <c r="ASP11" s="59"/>
      <c r="ASQ11" s="59"/>
      <c r="ASR11" s="59"/>
      <c r="ASS11" s="59"/>
      <c r="AST11" s="59"/>
      <c r="ASU11" s="59"/>
      <c r="ASV11" s="59"/>
      <c r="ASW11" s="59"/>
      <c r="ASX11" s="59"/>
      <c r="ASY11" s="59"/>
      <c r="ASZ11" s="59"/>
      <c r="ATA11" s="59"/>
      <c r="ATB11" s="59"/>
      <c r="ATC11" s="59"/>
      <c r="ATD11" s="59"/>
      <c r="ATE11" s="59"/>
      <c r="ATF11" s="59"/>
      <c r="ATG11" s="59"/>
      <c r="ATH11" s="59"/>
      <c r="ATI11" s="59"/>
      <c r="ATJ11" s="59"/>
      <c r="ATK11" s="59"/>
      <c r="ATL11" s="59"/>
      <c r="ATM11" s="59"/>
      <c r="ATN11" s="59"/>
      <c r="ATO11" s="59"/>
      <c r="ATP11" s="59"/>
      <c r="ATQ11" s="59"/>
      <c r="ATR11" s="59"/>
      <c r="ATS11" s="59"/>
      <c r="ATT11" s="59"/>
      <c r="ATU11" s="59"/>
      <c r="ATV11" s="59"/>
      <c r="ATW11" s="59"/>
      <c r="ATX11" s="59"/>
      <c r="ATY11" s="59"/>
      <c r="ATZ11" s="59"/>
      <c r="AUA11" s="59"/>
      <c r="AUB11" s="59"/>
      <c r="AUC11" s="59"/>
      <c r="AUD11" s="59"/>
      <c r="AUE11" s="59"/>
      <c r="AUF11" s="59"/>
      <c r="AUG11" s="59"/>
      <c r="AUH11" s="59"/>
      <c r="AUI11" s="59"/>
      <c r="AUJ11" s="59"/>
      <c r="AUK11" s="59"/>
      <c r="AUL11" s="59"/>
      <c r="AUM11" s="59"/>
      <c r="AUN11" s="59"/>
      <c r="AUO11" s="59"/>
      <c r="AUP11" s="59"/>
      <c r="AUQ11" s="59"/>
      <c r="AUR11" s="59"/>
      <c r="AUS11" s="59"/>
      <c r="AUT11" s="59"/>
      <c r="AUU11" s="59"/>
      <c r="AUV11" s="59"/>
      <c r="AUW11" s="59"/>
      <c r="AUX11" s="59"/>
      <c r="AUY11" s="59"/>
      <c r="AUZ11" s="59"/>
      <c r="AVA11" s="59"/>
      <c r="AVB11" s="59"/>
      <c r="AVC11" s="59"/>
      <c r="AVD11" s="59"/>
      <c r="AVE11" s="59"/>
      <c r="AVF11" s="59"/>
      <c r="AVG11" s="59"/>
      <c r="AVH11" s="59"/>
      <c r="AVI11" s="59"/>
      <c r="AVJ11" s="59"/>
      <c r="AVK11" s="59"/>
      <c r="AVL11" s="59"/>
      <c r="AVM11" s="59"/>
      <c r="AVN11" s="59"/>
      <c r="AVO11" s="59"/>
      <c r="AVP11" s="59"/>
      <c r="AVQ11" s="59"/>
      <c r="AVR11" s="59"/>
      <c r="AVS11" s="59"/>
      <c r="AVT11" s="59"/>
      <c r="AVU11" s="59"/>
      <c r="AVV11" s="59"/>
      <c r="AVW11" s="59"/>
      <c r="AVX11" s="59"/>
      <c r="AVY11" s="59"/>
      <c r="AVZ11" s="59"/>
      <c r="AWA11" s="59"/>
      <c r="AWB11" s="59"/>
      <c r="AWC11" s="59"/>
      <c r="AWD11" s="59"/>
      <c r="AWE11" s="59"/>
      <c r="AWF11" s="59"/>
      <c r="AWG11" s="59"/>
      <c r="AWH11" s="59"/>
      <c r="AWI11" s="59"/>
      <c r="AWJ11" s="59"/>
      <c r="AWK11" s="59"/>
      <c r="AWL11" s="59"/>
      <c r="AWM11" s="59"/>
      <c r="AWN11" s="59"/>
      <c r="AWO11" s="59"/>
      <c r="AWP11" s="59"/>
      <c r="AWQ11" s="59"/>
      <c r="AWR11" s="59"/>
      <c r="AWS11" s="59"/>
      <c r="AWT11" s="59"/>
      <c r="AWU11" s="59"/>
      <c r="AWV11" s="59"/>
      <c r="AWW11" s="59"/>
      <c r="AWX11" s="59"/>
      <c r="AWY11" s="59"/>
      <c r="AWZ11" s="59"/>
      <c r="AXA11" s="59"/>
      <c r="AXB11" s="59"/>
      <c r="AXC11" s="59"/>
      <c r="AXD11" s="59"/>
      <c r="AXE11" s="59"/>
      <c r="AXF11" s="59"/>
      <c r="AXG11" s="59"/>
      <c r="AXH11" s="59"/>
      <c r="AXI11" s="59"/>
      <c r="AXJ11" s="59"/>
      <c r="AXK11" s="59"/>
      <c r="AXL11" s="59"/>
      <c r="AXM11" s="59"/>
      <c r="AXN11" s="59"/>
      <c r="AXO11" s="59"/>
      <c r="AXP11" s="59"/>
      <c r="AXQ11" s="59"/>
      <c r="AXR11" s="59"/>
      <c r="AXS11" s="59"/>
      <c r="AXT11" s="59"/>
      <c r="AXU11" s="59"/>
      <c r="AXV11" s="59"/>
      <c r="AXW11" s="59"/>
      <c r="AXX11" s="59"/>
      <c r="AXY11" s="59"/>
      <c r="AXZ11" s="59"/>
      <c r="AYA11" s="59"/>
      <c r="AYB11" s="59"/>
      <c r="AYC11" s="59"/>
      <c r="AYD11" s="59"/>
      <c r="AYE11" s="59"/>
      <c r="AYF11" s="59"/>
      <c r="AYG11" s="59"/>
      <c r="AYH11" s="59"/>
      <c r="AYI11" s="59"/>
      <c r="AYJ11" s="59"/>
      <c r="AYK11" s="59"/>
      <c r="AYL11" s="59"/>
      <c r="AYM11" s="59"/>
      <c r="AYN11" s="59"/>
      <c r="AYO11" s="59"/>
      <c r="AYP11" s="59"/>
      <c r="AYQ11" s="59"/>
      <c r="AYR11" s="59"/>
      <c r="AYS11" s="59"/>
      <c r="AYT11" s="59"/>
      <c r="AYU11" s="59"/>
      <c r="AYV11" s="59"/>
      <c r="AYW11" s="59"/>
      <c r="AYX11" s="59"/>
      <c r="AYY11" s="59"/>
      <c r="AYZ11" s="59"/>
      <c r="AZA11" s="59"/>
      <c r="AZB11" s="59"/>
      <c r="AZC11" s="59"/>
      <c r="AZD11" s="59"/>
      <c r="AZE11" s="59"/>
      <c r="AZF11" s="59"/>
      <c r="AZG11" s="59"/>
      <c r="AZH11" s="59"/>
      <c r="AZI11" s="59"/>
      <c r="AZJ11" s="59"/>
      <c r="AZK11" s="59"/>
      <c r="AZL11" s="59"/>
      <c r="AZM11" s="59"/>
      <c r="AZN11" s="59"/>
      <c r="AZO11" s="59"/>
      <c r="AZP11" s="59"/>
      <c r="AZQ11" s="59"/>
      <c r="AZR11" s="59"/>
      <c r="AZS11" s="59"/>
      <c r="AZT11" s="59"/>
      <c r="AZU11" s="59"/>
      <c r="AZV11" s="59"/>
      <c r="AZW11" s="59"/>
      <c r="AZX11" s="59"/>
      <c r="AZY11" s="59"/>
      <c r="AZZ11" s="59"/>
      <c r="BAA11" s="59"/>
      <c r="BAB11" s="59"/>
      <c r="BAC11" s="59"/>
      <c r="BAD11" s="59"/>
      <c r="BAE11" s="59"/>
      <c r="BAF11" s="59"/>
      <c r="BAG11" s="59"/>
      <c r="BAH11" s="59"/>
      <c r="BAI11" s="59"/>
      <c r="BAJ11" s="59"/>
      <c r="BAK11" s="59"/>
      <c r="BAL11" s="59"/>
      <c r="BAM11" s="59"/>
      <c r="BAN11" s="59"/>
      <c r="BAO11" s="59"/>
      <c r="BAP11" s="59"/>
      <c r="BAQ11" s="59"/>
      <c r="BAR11" s="59"/>
      <c r="BAS11" s="59"/>
      <c r="BAT11" s="59"/>
      <c r="BAU11" s="59"/>
      <c r="BAV11" s="59"/>
      <c r="BAW11" s="59"/>
      <c r="BAX11" s="59"/>
      <c r="BAY11" s="59"/>
      <c r="BAZ11" s="59"/>
      <c r="BBA11" s="59"/>
      <c r="BBB11" s="59"/>
      <c r="BBC11" s="59"/>
      <c r="BBD11" s="59"/>
      <c r="BBE11" s="59"/>
      <c r="BBF11" s="59"/>
      <c r="BBG11" s="59"/>
      <c r="BBH11" s="59"/>
      <c r="BBI11" s="59"/>
      <c r="BBJ11" s="59"/>
      <c r="BBK11" s="59"/>
      <c r="BBL11" s="59"/>
      <c r="BBM11" s="59"/>
      <c r="BBN11" s="59"/>
      <c r="BBO11" s="59"/>
      <c r="BBP11" s="59"/>
      <c r="BBQ11" s="59"/>
      <c r="BBR11" s="59"/>
      <c r="BBS11" s="59"/>
      <c r="BBT11" s="59"/>
      <c r="BBU11" s="59"/>
      <c r="BBV11" s="59"/>
      <c r="BBW11" s="59"/>
      <c r="BBX11" s="59"/>
      <c r="BBY11" s="59"/>
      <c r="BBZ11" s="59"/>
      <c r="BCA11" s="59"/>
      <c r="BCB11" s="59"/>
      <c r="BCC11" s="59"/>
      <c r="BCD11" s="59"/>
      <c r="BCE11" s="59"/>
      <c r="BCF11" s="59"/>
      <c r="BCG11" s="59"/>
      <c r="BCH11" s="59"/>
      <c r="BCI11" s="59"/>
      <c r="BCJ11" s="59"/>
      <c r="BCK11" s="59"/>
      <c r="BCL11" s="59"/>
      <c r="BCM11" s="59"/>
      <c r="BCN11" s="59"/>
      <c r="BCO11" s="59"/>
      <c r="BCP11" s="59"/>
      <c r="BCQ11" s="59"/>
      <c r="BCR11" s="59"/>
      <c r="BCS11" s="59"/>
      <c r="BCT11" s="59"/>
      <c r="BCU11" s="59"/>
      <c r="BCV11" s="59"/>
      <c r="BCW11" s="59"/>
      <c r="BCX11" s="59"/>
      <c r="BCY11" s="59"/>
      <c r="BCZ11" s="59"/>
      <c r="BDA11" s="59"/>
      <c r="BDB11" s="59"/>
      <c r="BDC11" s="59"/>
      <c r="BDD11" s="59"/>
      <c r="BDE11" s="59"/>
      <c r="BDF11" s="59"/>
      <c r="BDG11" s="59"/>
      <c r="BDH11" s="59"/>
      <c r="BDI11" s="59"/>
      <c r="BDJ11" s="59"/>
      <c r="BDK11" s="59"/>
      <c r="BDL11" s="59"/>
      <c r="BDM11" s="59"/>
      <c r="BDN11" s="59"/>
      <c r="BDO11" s="59"/>
      <c r="BDP11" s="59"/>
      <c r="BDQ11" s="59"/>
      <c r="BDR11" s="59"/>
      <c r="BDS11" s="59"/>
      <c r="BDT11" s="59"/>
      <c r="BDU11" s="59"/>
      <c r="BDV11" s="59"/>
      <c r="BDW11" s="59"/>
      <c r="BDX11" s="59"/>
      <c r="BDY11" s="59"/>
      <c r="BDZ11" s="59"/>
      <c r="BEA11" s="59"/>
      <c r="BEB11" s="59"/>
      <c r="BEC11" s="59"/>
      <c r="BED11" s="59"/>
      <c r="BEE11" s="59"/>
      <c r="BEF11" s="59"/>
      <c r="BEG11" s="59"/>
      <c r="BEH11" s="59"/>
      <c r="BEI11" s="59"/>
      <c r="BEJ11" s="59"/>
      <c r="BEK11" s="59"/>
      <c r="BEL11" s="59"/>
      <c r="BEM11" s="59"/>
      <c r="BEN11" s="59"/>
      <c r="BEO11" s="59"/>
      <c r="BEP11" s="59"/>
      <c r="BEQ11" s="59"/>
      <c r="BER11" s="59"/>
      <c r="BES11" s="59"/>
      <c r="BET11" s="59"/>
      <c r="BEU11" s="59"/>
      <c r="BEV11" s="59"/>
      <c r="BEW11" s="59"/>
      <c r="BEX11" s="59"/>
      <c r="BEY11" s="59"/>
      <c r="BEZ11" s="59"/>
      <c r="BFA11" s="59"/>
      <c r="BFB11" s="59"/>
      <c r="BFC11" s="59"/>
      <c r="BFD11" s="59"/>
      <c r="BFE11" s="59"/>
      <c r="BFF11" s="59"/>
      <c r="BFG11" s="59"/>
      <c r="BFH11" s="59"/>
      <c r="BFI11" s="59"/>
      <c r="BFJ11" s="59"/>
      <c r="BFK11" s="59"/>
      <c r="BFL11" s="59"/>
      <c r="BFM11" s="59"/>
      <c r="BFN11" s="59"/>
      <c r="BFO11" s="59"/>
      <c r="BFP11" s="59"/>
      <c r="BFQ11" s="59"/>
      <c r="BFR11" s="59"/>
      <c r="BFS11" s="59"/>
      <c r="BFT11" s="59"/>
      <c r="BFU11" s="59"/>
      <c r="BFV11" s="59"/>
      <c r="BFW11" s="59"/>
      <c r="BFX11" s="59"/>
      <c r="BFY11" s="59"/>
      <c r="BFZ11" s="59"/>
      <c r="BGA11" s="59"/>
      <c r="BGB11" s="59"/>
      <c r="BGC11" s="59"/>
      <c r="BGD11" s="59"/>
      <c r="BGE11" s="59"/>
      <c r="BGF11" s="59"/>
      <c r="BGG11" s="59"/>
      <c r="BGH11" s="59"/>
      <c r="BGI11" s="59"/>
      <c r="BGJ11" s="59"/>
      <c r="BGK11" s="59"/>
      <c r="BGL11" s="59"/>
      <c r="BGM11" s="59"/>
      <c r="BGN11" s="59"/>
      <c r="BGO11" s="59"/>
      <c r="BGP11" s="59"/>
      <c r="BGQ11" s="59"/>
      <c r="BGR11" s="59"/>
      <c r="BGS11" s="59"/>
      <c r="BGT11" s="59"/>
      <c r="BGU11" s="59"/>
      <c r="BGV11" s="59"/>
      <c r="BGW11" s="59"/>
      <c r="BGX11" s="59"/>
      <c r="BGY11" s="59"/>
      <c r="BGZ11" s="59"/>
      <c r="BHA11" s="59"/>
      <c r="BHB11" s="59"/>
      <c r="BHC11" s="59"/>
      <c r="BHD11" s="59"/>
      <c r="BHE11" s="59"/>
      <c r="BHF11" s="59"/>
      <c r="BHG11" s="59"/>
      <c r="BHH11" s="59"/>
      <c r="BHI11" s="59"/>
      <c r="BHJ11" s="59"/>
      <c r="BHK11" s="59"/>
      <c r="BHL11" s="59"/>
      <c r="BHM11" s="59"/>
      <c r="BHN11" s="59"/>
      <c r="BHO11" s="59"/>
      <c r="BHP11" s="59"/>
      <c r="BHQ11" s="59"/>
      <c r="BHR11" s="59"/>
      <c r="BHS11" s="59"/>
      <c r="BHT11" s="59"/>
      <c r="BHU11" s="59"/>
      <c r="BHV11" s="59"/>
      <c r="BHW11" s="59"/>
      <c r="BHX11" s="59"/>
      <c r="BHY11" s="59"/>
      <c r="BHZ11" s="59"/>
      <c r="BIA11" s="59"/>
      <c r="BIB11" s="59"/>
      <c r="BIC11" s="59"/>
      <c r="BID11" s="59"/>
      <c r="BIE11" s="59"/>
      <c r="BIF11" s="59"/>
      <c r="BIG11" s="59"/>
      <c r="BIH11" s="59"/>
      <c r="BII11" s="59"/>
      <c r="BIJ11" s="59"/>
      <c r="BIK11" s="59"/>
      <c r="BIL11" s="59"/>
    </row>
    <row r="12" spans="2:1598" x14ac:dyDescent="0.3">
      <c r="B12" s="253"/>
      <c r="C12" s="6" t="s">
        <v>0</v>
      </c>
      <c r="D12" s="256"/>
      <c r="E12" s="6" t="s">
        <v>1</v>
      </c>
      <c r="F12" s="255" t="s">
        <v>5</v>
      </c>
      <c r="G12" s="57"/>
      <c r="H12" s="57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55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55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55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55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55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55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55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55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30"/>
      <c r="KK12" s="30"/>
      <c r="KL12" s="30"/>
      <c r="KM12" s="30"/>
      <c r="KN12" s="30"/>
      <c r="KO12" s="30"/>
      <c r="KP12" s="30"/>
      <c r="KQ12" s="30"/>
      <c r="KR12" s="30"/>
      <c r="KS12" s="30"/>
      <c r="KT12" s="30"/>
      <c r="KU12" s="55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55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55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30"/>
      <c r="OI12" s="30"/>
      <c r="OJ12" s="30"/>
      <c r="OK12" s="30"/>
      <c r="OL12" s="30"/>
      <c r="OM12" s="30"/>
      <c r="ON12" s="30"/>
      <c r="OO12" s="30"/>
      <c r="OP12" s="55"/>
      <c r="OQ12" s="56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30"/>
      <c r="PM12" s="30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55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55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55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55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30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55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30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55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55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55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0"/>
      <c r="ZT12" s="30"/>
      <c r="ZU12" s="30"/>
      <c r="ZV12" s="30"/>
      <c r="ZW12" s="30"/>
      <c r="ZX12" s="30"/>
      <c r="ZY12" s="30"/>
      <c r="ZZ12" s="30"/>
      <c r="AAA12" s="30"/>
      <c r="AAB12" s="55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55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55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55"/>
      <c r="ADX12" s="56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30"/>
      <c r="AET12" s="30"/>
      <c r="AEU12" s="30"/>
      <c r="AEV12" s="30"/>
      <c r="AEW12" s="30"/>
      <c r="AEX12" s="30"/>
      <c r="AEY12" s="30"/>
      <c r="AEZ12" s="30"/>
      <c r="AFA12" s="30"/>
      <c r="AFB12" s="30"/>
      <c r="AFC12" s="30"/>
      <c r="AFD12" s="30"/>
      <c r="AFE12" s="55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30"/>
      <c r="AGB12" s="30"/>
      <c r="AGC12" s="30"/>
      <c r="AGD12" s="30"/>
      <c r="AGE12" s="30"/>
      <c r="AGF12" s="30"/>
      <c r="AGG12" s="30"/>
      <c r="AGH12" s="30"/>
      <c r="AGI12" s="30"/>
      <c r="AGJ12" s="30"/>
      <c r="AGK12" s="30"/>
      <c r="AGL12" s="55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30"/>
      <c r="AHI12" s="30"/>
      <c r="AHJ12" s="30"/>
      <c r="AHK12" s="30"/>
      <c r="AHL12" s="30"/>
      <c r="AHM12" s="30"/>
      <c r="AHN12" s="30"/>
      <c r="AHO12" s="30"/>
      <c r="AHP12" s="30"/>
      <c r="AHQ12" s="30"/>
      <c r="AHR12" s="30"/>
      <c r="AHS12" s="55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55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55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55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55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55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55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30"/>
      <c r="AQF12" s="30"/>
      <c r="AQG12" s="30"/>
      <c r="AQH12" s="30"/>
      <c r="AQI12" s="30"/>
      <c r="AQJ12" s="30"/>
      <c r="AQK12" s="30"/>
      <c r="AQL12" s="30"/>
      <c r="AQM12" s="30"/>
      <c r="AQN12" s="30"/>
      <c r="AQO12" s="30"/>
      <c r="AQP12" s="55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30"/>
      <c r="ARM12" s="30"/>
      <c r="ARN12" s="30"/>
      <c r="ARO12" s="30"/>
      <c r="ARP12" s="30"/>
      <c r="ARQ12" s="30"/>
      <c r="ARR12" s="30"/>
      <c r="ARS12" s="30"/>
      <c r="ART12" s="30"/>
      <c r="ARU12" s="30"/>
      <c r="ARV12" s="30"/>
      <c r="ARW12" s="55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30"/>
      <c r="AST12" s="30"/>
      <c r="ASU12" s="30"/>
      <c r="ASV12" s="30"/>
      <c r="ASW12" s="30"/>
      <c r="ASX12" s="30"/>
      <c r="ASY12" s="30"/>
      <c r="ASZ12" s="30"/>
      <c r="ATA12" s="30"/>
      <c r="ATB12" s="30"/>
      <c r="ATC12" s="30"/>
      <c r="ATD12" s="55"/>
      <c r="ATE12" s="56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30"/>
      <c r="AUA12" s="30"/>
      <c r="AUB12" s="30"/>
      <c r="AUC12" s="30"/>
      <c r="AUD12" s="30"/>
      <c r="AUE12" s="30"/>
      <c r="AUF12" s="30"/>
      <c r="AUG12" s="30"/>
      <c r="AUH12" s="30"/>
      <c r="AUI12" s="30"/>
      <c r="AUJ12" s="30"/>
      <c r="AUK12" s="30"/>
      <c r="AUL12" s="55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30"/>
      <c r="AVI12" s="30"/>
      <c r="AVJ12" s="30"/>
      <c r="AVK12" s="30"/>
      <c r="AVL12" s="30"/>
      <c r="AVM12" s="30"/>
      <c r="AVN12" s="30"/>
      <c r="AVO12" s="30"/>
      <c r="AVP12" s="30"/>
      <c r="AVQ12" s="30"/>
      <c r="AVR12" s="30"/>
      <c r="AVS12" s="55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30"/>
      <c r="AWP12" s="30"/>
      <c r="AWQ12" s="30"/>
      <c r="AWR12" s="30"/>
      <c r="AWS12" s="30"/>
      <c r="AWT12" s="30"/>
      <c r="AWU12" s="30"/>
      <c r="AWV12" s="30"/>
      <c r="AWW12" s="30"/>
      <c r="AWX12" s="30"/>
      <c r="AWY12" s="30"/>
      <c r="AWZ12" s="55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30"/>
      <c r="AXW12" s="30"/>
      <c r="AXX12" s="30"/>
      <c r="AXY12" s="30"/>
      <c r="AXZ12" s="30"/>
      <c r="AYA12" s="30"/>
      <c r="AYB12" s="30"/>
      <c r="AYC12" s="30"/>
      <c r="AYD12" s="30"/>
      <c r="AYE12" s="30"/>
      <c r="AYF12" s="30"/>
      <c r="AYG12" s="55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30"/>
      <c r="AZD12" s="30"/>
      <c r="AZE12" s="30"/>
      <c r="AZF12" s="30"/>
      <c r="AZG12" s="30"/>
      <c r="AZH12" s="30"/>
      <c r="AZI12" s="30"/>
      <c r="AZJ12" s="30"/>
      <c r="AZK12" s="30"/>
      <c r="AZL12" s="30"/>
      <c r="AZM12" s="30"/>
      <c r="AZN12" s="55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30"/>
      <c r="BAK12" s="30"/>
      <c r="BAL12" s="30"/>
      <c r="BAM12" s="30"/>
      <c r="BAN12" s="30"/>
      <c r="BAO12" s="30"/>
      <c r="BAP12" s="30"/>
      <c r="BAQ12" s="30"/>
      <c r="BAR12" s="30"/>
      <c r="BAS12" s="30"/>
      <c r="BAT12" s="30"/>
      <c r="BAU12" s="55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30"/>
      <c r="BBR12" s="30"/>
      <c r="BBS12" s="30"/>
      <c r="BBT12" s="30"/>
      <c r="BBU12" s="30"/>
      <c r="BBV12" s="30"/>
      <c r="BBW12" s="30"/>
      <c r="BBX12" s="30"/>
      <c r="BBY12" s="30"/>
      <c r="BBZ12" s="30"/>
      <c r="BCA12" s="30"/>
      <c r="BCB12" s="55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30"/>
      <c r="BCY12" s="30"/>
      <c r="BCZ12" s="30"/>
      <c r="BDA12" s="30"/>
      <c r="BDB12" s="30"/>
      <c r="BDC12" s="30"/>
      <c r="BDD12" s="30"/>
      <c r="BDE12" s="30"/>
      <c r="BDF12" s="30"/>
      <c r="BDG12" s="30"/>
      <c r="BDH12" s="30"/>
      <c r="BDI12" s="55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30"/>
      <c r="BEF12" s="30"/>
      <c r="BEG12" s="30"/>
      <c r="BEH12" s="30"/>
      <c r="BEI12" s="30"/>
      <c r="BEJ12" s="30"/>
      <c r="BEK12" s="30"/>
      <c r="BEL12" s="30"/>
      <c r="BEM12" s="30"/>
      <c r="BEN12" s="30"/>
      <c r="BEO12" s="30"/>
      <c r="BEP12" s="55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30"/>
      <c r="BFM12" s="30"/>
      <c r="BFN12" s="30"/>
      <c r="BFO12" s="30"/>
      <c r="BFP12" s="30"/>
      <c r="BFQ12" s="30"/>
      <c r="BFR12" s="30"/>
      <c r="BFS12" s="30"/>
      <c r="BFT12" s="30"/>
      <c r="BFU12" s="30"/>
      <c r="BFV12" s="30"/>
      <c r="BFW12" s="55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30"/>
      <c r="BGT12" s="30"/>
      <c r="BGU12" s="30"/>
      <c r="BGV12" s="30"/>
      <c r="BGW12" s="30"/>
      <c r="BGX12" s="30"/>
      <c r="BGY12" s="30"/>
      <c r="BGZ12" s="30"/>
      <c r="BHA12" s="30"/>
      <c r="BHB12" s="30"/>
      <c r="BHC12" s="30"/>
      <c r="BHD12" s="55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30"/>
      <c r="BIA12" s="30"/>
      <c r="BIB12" s="30"/>
      <c r="BIC12" s="30"/>
      <c r="BID12" s="30"/>
      <c r="BIE12" s="30"/>
      <c r="BIF12" s="30"/>
      <c r="BIG12" s="30"/>
      <c r="BIH12" s="30"/>
      <c r="BII12" s="30"/>
      <c r="BIJ12" s="30"/>
      <c r="BIK12" s="55"/>
      <c r="BIL12" s="56"/>
    </row>
    <row r="13" spans="2:1598" x14ac:dyDescent="0.3">
      <c r="B13" s="253"/>
      <c r="C13" s="6" t="s">
        <v>0</v>
      </c>
      <c r="D13" s="233"/>
      <c r="E13" s="6" t="s">
        <v>1</v>
      </c>
      <c r="F13" s="233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  <c r="FT13" s="59"/>
      <c r="FU13" s="59"/>
      <c r="FV13" s="59"/>
      <c r="FW13" s="59"/>
      <c r="FX13" s="59"/>
      <c r="FY13" s="59"/>
      <c r="FZ13" s="59"/>
      <c r="GA13" s="59"/>
      <c r="GB13" s="59"/>
      <c r="GC13" s="59"/>
      <c r="GD13" s="59"/>
      <c r="GE13" s="59"/>
      <c r="GF13" s="59"/>
      <c r="GG13" s="59"/>
      <c r="GH13" s="59"/>
      <c r="GI13" s="59"/>
      <c r="GJ13" s="59"/>
      <c r="GK13" s="59"/>
      <c r="GL13" s="59"/>
      <c r="GM13" s="59"/>
      <c r="GN13" s="59"/>
      <c r="GO13" s="59"/>
      <c r="GP13" s="59"/>
      <c r="GQ13" s="59"/>
      <c r="GR13" s="59"/>
      <c r="GS13" s="59"/>
      <c r="GT13" s="59"/>
      <c r="GU13" s="59"/>
      <c r="GV13" s="59"/>
      <c r="GW13" s="59"/>
      <c r="GX13" s="59"/>
      <c r="GY13" s="59"/>
      <c r="GZ13" s="59"/>
      <c r="HA13" s="59"/>
      <c r="HB13" s="59"/>
      <c r="HC13" s="59"/>
      <c r="HD13" s="59"/>
      <c r="HE13" s="59"/>
      <c r="HF13" s="59"/>
      <c r="HG13" s="59"/>
      <c r="HH13" s="59"/>
      <c r="HI13" s="59"/>
      <c r="HJ13" s="59"/>
      <c r="HK13" s="59"/>
      <c r="HL13" s="59"/>
      <c r="HM13" s="59"/>
      <c r="HN13" s="59"/>
      <c r="HO13" s="59"/>
      <c r="HP13" s="59"/>
      <c r="HQ13" s="59"/>
      <c r="HR13" s="59"/>
      <c r="HS13" s="59"/>
      <c r="HT13" s="59"/>
      <c r="HU13" s="59"/>
      <c r="HV13" s="59"/>
      <c r="HW13" s="59"/>
      <c r="HX13" s="59"/>
      <c r="HY13" s="59"/>
      <c r="HZ13" s="59"/>
      <c r="IA13" s="59"/>
      <c r="IB13" s="59"/>
      <c r="IC13" s="59"/>
      <c r="ID13" s="59"/>
      <c r="IE13" s="59"/>
      <c r="IF13" s="59"/>
      <c r="IG13" s="59"/>
      <c r="IH13" s="59"/>
      <c r="II13" s="59"/>
      <c r="IJ13" s="59"/>
      <c r="IK13" s="59"/>
      <c r="IL13" s="59"/>
      <c r="IM13" s="59"/>
      <c r="IN13" s="59"/>
      <c r="IO13" s="59"/>
      <c r="IP13" s="59"/>
      <c r="IQ13" s="59"/>
      <c r="IR13" s="59"/>
      <c r="IS13" s="59"/>
      <c r="IT13" s="59"/>
      <c r="IU13" s="59"/>
      <c r="IV13" s="59"/>
      <c r="IW13" s="59"/>
      <c r="IX13" s="59"/>
      <c r="IY13" s="59"/>
      <c r="IZ13" s="59"/>
      <c r="JA13" s="59"/>
      <c r="JB13" s="59"/>
      <c r="JC13" s="59"/>
      <c r="JD13" s="59"/>
      <c r="JE13" s="59"/>
      <c r="JF13" s="59"/>
      <c r="JG13" s="59"/>
      <c r="JH13" s="59"/>
      <c r="JI13" s="59"/>
      <c r="JJ13" s="59"/>
      <c r="JK13" s="59"/>
      <c r="JL13" s="59"/>
      <c r="JM13" s="59"/>
      <c r="JN13" s="59"/>
      <c r="JO13" s="59"/>
      <c r="JP13" s="59"/>
      <c r="JQ13" s="59"/>
      <c r="JR13" s="59"/>
      <c r="JS13" s="59"/>
      <c r="JT13" s="59"/>
      <c r="JU13" s="59"/>
      <c r="JV13" s="59"/>
      <c r="JW13" s="59"/>
      <c r="JX13" s="59"/>
      <c r="JY13" s="59"/>
      <c r="JZ13" s="59"/>
      <c r="KA13" s="59"/>
      <c r="KB13" s="59"/>
      <c r="KC13" s="59"/>
      <c r="KD13" s="59"/>
      <c r="KE13" s="59"/>
      <c r="KF13" s="59"/>
      <c r="KG13" s="59"/>
      <c r="KH13" s="59"/>
      <c r="KI13" s="59"/>
      <c r="KJ13" s="59"/>
      <c r="KK13" s="59"/>
      <c r="KL13" s="59"/>
      <c r="KM13" s="59"/>
      <c r="KN13" s="59"/>
      <c r="KO13" s="59"/>
      <c r="KP13" s="59"/>
      <c r="KQ13" s="59"/>
      <c r="KR13" s="59"/>
      <c r="KS13" s="59"/>
      <c r="KT13" s="59"/>
      <c r="KU13" s="59"/>
      <c r="KV13" s="59"/>
      <c r="KW13" s="59"/>
      <c r="KX13" s="59"/>
      <c r="KY13" s="59"/>
      <c r="KZ13" s="59"/>
      <c r="LA13" s="59"/>
      <c r="LB13" s="59"/>
      <c r="LC13" s="59"/>
      <c r="LD13" s="59"/>
      <c r="LE13" s="59"/>
      <c r="LF13" s="59"/>
      <c r="LG13" s="59"/>
      <c r="LH13" s="59"/>
      <c r="LI13" s="59"/>
      <c r="LJ13" s="59"/>
      <c r="LK13" s="59"/>
      <c r="LL13" s="59"/>
      <c r="LM13" s="59"/>
      <c r="LN13" s="59"/>
      <c r="LO13" s="59"/>
      <c r="LP13" s="59"/>
      <c r="LQ13" s="59"/>
      <c r="LR13" s="59"/>
      <c r="LS13" s="59"/>
      <c r="LT13" s="59"/>
      <c r="LU13" s="59"/>
      <c r="LV13" s="59"/>
      <c r="LW13" s="59"/>
      <c r="LX13" s="59"/>
      <c r="LY13" s="59"/>
      <c r="LZ13" s="59"/>
      <c r="MA13" s="59"/>
      <c r="MB13" s="59"/>
      <c r="MC13" s="59"/>
      <c r="MD13" s="59"/>
      <c r="ME13" s="59"/>
      <c r="MF13" s="59"/>
      <c r="MG13" s="59"/>
      <c r="MH13" s="59"/>
      <c r="MI13" s="59"/>
      <c r="MJ13" s="59"/>
      <c r="MK13" s="59"/>
      <c r="ML13" s="59"/>
      <c r="MM13" s="59"/>
      <c r="MN13" s="59"/>
      <c r="MO13" s="59"/>
      <c r="MP13" s="59"/>
      <c r="MQ13" s="59"/>
      <c r="MR13" s="59"/>
      <c r="MS13" s="59"/>
      <c r="MT13" s="59"/>
      <c r="MU13" s="59"/>
      <c r="MV13" s="59"/>
      <c r="MW13" s="59"/>
      <c r="MX13" s="59"/>
      <c r="MY13" s="59"/>
      <c r="MZ13" s="59"/>
      <c r="NA13" s="59"/>
      <c r="NB13" s="59"/>
      <c r="NC13" s="59"/>
      <c r="ND13" s="59"/>
      <c r="NE13" s="59"/>
      <c r="NF13" s="59"/>
      <c r="NG13" s="59"/>
      <c r="NH13" s="59"/>
      <c r="NI13" s="59"/>
      <c r="NJ13" s="59"/>
      <c r="NK13" s="59"/>
      <c r="NL13" s="59"/>
      <c r="NM13" s="59"/>
      <c r="NN13" s="59"/>
      <c r="NO13" s="59"/>
      <c r="NP13" s="59"/>
      <c r="NQ13" s="59"/>
      <c r="NR13" s="59"/>
      <c r="NS13" s="59"/>
      <c r="NT13" s="59"/>
      <c r="NU13" s="59"/>
      <c r="NV13" s="59"/>
      <c r="NW13" s="59"/>
      <c r="NX13" s="59"/>
      <c r="NY13" s="59"/>
      <c r="NZ13" s="59"/>
      <c r="OA13" s="59"/>
      <c r="OB13" s="59"/>
      <c r="OC13" s="59"/>
      <c r="OD13" s="59"/>
      <c r="OE13" s="59"/>
      <c r="OF13" s="59"/>
      <c r="OG13" s="59"/>
      <c r="OH13" s="59"/>
      <c r="OI13" s="59"/>
      <c r="OJ13" s="59"/>
      <c r="OK13" s="59"/>
      <c r="OL13" s="59"/>
      <c r="OM13" s="59"/>
      <c r="ON13" s="59"/>
      <c r="OO13" s="59"/>
      <c r="OP13" s="59"/>
      <c r="OQ13" s="59"/>
      <c r="OR13" s="59"/>
      <c r="OS13" s="59"/>
      <c r="OT13" s="59"/>
      <c r="OU13" s="59"/>
      <c r="OV13" s="59"/>
      <c r="OW13" s="59"/>
      <c r="OX13" s="59"/>
      <c r="OY13" s="59"/>
      <c r="OZ13" s="59"/>
      <c r="PA13" s="59"/>
      <c r="PB13" s="59"/>
      <c r="PC13" s="59"/>
      <c r="PD13" s="59"/>
      <c r="PE13" s="59"/>
      <c r="PF13" s="59"/>
      <c r="PG13" s="59"/>
      <c r="PH13" s="59"/>
      <c r="PI13" s="59"/>
      <c r="PJ13" s="59"/>
      <c r="PK13" s="59"/>
      <c r="PL13" s="59"/>
      <c r="PM13" s="59"/>
      <c r="PN13" s="59"/>
      <c r="PO13" s="59"/>
      <c r="PP13" s="59"/>
      <c r="PQ13" s="59"/>
      <c r="PR13" s="59"/>
      <c r="PS13" s="59"/>
      <c r="PT13" s="59"/>
      <c r="PU13" s="59"/>
      <c r="PV13" s="59"/>
      <c r="PW13" s="59"/>
      <c r="PX13" s="59"/>
      <c r="PY13" s="59"/>
      <c r="PZ13" s="59"/>
      <c r="QA13" s="59"/>
      <c r="QB13" s="59"/>
      <c r="QC13" s="59"/>
      <c r="QD13" s="59"/>
      <c r="QE13" s="59"/>
      <c r="QF13" s="59"/>
      <c r="QG13" s="59"/>
      <c r="QH13" s="59"/>
      <c r="QI13" s="59"/>
      <c r="QJ13" s="59"/>
      <c r="QK13" s="59"/>
      <c r="QL13" s="59"/>
      <c r="QM13" s="59"/>
      <c r="QN13" s="59"/>
      <c r="QO13" s="59"/>
      <c r="QP13" s="59"/>
      <c r="QQ13" s="59"/>
      <c r="QR13" s="59"/>
      <c r="QS13" s="59"/>
      <c r="QT13" s="59"/>
      <c r="QU13" s="59"/>
      <c r="QV13" s="59"/>
      <c r="QW13" s="59"/>
      <c r="QX13" s="59"/>
      <c r="QY13" s="59"/>
      <c r="QZ13" s="59"/>
      <c r="RA13" s="59"/>
      <c r="RB13" s="59"/>
      <c r="RC13" s="59"/>
      <c r="RD13" s="59"/>
      <c r="RE13" s="59"/>
      <c r="RF13" s="59"/>
      <c r="RG13" s="59"/>
      <c r="RH13" s="59"/>
      <c r="RI13" s="59"/>
      <c r="RJ13" s="59"/>
      <c r="RK13" s="59"/>
      <c r="RL13" s="59"/>
      <c r="RM13" s="59"/>
      <c r="RN13" s="59"/>
      <c r="RO13" s="59"/>
      <c r="RP13" s="59"/>
      <c r="RQ13" s="59"/>
      <c r="RR13" s="59"/>
      <c r="RS13" s="59"/>
      <c r="RT13" s="59"/>
      <c r="RU13" s="59"/>
      <c r="RV13" s="59"/>
      <c r="RW13" s="59"/>
      <c r="RX13" s="59"/>
      <c r="RY13" s="59"/>
      <c r="RZ13" s="59"/>
      <c r="SA13" s="59"/>
      <c r="SB13" s="59"/>
      <c r="SC13" s="59"/>
      <c r="SD13" s="59"/>
      <c r="SE13" s="59"/>
      <c r="SF13" s="59"/>
      <c r="SG13" s="59"/>
      <c r="SH13" s="59"/>
      <c r="SI13" s="59"/>
      <c r="SJ13" s="59"/>
      <c r="SK13" s="59"/>
      <c r="SL13" s="59"/>
      <c r="SM13" s="59"/>
      <c r="SN13" s="59"/>
      <c r="SO13" s="59"/>
      <c r="SP13" s="59"/>
      <c r="SQ13" s="59"/>
      <c r="SR13" s="59"/>
      <c r="SS13" s="59"/>
      <c r="ST13" s="59"/>
      <c r="SU13" s="59"/>
      <c r="SV13" s="59"/>
      <c r="SW13" s="59"/>
      <c r="SX13" s="59"/>
      <c r="SY13" s="59"/>
      <c r="SZ13" s="59"/>
      <c r="TA13" s="59"/>
      <c r="TB13" s="59"/>
      <c r="TC13" s="59"/>
      <c r="TD13" s="59"/>
      <c r="TE13" s="59"/>
      <c r="TF13" s="59"/>
      <c r="TG13" s="59"/>
      <c r="TH13" s="59"/>
      <c r="TI13" s="59"/>
      <c r="TJ13" s="59"/>
      <c r="TK13" s="59"/>
      <c r="TL13" s="59"/>
      <c r="TM13" s="59"/>
      <c r="TN13" s="59"/>
      <c r="TO13" s="59"/>
      <c r="TP13" s="59"/>
      <c r="TQ13" s="59"/>
      <c r="TR13" s="59"/>
      <c r="TS13" s="59"/>
      <c r="TT13" s="59"/>
      <c r="TU13" s="59"/>
      <c r="TV13" s="59"/>
      <c r="TW13" s="59"/>
      <c r="TX13" s="59"/>
      <c r="TY13" s="59"/>
      <c r="TZ13" s="59"/>
      <c r="UA13" s="59"/>
      <c r="UB13" s="59"/>
      <c r="UC13" s="59"/>
      <c r="UD13" s="59"/>
      <c r="UE13" s="59"/>
      <c r="UF13" s="59"/>
      <c r="UG13" s="59"/>
      <c r="UH13" s="59"/>
      <c r="UI13" s="59"/>
      <c r="UJ13" s="59"/>
      <c r="UK13" s="59"/>
      <c r="UL13" s="59"/>
      <c r="UM13" s="59"/>
      <c r="UN13" s="59"/>
      <c r="UO13" s="59"/>
      <c r="UP13" s="59"/>
      <c r="UQ13" s="59"/>
      <c r="UR13" s="59"/>
      <c r="US13" s="59"/>
      <c r="UT13" s="59"/>
      <c r="UU13" s="59"/>
      <c r="UV13" s="59"/>
      <c r="UW13" s="59"/>
      <c r="UX13" s="59"/>
      <c r="UY13" s="59"/>
      <c r="UZ13" s="59"/>
      <c r="VA13" s="59"/>
      <c r="VB13" s="59"/>
      <c r="VC13" s="59"/>
      <c r="VD13" s="59"/>
      <c r="VE13" s="59"/>
      <c r="VF13" s="59"/>
      <c r="VG13" s="59"/>
      <c r="VH13" s="59"/>
      <c r="VI13" s="59"/>
      <c r="VJ13" s="59"/>
      <c r="VK13" s="59"/>
      <c r="VL13" s="59"/>
      <c r="VM13" s="59"/>
      <c r="VN13" s="59"/>
      <c r="VO13" s="59"/>
      <c r="VP13" s="59"/>
      <c r="VQ13" s="59"/>
      <c r="VR13" s="59"/>
      <c r="VS13" s="59"/>
      <c r="VT13" s="59"/>
      <c r="VU13" s="59"/>
      <c r="VV13" s="59"/>
      <c r="VW13" s="59"/>
      <c r="VX13" s="59"/>
      <c r="VY13" s="59"/>
      <c r="VZ13" s="59"/>
      <c r="WA13" s="59"/>
      <c r="WB13" s="59"/>
      <c r="WC13" s="59"/>
      <c r="WD13" s="59"/>
      <c r="WE13" s="59"/>
      <c r="WF13" s="59"/>
      <c r="WG13" s="59"/>
      <c r="WH13" s="59"/>
      <c r="WI13" s="59"/>
      <c r="WJ13" s="59"/>
      <c r="WK13" s="59"/>
      <c r="WL13" s="59"/>
      <c r="WM13" s="59"/>
      <c r="WN13" s="59"/>
      <c r="WO13" s="59"/>
      <c r="WP13" s="59"/>
      <c r="WQ13" s="59"/>
      <c r="WR13" s="59"/>
      <c r="WS13" s="59"/>
      <c r="WT13" s="59"/>
      <c r="WU13" s="59"/>
      <c r="WV13" s="59"/>
      <c r="WW13" s="59"/>
      <c r="WX13" s="59"/>
      <c r="WY13" s="59"/>
      <c r="WZ13" s="59"/>
      <c r="XA13" s="59"/>
      <c r="XB13" s="59"/>
      <c r="XC13" s="59"/>
      <c r="XD13" s="59"/>
      <c r="XE13" s="59"/>
      <c r="XF13" s="59"/>
      <c r="XG13" s="59"/>
      <c r="XH13" s="59"/>
      <c r="XI13" s="59"/>
      <c r="XJ13" s="59"/>
      <c r="XK13" s="59"/>
      <c r="XL13" s="59"/>
      <c r="XM13" s="59"/>
      <c r="XN13" s="59"/>
      <c r="XO13" s="59"/>
      <c r="XP13" s="59"/>
      <c r="XQ13" s="59"/>
      <c r="XR13" s="59"/>
      <c r="XS13" s="59"/>
      <c r="XT13" s="59"/>
      <c r="XU13" s="59"/>
      <c r="XV13" s="59"/>
      <c r="XW13" s="59"/>
      <c r="XX13" s="59"/>
      <c r="XY13" s="59"/>
      <c r="XZ13" s="59"/>
      <c r="YA13" s="59"/>
      <c r="YB13" s="59"/>
      <c r="YC13" s="59"/>
      <c r="YD13" s="59"/>
      <c r="YE13" s="59"/>
      <c r="YF13" s="59"/>
      <c r="YG13" s="59"/>
      <c r="YH13" s="59"/>
      <c r="YI13" s="59"/>
      <c r="YJ13" s="59"/>
      <c r="YK13" s="59"/>
      <c r="YL13" s="59"/>
      <c r="YM13" s="59"/>
      <c r="YN13" s="59"/>
      <c r="YO13" s="59"/>
      <c r="YP13" s="59"/>
      <c r="YQ13" s="59"/>
      <c r="YR13" s="59"/>
      <c r="YS13" s="59"/>
      <c r="YT13" s="59"/>
      <c r="YU13" s="59"/>
      <c r="YV13" s="59"/>
      <c r="YW13" s="59"/>
      <c r="YX13" s="59"/>
      <c r="YY13" s="59"/>
      <c r="YZ13" s="59"/>
      <c r="ZA13" s="59"/>
      <c r="ZB13" s="59"/>
      <c r="ZC13" s="59"/>
      <c r="ZD13" s="59"/>
      <c r="ZE13" s="59"/>
      <c r="ZF13" s="59"/>
      <c r="ZG13" s="59"/>
      <c r="ZH13" s="59"/>
      <c r="ZI13" s="59"/>
      <c r="ZJ13" s="59"/>
      <c r="ZK13" s="59"/>
      <c r="ZL13" s="59"/>
      <c r="ZM13" s="59"/>
      <c r="ZN13" s="59"/>
      <c r="ZO13" s="59"/>
      <c r="ZP13" s="59"/>
      <c r="ZQ13" s="59"/>
      <c r="ZR13" s="59"/>
      <c r="ZS13" s="59"/>
      <c r="ZT13" s="59"/>
      <c r="ZU13" s="59"/>
      <c r="ZV13" s="59"/>
      <c r="ZW13" s="59"/>
      <c r="ZX13" s="59"/>
      <c r="ZY13" s="59"/>
      <c r="ZZ13" s="59"/>
      <c r="AAA13" s="59"/>
      <c r="AAB13" s="59"/>
      <c r="AAC13" s="59"/>
      <c r="AAD13" s="59"/>
      <c r="AAE13" s="59"/>
      <c r="AAF13" s="59"/>
      <c r="AAG13" s="59"/>
      <c r="AAH13" s="59"/>
      <c r="AAI13" s="59"/>
      <c r="AAJ13" s="59"/>
      <c r="AAK13" s="59"/>
      <c r="AAL13" s="59"/>
      <c r="AAM13" s="59"/>
      <c r="AAN13" s="59"/>
      <c r="AAO13" s="59"/>
      <c r="AAP13" s="59"/>
      <c r="AAQ13" s="59"/>
      <c r="AAR13" s="59"/>
      <c r="AAS13" s="59"/>
      <c r="AAT13" s="59"/>
      <c r="AAU13" s="59"/>
      <c r="AAV13" s="59"/>
      <c r="AAW13" s="59"/>
      <c r="AAX13" s="59"/>
      <c r="AAY13" s="59"/>
      <c r="AAZ13" s="59"/>
      <c r="ABA13" s="59"/>
      <c r="ABB13" s="59"/>
      <c r="ABC13" s="59"/>
      <c r="ABD13" s="59"/>
      <c r="ABE13" s="59"/>
      <c r="ABF13" s="59"/>
      <c r="ABG13" s="59"/>
      <c r="ABH13" s="59"/>
      <c r="ABI13" s="59"/>
      <c r="ABJ13" s="59"/>
      <c r="ABK13" s="59"/>
      <c r="ABL13" s="59"/>
      <c r="ABM13" s="59"/>
      <c r="ABN13" s="59"/>
      <c r="ABO13" s="59"/>
      <c r="ABP13" s="59"/>
      <c r="ABQ13" s="59"/>
      <c r="ABR13" s="59"/>
      <c r="ABS13" s="59"/>
      <c r="ABT13" s="59"/>
      <c r="ABU13" s="59"/>
      <c r="ABV13" s="59"/>
      <c r="ABW13" s="59"/>
      <c r="ABX13" s="59"/>
      <c r="ABY13" s="59"/>
      <c r="ABZ13" s="59"/>
      <c r="ACA13" s="59"/>
      <c r="ACB13" s="59"/>
      <c r="ACC13" s="59"/>
      <c r="ACD13" s="59"/>
      <c r="ACE13" s="59"/>
      <c r="ACF13" s="59"/>
      <c r="ACG13" s="59"/>
      <c r="ACH13" s="59"/>
      <c r="ACI13" s="59"/>
      <c r="ACJ13" s="59"/>
      <c r="ACK13" s="59"/>
      <c r="ACL13" s="59"/>
      <c r="ACM13" s="59"/>
      <c r="ACN13" s="59"/>
      <c r="ACO13" s="59"/>
      <c r="ACP13" s="59"/>
      <c r="ACQ13" s="59"/>
      <c r="ACR13" s="59"/>
      <c r="ACS13" s="59"/>
      <c r="ACT13" s="59"/>
      <c r="ACU13" s="59"/>
      <c r="ACV13" s="59"/>
      <c r="ACW13" s="59"/>
      <c r="ACX13" s="59"/>
      <c r="ACY13" s="59"/>
      <c r="ACZ13" s="59"/>
      <c r="ADA13" s="59"/>
      <c r="ADB13" s="59"/>
      <c r="ADC13" s="59"/>
      <c r="ADD13" s="59"/>
      <c r="ADE13" s="59"/>
      <c r="ADF13" s="59"/>
      <c r="ADG13" s="59"/>
      <c r="ADH13" s="59"/>
      <c r="ADI13" s="59"/>
      <c r="ADJ13" s="59"/>
      <c r="ADK13" s="59"/>
      <c r="ADL13" s="59"/>
      <c r="ADM13" s="59"/>
      <c r="ADN13" s="59"/>
      <c r="ADO13" s="59"/>
      <c r="ADP13" s="59"/>
      <c r="ADQ13" s="59"/>
      <c r="ADR13" s="59"/>
      <c r="ADS13" s="59"/>
      <c r="ADT13" s="59"/>
      <c r="ADU13" s="59"/>
      <c r="ADV13" s="59"/>
      <c r="ADW13" s="59"/>
      <c r="ADX13" s="59"/>
      <c r="ADY13" s="59"/>
      <c r="ADZ13" s="59"/>
      <c r="AEA13" s="59"/>
      <c r="AEB13" s="59"/>
      <c r="AEC13" s="59"/>
      <c r="AED13" s="59"/>
      <c r="AEE13" s="59"/>
      <c r="AEF13" s="59"/>
      <c r="AEG13" s="59"/>
      <c r="AEH13" s="59"/>
      <c r="AEI13" s="59"/>
      <c r="AEJ13" s="59"/>
      <c r="AEK13" s="59"/>
      <c r="AEL13" s="59"/>
      <c r="AEM13" s="59"/>
      <c r="AEN13" s="59"/>
      <c r="AEO13" s="59"/>
      <c r="AEP13" s="59"/>
      <c r="AEQ13" s="59"/>
      <c r="AER13" s="59"/>
      <c r="AES13" s="59"/>
      <c r="AET13" s="59"/>
      <c r="AEU13" s="59"/>
      <c r="AEV13" s="59"/>
      <c r="AEW13" s="59"/>
      <c r="AEX13" s="59"/>
      <c r="AEY13" s="59"/>
      <c r="AEZ13" s="59"/>
      <c r="AFA13" s="59"/>
      <c r="AFB13" s="59"/>
      <c r="AFC13" s="59"/>
      <c r="AFD13" s="59"/>
      <c r="AFE13" s="59"/>
      <c r="AFF13" s="59"/>
      <c r="AFG13" s="59"/>
      <c r="AFH13" s="59"/>
      <c r="AFI13" s="59"/>
      <c r="AFJ13" s="59"/>
      <c r="AFK13" s="59"/>
      <c r="AFL13" s="59"/>
      <c r="AFM13" s="59"/>
      <c r="AFN13" s="59"/>
      <c r="AFO13" s="59"/>
      <c r="AFP13" s="59"/>
      <c r="AFQ13" s="59"/>
      <c r="AFR13" s="59"/>
      <c r="AFS13" s="59"/>
      <c r="AFT13" s="59"/>
      <c r="AFU13" s="59"/>
      <c r="AFV13" s="59"/>
      <c r="AFW13" s="59"/>
      <c r="AFX13" s="59"/>
      <c r="AFY13" s="59"/>
      <c r="AFZ13" s="59"/>
      <c r="AGA13" s="59"/>
      <c r="AGB13" s="59"/>
      <c r="AGC13" s="59"/>
      <c r="AGD13" s="59"/>
      <c r="AGE13" s="59"/>
      <c r="AGF13" s="59"/>
      <c r="AGG13" s="59"/>
      <c r="AGH13" s="59"/>
      <c r="AGI13" s="59"/>
      <c r="AGJ13" s="59"/>
      <c r="AGK13" s="59"/>
      <c r="AGL13" s="59"/>
      <c r="AGM13" s="59"/>
      <c r="AGN13" s="59"/>
      <c r="AGO13" s="59"/>
      <c r="AGP13" s="59"/>
      <c r="AGQ13" s="59"/>
      <c r="AGR13" s="59"/>
      <c r="AGS13" s="59"/>
      <c r="AGT13" s="59"/>
      <c r="AGU13" s="59"/>
      <c r="AGV13" s="59"/>
      <c r="AGW13" s="59"/>
      <c r="AGX13" s="59"/>
      <c r="AGY13" s="59"/>
      <c r="AGZ13" s="59"/>
      <c r="AHA13" s="59"/>
      <c r="AHB13" s="59"/>
      <c r="AHC13" s="59"/>
      <c r="AHD13" s="59"/>
      <c r="AHE13" s="59"/>
      <c r="AHF13" s="59"/>
      <c r="AHG13" s="59"/>
      <c r="AHH13" s="59"/>
      <c r="AHI13" s="59"/>
      <c r="AHJ13" s="59"/>
      <c r="AHK13" s="59"/>
      <c r="AHL13" s="59"/>
      <c r="AHM13" s="59"/>
      <c r="AHN13" s="59"/>
      <c r="AHO13" s="59"/>
      <c r="AHP13" s="59"/>
      <c r="AHQ13" s="59"/>
      <c r="AHR13" s="59"/>
      <c r="AHS13" s="59"/>
      <c r="AHT13" s="59"/>
      <c r="AHU13" s="59"/>
      <c r="AHV13" s="59"/>
      <c r="AHW13" s="59"/>
      <c r="AHX13" s="59"/>
      <c r="AHY13" s="59"/>
      <c r="AHZ13" s="59"/>
      <c r="AIA13" s="59"/>
      <c r="AIB13" s="59"/>
      <c r="AIC13" s="59"/>
      <c r="AID13" s="59"/>
      <c r="AIE13" s="59"/>
      <c r="AIF13" s="59"/>
      <c r="AIG13" s="59"/>
      <c r="AIH13" s="59"/>
      <c r="AII13" s="59"/>
      <c r="AIJ13" s="59"/>
      <c r="AIK13" s="59"/>
      <c r="AIL13" s="59"/>
      <c r="AIM13" s="59"/>
      <c r="AIN13" s="59"/>
      <c r="AIO13" s="59"/>
      <c r="AIP13" s="59"/>
      <c r="AIQ13" s="59"/>
      <c r="AIR13" s="59"/>
      <c r="AIS13" s="59"/>
      <c r="AIT13" s="59"/>
      <c r="AIU13" s="59"/>
      <c r="AIV13" s="59"/>
      <c r="AIW13" s="59"/>
      <c r="AIX13" s="59"/>
      <c r="AIY13" s="59"/>
      <c r="AIZ13" s="59"/>
      <c r="AJA13" s="59"/>
      <c r="AJB13" s="59"/>
      <c r="AJC13" s="59"/>
      <c r="AJD13" s="59"/>
      <c r="AJE13" s="59"/>
      <c r="AJF13" s="59"/>
      <c r="AJG13" s="59"/>
      <c r="AJH13" s="59"/>
      <c r="AJI13" s="59"/>
      <c r="AJJ13" s="59"/>
      <c r="AJK13" s="59"/>
      <c r="AJL13" s="59"/>
      <c r="AJM13" s="59"/>
      <c r="AJN13" s="59"/>
      <c r="AJO13" s="59"/>
      <c r="AJP13" s="59"/>
      <c r="AJQ13" s="59"/>
      <c r="AJR13" s="59"/>
      <c r="AJS13" s="59"/>
      <c r="AJT13" s="59"/>
      <c r="AJU13" s="59"/>
      <c r="AJV13" s="59"/>
      <c r="AJW13" s="59"/>
      <c r="AJX13" s="59"/>
      <c r="AJY13" s="59"/>
      <c r="AJZ13" s="59"/>
      <c r="AKA13" s="59"/>
      <c r="AKB13" s="59"/>
      <c r="AKC13" s="59"/>
      <c r="AKD13" s="59"/>
      <c r="AKE13" s="59"/>
      <c r="AKF13" s="59"/>
      <c r="AKG13" s="59"/>
      <c r="AKH13" s="59"/>
      <c r="AKI13" s="59"/>
      <c r="AKJ13" s="59"/>
      <c r="AKK13" s="59"/>
      <c r="AKL13" s="59"/>
      <c r="AKM13" s="59"/>
      <c r="AKN13" s="59"/>
      <c r="AKO13" s="59"/>
      <c r="AKP13" s="59"/>
      <c r="AKQ13" s="59"/>
      <c r="AKR13" s="59"/>
      <c r="AKS13" s="59"/>
      <c r="AKT13" s="59"/>
      <c r="AKU13" s="59"/>
      <c r="AKV13" s="59"/>
      <c r="AKW13" s="59"/>
      <c r="AKX13" s="59"/>
      <c r="AKY13" s="59"/>
      <c r="AKZ13" s="59"/>
      <c r="ALA13" s="59"/>
      <c r="ALB13" s="59"/>
      <c r="ALC13" s="59"/>
      <c r="ALD13" s="59"/>
      <c r="ALE13" s="59"/>
      <c r="ALF13" s="59"/>
      <c r="ALG13" s="59"/>
      <c r="ALH13" s="59"/>
      <c r="ALI13" s="59"/>
      <c r="ALJ13" s="59"/>
      <c r="ALK13" s="59"/>
      <c r="ALL13" s="59"/>
      <c r="ALM13" s="59"/>
      <c r="ALN13" s="59"/>
      <c r="ALO13" s="59"/>
      <c r="ALP13" s="59"/>
      <c r="ALQ13" s="59"/>
      <c r="ALR13" s="59"/>
      <c r="ALS13" s="59"/>
      <c r="ALT13" s="59"/>
      <c r="ALU13" s="59"/>
      <c r="ALV13" s="59"/>
      <c r="ALW13" s="59"/>
      <c r="ALX13" s="59"/>
      <c r="ALY13" s="59"/>
      <c r="ALZ13" s="59"/>
      <c r="AMA13" s="59"/>
      <c r="AMB13" s="59"/>
      <c r="AMC13" s="59"/>
      <c r="AMD13" s="59"/>
      <c r="AME13" s="59"/>
      <c r="AMF13" s="59"/>
      <c r="AMG13" s="59"/>
      <c r="AMH13" s="59"/>
      <c r="AMI13" s="59"/>
      <c r="AMJ13" s="59"/>
      <c r="AMK13" s="59"/>
      <c r="AML13" s="59"/>
      <c r="AMM13" s="59"/>
      <c r="AMN13" s="59"/>
      <c r="AMO13" s="59"/>
      <c r="AMP13" s="59"/>
      <c r="AMQ13" s="59"/>
      <c r="AMR13" s="59"/>
      <c r="AMS13" s="59"/>
      <c r="AMT13" s="59"/>
      <c r="AMU13" s="59"/>
      <c r="AMV13" s="59"/>
      <c r="AMW13" s="59"/>
      <c r="AMX13" s="59"/>
      <c r="AMY13" s="59"/>
      <c r="AMZ13" s="59"/>
      <c r="ANA13" s="59"/>
      <c r="ANB13" s="59"/>
      <c r="ANC13" s="59"/>
      <c r="AND13" s="59"/>
      <c r="ANE13" s="59"/>
      <c r="ANF13" s="59"/>
      <c r="ANG13" s="59"/>
      <c r="ANH13" s="59"/>
      <c r="ANI13" s="59"/>
      <c r="ANJ13" s="59"/>
      <c r="ANK13" s="59"/>
      <c r="ANL13" s="59"/>
      <c r="ANM13" s="59"/>
      <c r="ANN13" s="59"/>
      <c r="ANO13" s="59"/>
      <c r="ANP13" s="59"/>
      <c r="ANQ13" s="59"/>
      <c r="ANR13" s="59"/>
      <c r="ANS13" s="59"/>
      <c r="ANT13" s="59"/>
      <c r="ANU13" s="59"/>
      <c r="ANV13" s="59"/>
      <c r="ANW13" s="59"/>
      <c r="ANX13" s="59"/>
      <c r="ANY13" s="59"/>
      <c r="ANZ13" s="59"/>
      <c r="AOA13" s="59"/>
      <c r="AOB13" s="59"/>
      <c r="AOC13" s="59"/>
      <c r="AOD13" s="59"/>
      <c r="AOE13" s="59"/>
      <c r="AOF13" s="59"/>
      <c r="AOG13" s="59"/>
      <c r="AOH13" s="59"/>
      <c r="AOI13" s="59"/>
      <c r="AOJ13" s="59"/>
      <c r="AOK13" s="59"/>
      <c r="AOL13" s="59"/>
      <c r="AOM13" s="59"/>
      <c r="AON13" s="59"/>
      <c r="AOO13" s="59"/>
      <c r="AOP13" s="59"/>
      <c r="AOQ13" s="59"/>
      <c r="AOR13" s="59"/>
      <c r="AOS13" s="59"/>
      <c r="AOT13" s="59"/>
      <c r="AOU13" s="59"/>
      <c r="AOV13" s="59"/>
      <c r="AOW13" s="59"/>
      <c r="AOX13" s="59"/>
      <c r="AOY13" s="59"/>
      <c r="AOZ13" s="59"/>
      <c r="APA13" s="59"/>
      <c r="APB13" s="59"/>
      <c r="APC13" s="59"/>
      <c r="APD13" s="59"/>
      <c r="APE13" s="59"/>
      <c r="APF13" s="59"/>
      <c r="APG13" s="59"/>
      <c r="APH13" s="59"/>
      <c r="API13" s="59"/>
      <c r="APJ13" s="59"/>
      <c r="APK13" s="59"/>
      <c r="APL13" s="59"/>
      <c r="APM13" s="59"/>
      <c r="APN13" s="59"/>
      <c r="APO13" s="59"/>
      <c r="APP13" s="59"/>
      <c r="APQ13" s="59"/>
      <c r="APR13" s="59"/>
      <c r="APS13" s="59"/>
      <c r="APT13" s="59"/>
      <c r="APU13" s="59"/>
      <c r="APV13" s="59"/>
      <c r="APW13" s="59"/>
      <c r="APX13" s="59"/>
      <c r="APY13" s="59"/>
      <c r="APZ13" s="59"/>
      <c r="AQA13" s="59"/>
      <c r="AQB13" s="59"/>
      <c r="AQC13" s="59"/>
      <c r="AQD13" s="59"/>
      <c r="AQE13" s="59"/>
      <c r="AQF13" s="59"/>
      <c r="AQG13" s="59"/>
      <c r="AQH13" s="59"/>
      <c r="AQI13" s="59"/>
      <c r="AQJ13" s="59"/>
      <c r="AQK13" s="59"/>
      <c r="AQL13" s="59"/>
      <c r="AQM13" s="59"/>
      <c r="AQN13" s="59"/>
      <c r="AQO13" s="59"/>
      <c r="AQP13" s="59"/>
      <c r="AQQ13" s="59"/>
      <c r="AQR13" s="59"/>
      <c r="AQS13" s="59"/>
      <c r="AQT13" s="59"/>
      <c r="AQU13" s="59"/>
      <c r="AQV13" s="59"/>
      <c r="AQW13" s="59"/>
      <c r="AQX13" s="59"/>
      <c r="AQY13" s="59"/>
      <c r="AQZ13" s="59"/>
      <c r="ARA13" s="59"/>
      <c r="ARB13" s="59"/>
      <c r="ARC13" s="59"/>
      <c r="ARD13" s="59"/>
      <c r="ARE13" s="59"/>
      <c r="ARF13" s="59"/>
      <c r="ARG13" s="59"/>
      <c r="ARH13" s="59"/>
      <c r="ARI13" s="59"/>
      <c r="ARJ13" s="59"/>
      <c r="ARK13" s="59"/>
      <c r="ARL13" s="59"/>
      <c r="ARM13" s="59"/>
      <c r="ARN13" s="59"/>
      <c r="ARO13" s="59"/>
      <c r="ARP13" s="59"/>
      <c r="ARQ13" s="59"/>
      <c r="ARR13" s="59"/>
      <c r="ARS13" s="59"/>
      <c r="ART13" s="59"/>
      <c r="ARU13" s="59"/>
      <c r="ARV13" s="59"/>
      <c r="ARW13" s="59"/>
      <c r="ARX13" s="59"/>
      <c r="ARY13" s="59"/>
      <c r="ARZ13" s="59"/>
      <c r="ASA13" s="59"/>
      <c r="ASB13" s="59"/>
      <c r="ASC13" s="59"/>
      <c r="ASD13" s="59"/>
      <c r="ASE13" s="59"/>
      <c r="ASF13" s="59"/>
      <c r="ASG13" s="59"/>
      <c r="ASH13" s="59"/>
      <c r="ASI13" s="59"/>
      <c r="ASJ13" s="59"/>
      <c r="ASK13" s="59"/>
      <c r="ASL13" s="59"/>
      <c r="ASM13" s="59"/>
      <c r="ASN13" s="59"/>
      <c r="ASO13" s="59"/>
      <c r="ASP13" s="59"/>
      <c r="ASQ13" s="59"/>
      <c r="ASR13" s="59"/>
      <c r="ASS13" s="59"/>
      <c r="AST13" s="59"/>
      <c r="ASU13" s="59"/>
      <c r="ASV13" s="59"/>
      <c r="ASW13" s="59"/>
      <c r="ASX13" s="59"/>
      <c r="ASY13" s="59"/>
      <c r="ASZ13" s="59"/>
      <c r="ATA13" s="59"/>
      <c r="ATB13" s="59"/>
      <c r="ATC13" s="59"/>
      <c r="ATD13" s="59"/>
      <c r="ATE13" s="59"/>
      <c r="ATF13" s="59"/>
      <c r="ATG13" s="59"/>
      <c r="ATH13" s="59"/>
      <c r="ATI13" s="59"/>
      <c r="ATJ13" s="59"/>
      <c r="ATK13" s="59"/>
      <c r="ATL13" s="59"/>
      <c r="ATM13" s="59"/>
      <c r="ATN13" s="59"/>
      <c r="ATO13" s="59"/>
      <c r="ATP13" s="59"/>
      <c r="ATQ13" s="59"/>
      <c r="ATR13" s="59"/>
      <c r="ATS13" s="59"/>
      <c r="ATT13" s="59"/>
      <c r="ATU13" s="59"/>
      <c r="ATV13" s="59"/>
      <c r="ATW13" s="59"/>
      <c r="ATX13" s="59"/>
      <c r="ATY13" s="59"/>
      <c r="ATZ13" s="59"/>
      <c r="AUA13" s="59"/>
      <c r="AUB13" s="59"/>
      <c r="AUC13" s="59"/>
      <c r="AUD13" s="59"/>
      <c r="AUE13" s="59"/>
      <c r="AUF13" s="59"/>
      <c r="AUG13" s="59"/>
      <c r="AUH13" s="59"/>
      <c r="AUI13" s="59"/>
      <c r="AUJ13" s="59"/>
      <c r="AUK13" s="59"/>
      <c r="AUL13" s="59"/>
      <c r="AUM13" s="59"/>
      <c r="AUN13" s="59"/>
      <c r="AUO13" s="59"/>
      <c r="AUP13" s="59"/>
      <c r="AUQ13" s="59"/>
      <c r="AUR13" s="59"/>
      <c r="AUS13" s="59"/>
      <c r="AUT13" s="59"/>
      <c r="AUU13" s="59"/>
      <c r="AUV13" s="59"/>
      <c r="AUW13" s="59"/>
      <c r="AUX13" s="59"/>
      <c r="AUY13" s="59"/>
      <c r="AUZ13" s="59"/>
      <c r="AVA13" s="59"/>
      <c r="AVB13" s="59"/>
      <c r="AVC13" s="59"/>
      <c r="AVD13" s="59"/>
      <c r="AVE13" s="59"/>
      <c r="AVF13" s="59"/>
      <c r="AVG13" s="59"/>
      <c r="AVH13" s="59"/>
      <c r="AVI13" s="59"/>
      <c r="AVJ13" s="59"/>
      <c r="AVK13" s="59"/>
      <c r="AVL13" s="59"/>
      <c r="AVM13" s="59"/>
      <c r="AVN13" s="59"/>
      <c r="AVO13" s="59"/>
      <c r="AVP13" s="59"/>
      <c r="AVQ13" s="59"/>
      <c r="AVR13" s="59"/>
      <c r="AVS13" s="59"/>
      <c r="AVT13" s="59"/>
      <c r="AVU13" s="59"/>
      <c r="AVV13" s="59"/>
      <c r="AVW13" s="59"/>
      <c r="AVX13" s="59"/>
      <c r="AVY13" s="59"/>
      <c r="AVZ13" s="59"/>
      <c r="AWA13" s="59"/>
      <c r="AWB13" s="59"/>
      <c r="AWC13" s="59"/>
      <c r="AWD13" s="59"/>
      <c r="AWE13" s="59"/>
      <c r="AWF13" s="59"/>
      <c r="AWG13" s="59"/>
      <c r="AWH13" s="59"/>
      <c r="AWI13" s="59"/>
      <c r="AWJ13" s="59"/>
      <c r="AWK13" s="59"/>
      <c r="AWL13" s="59"/>
      <c r="AWM13" s="59"/>
      <c r="AWN13" s="59"/>
      <c r="AWO13" s="59"/>
      <c r="AWP13" s="59"/>
      <c r="AWQ13" s="59"/>
      <c r="AWR13" s="59"/>
      <c r="AWS13" s="59"/>
      <c r="AWT13" s="59"/>
      <c r="AWU13" s="59"/>
      <c r="AWV13" s="59"/>
      <c r="AWW13" s="59"/>
      <c r="AWX13" s="59"/>
      <c r="AWY13" s="59"/>
      <c r="AWZ13" s="59"/>
      <c r="AXA13" s="59"/>
      <c r="AXB13" s="59"/>
      <c r="AXC13" s="59"/>
      <c r="AXD13" s="59"/>
      <c r="AXE13" s="59"/>
      <c r="AXF13" s="59"/>
      <c r="AXG13" s="59"/>
      <c r="AXH13" s="59"/>
      <c r="AXI13" s="59"/>
      <c r="AXJ13" s="59"/>
      <c r="AXK13" s="59"/>
      <c r="AXL13" s="59"/>
      <c r="AXM13" s="59"/>
      <c r="AXN13" s="59"/>
      <c r="AXO13" s="59"/>
      <c r="AXP13" s="59"/>
      <c r="AXQ13" s="59"/>
      <c r="AXR13" s="59"/>
      <c r="AXS13" s="59"/>
      <c r="AXT13" s="59"/>
      <c r="AXU13" s="59"/>
      <c r="AXV13" s="59"/>
      <c r="AXW13" s="59"/>
      <c r="AXX13" s="59"/>
      <c r="AXY13" s="59"/>
      <c r="AXZ13" s="59"/>
      <c r="AYA13" s="59"/>
      <c r="AYB13" s="59"/>
      <c r="AYC13" s="59"/>
      <c r="AYD13" s="59"/>
      <c r="AYE13" s="59"/>
      <c r="AYF13" s="59"/>
      <c r="AYG13" s="59"/>
      <c r="AYH13" s="59"/>
      <c r="AYI13" s="59"/>
      <c r="AYJ13" s="59"/>
      <c r="AYK13" s="59"/>
      <c r="AYL13" s="59"/>
      <c r="AYM13" s="59"/>
      <c r="AYN13" s="59"/>
      <c r="AYO13" s="59"/>
      <c r="AYP13" s="59"/>
      <c r="AYQ13" s="59"/>
      <c r="AYR13" s="59"/>
      <c r="AYS13" s="59"/>
      <c r="AYT13" s="59"/>
      <c r="AYU13" s="59"/>
      <c r="AYV13" s="59"/>
      <c r="AYW13" s="59"/>
      <c r="AYX13" s="59"/>
      <c r="AYY13" s="59"/>
      <c r="AYZ13" s="59"/>
      <c r="AZA13" s="59"/>
      <c r="AZB13" s="59"/>
      <c r="AZC13" s="59"/>
      <c r="AZD13" s="59"/>
      <c r="AZE13" s="59"/>
      <c r="AZF13" s="59"/>
      <c r="AZG13" s="59"/>
      <c r="AZH13" s="59"/>
      <c r="AZI13" s="59"/>
      <c r="AZJ13" s="59"/>
      <c r="AZK13" s="59"/>
      <c r="AZL13" s="59"/>
      <c r="AZM13" s="59"/>
      <c r="AZN13" s="59"/>
      <c r="AZO13" s="59"/>
      <c r="AZP13" s="59"/>
      <c r="AZQ13" s="59"/>
      <c r="AZR13" s="59"/>
      <c r="AZS13" s="59"/>
      <c r="AZT13" s="59"/>
      <c r="AZU13" s="59"/>
      <c r="AZV13" s="59"/>
      <c r="AZW13" s="59"/>
      <c r="AZX13" s="59"/>
      <c r="AZY13" s="59"/>
      <c r="AZZ13" s="59"/>
      <c r="BAA13" s="59"/>
      <c r="BAB13" s="59"/>
      <c r="BAC13" s="59"/>
      <c r="BAD13" s="59"/>
      <c r="BAE13" s="59"/>
      <c r="BAF13" s="59"/>
      <c r="BAG13" s="59"/>
      <c r="BAH13" s="59"/>
      <c r="BAI13" s="59"/>
      <c r="BAJ13" s="59"/>
      <c r="BAK13" s="59"/>
      <c r="BAL13" s="59"/>
      <c r="BAM13" s="59"/>
      <c r="BAN13" s="59"/>
      <c r="BAO13" s="59"/>
      <c r="BAP13" s="59"/>
      <c r="BAQ13" s="59"/>
      <c r="BAR13" s="59"/>
      <c r="BAS13" s="59"/>
      <c r="BAT13" s="59"/>
      <c r="BAU13" s="59"/>
      <c r="BAV13" s="59"/>
      <c r="BAW13" s="59"/>
      <c r="BAX13" s="59"/>
      <c r="BAY13" s="59"/>
      <c r="BAZ13" s="59"/>
      <c r="BBA13" s="59"/>
      <c r="BBB13" s="59"/>
      <c r="BBC13" s="59"/>
      <c r="BBD13" s="59"/>
      <c r="BBE13" s="59"/>
      <c r="BBF13" s="59"/>
      <c r="BBG13" s="59"/>
      <c r="BBH13" s="59"/>
      <c r="BBI13" s="59"/>
      <c r="BBJ13" s="59"/>
      <c r="BBK13" s="59"/>
      <c r="BBL13" s="59"/>
      <c r="BBM13" s="59"/>
      <c r="BBN13" s="59"/>
      <c r="BBO13" s="59"/>
      <c r="BBP13" s="59"/>
      <c r="BBQ13" s="59"/>
      <c r="BBR13" s="59"/>
      <c r="BBS13" s="59"/>
      <c r="BBT13" s="59"/>
      <c r="BBU13" s="59"/>
      <c r="BBV13" s="59"/>
      <c r="BBW13" s="59"/>
      <c r="BBX13" s="59"/>
      <c r="BBY13" s="59"/>
      <c r="BBZ13" s="59"/>
      <c r="BCA13" s="59"/>
      <c r="BCB13" s="59"/>
      <c r="BCC13" s="59"/>
      <c r="BCD13" s="59"/>
      <c r="BCE13" s="59"/>
      <c r="BCF13" s="59"/>
      <c r="BCG13" s="59"/>
      <c r="BCH13" s="59"/>
      <c r="BCI13" s="59"/>
      <c r="BCJ13" s="59"/>
      <c r="BCK13" s="59"/>
      <c r="BCL13" s="59"/>
      <c r="BCM13" s="59"/>
      <c r="BCN13" s="59"/>
      <c r="BCO13" s="59"/>
      <c r="BCP13" s="59"/>
      <c r="BCQ13" s="59"/>
      <c r="BCR13" s="59"/>
      <c r="BCS13" s="59"/>
      <c r="BCT13" s="59"/>
      <c r="BCU13" s="59"/>
      <c r="BCV13" s="59"/>
      <c r="BCW13" s="59"/>
      <c r="BCX13" s="59"/>
      <c r="BCY13" s="59"/>
      <c r="BCZ13" s="59"/>
      <c r="BDA13" s="59"/>
      <c r="BDB13" s="59"/>
      <c r="BDC13" s="59"/>
      <c r="BDD13" s="59"/>
      <c r="BDE13" s="59"/>
      <c r="BDF13" s="59"/>
      <c r="BDG13" s="59"/>
      <c r="BDH13" s="59"/>
      <c r="BDI13" s="59"/>
      <c r="BDJ13" s="59"/>
      <c r="BDK13" s="59"/>
      <c r="BDL13" s="59"/>
      <c r="BDM13" s="59"/>
      <c r="BDN13" s="59"/>
      <c r="BDO13" s="59"/>
      <c r="BDP13" s="59"/>
      <c r="BDQ13" s="59"/>
      <c r="BDR13" s="59"/>
      <c r="BDS13" s="59"/>
      <c r="BDT13" s="59"/>
      <c r="BDU13" s="59"/>
      <c r="BDV13" s="59"/>
      <c r="BDW13" s="59"/>
      <c r="BDX13" s="59"/>
      <c r="BDY13" s="59"/>
      <c r="BDZ13" s="59"/>
      <c r="BEA13" s="59"/>
      <c r="BEB13" s="59"/>
      <c r="BEC13" s="59"/>
      <c r="BED13" s="59"/>
      <c r="BEE13" s="59"/>
      <c r="BEF13" s="59"/>
      <c r="BEG13" s="59"/>
      <c r="BEH13" s="59"/>
      <c r="BEI13" s="59"/>
      <c r="BEJ13" s="59"/>
      <c r="BEK13" s="59"/>
      <c r="BEL13" s="59"/>
      <c r="BEM13" s="59"/>
      <c r="BEN13" s="59"/>
      <c r="BEO13" s="59"/>
      <c r="BEP13" s="59"/>
      <c r="BEQ13" s="59"/>
      <c r="BER13" s="59"/>
      <c r="BES13" s="59"/>
      <c r="BET13" s="59"/>
      <c r="BEU13" s="59"/>
      <c r="BEV13" s="59"/>
      <c r="BEW13" s="59"/>
      <c r="BEX13" s="59"/>
      <c r="BEY13" s="59"/>
      <c r="BEZ13" s="59"/>
      <c r="BFA13" s="59"/>
      <c r="BFB13" s="59"/>
      <c r="BFC13" s="59"/>
      <c r="BFD13" s="59"/>
      <c r="BFE13" s="59"/>
      <c r="BFF13" s="59"/>
      <c r="BFG13" s="59"/>
      <c r="BFH13" s="59"/>
      <c r="BFI13" s="59"/>
      <c r="BFJ13" s="59"/>
      <c r="BFK13" s="59"/>
      <c r="BFL13" s="59"/>
      <c r="BFM13" s="59"/>
      <c r="BFN13" s="59"/>
      <c r="BFO13" s="59"/>
      <c r="BFP13" s="59"/>
      <c r="BFQ13" s="59"/>
      <c r="BFR13" s="59"/>
      <c r="BFS13" s="59"/>
      <c r="BFT13" s="59"/>
      <c r="BFU13" s="59"/>
      <c r="BFV13" s="59"/>
      <c r="BFW13" s="59"/>
      <c r="BFX13" s="59"/>
      <c r="BFY13" s="59"/>
      <c r="BFZ13" s="59"/>
      <c r="BGA13" s="59"/>
      <c r="BGB13" s="59"/>
      <c r="BGC13" s="59"/>
      <c r="BGD13" s="59"/>
      <c r="BGE13" s="59"/>
      <c r="BGF13" s="59"/>
      <c r="BGG13" s="59"/>
      <c r="BGH13" s="59"/>
      <c r="BGI13" s="59"/>
      <c r="BGJ13" s="59"/>
      <c r="BGK13" s="59"/>
      <c r="BGL13" s="59"/>
      <c r="BGM13" s="59"/>
      <c r="BGN13" s="59"/>
      <c r="BGO13" s="59"/>
      <c r="BGP13" s="59"/>
      <c r="BGQ13" s="59"/>
      <c r="BGR13" s="59"/>
      <c r="BGS13" s="59"/>
      <c r="BGT13" s="59"/>
      <c r="BGU13" s="59"/>
      <c r="BGV13" s="59"/>
      <c r="BGW13" s="59"/>
      <c r="BGX13" s="59"/>
      <c r="BGY13" s="59"/>
      <c r="BGZ13" s="59"/>
      <c r="BHA13" s="59"/>
      <c r="BHB13" s="59"/>
      <c r="BHC13" s="59"/>
      <c r="BHD13" s="59"/>
      <c r="BHE13" s="59"/>
      <c r="BHF13" s="59"/>
      <c r="BHG13" s="59"/>
      <c r="BHH13" s="59"/>
      <c r="BHI13" s="59"/>
      <c r="BHJ13" s="59"/>
      <c r="BHK13" s="59"/>
      <c r="BHL13" s="59"/>
      <c r="BHM13" s="59"/>
      <c r="BHN13" s="59"/>
      <c r="BHO13" s="59"/>
      <c r="BHP13" s="59"/>
      <c r="BHQ13" s="59"/>
      <c r="BHR13" s="59"/>
      <c r="BHS13" s="59"/>
      <c r="BHT13" s="59"/>
      <c r="BHU13" s="59"/>
      <c r="BHV13" s="59"/>
      <c r="BHW13" s="59"/>
      <c r="BHX13" s="59"/>
      <c r="BHY13" s="59"/>
      <c r="BHZ13" s="59"/>
      <c r="BIA13" s="59"/>
      <c r="BIB13" s="59"/>
      <c r="BIC13" s="59"/>
      <c r="BID13" s="59"/>
      <c r="BIE13" s="59"/>
      <c r="BIF13" s="59"/>
      <c r="BIG13" s="59"/>
      <c r="BIH13" s="59"/>
      <c r="BII13" s="59"/>
      <c r="BIJ13" s="59"/>
      <c r="BIK13" s="59"/>
      <c r="BIL13" s="59"/>
    </row>
    <row r="14" spans="2:1598" x14ac:dyDescent="0.3">
      <c r="B14" s="253"/>
      <c r="C14" s="6" t="s">
        <v>0</v>
      </c>
      <c r="D14" s="255" t="s">
        <v>2</v>
      </c>
      <c r="E14" s="6" t="s">
        <v>2</v>
      </c>
      <c r="F14" s="255" t="s">
        <v>6</v>
      </c>
      <c r="G14" s="57"/>
      <c r="H14" s="57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55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55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55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55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55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55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55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55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55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55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55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55"/>
      <c r="OQ14" s="56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55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55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55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55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55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55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55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55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55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55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55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55"/>
      <c r="ADX14" s="56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55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55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55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55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55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55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55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55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55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30"/>
      <c r="AQF14" s="30"/>
      <c r="AQG14" s="30"/>
      <c r="AQH14" s="30"/>
      <c r="AQI14" s="30"/>
      <c r="AQJ14" s="30"/>
      <c r="AQK14" s="30"/>
      <c r="AQL14" s="30"/>
      <c r="AQM14" s="30"/>
      <c r="AQN14" s="30"/>
      <c r="AQO14" s="30"/>
      <c r="AQP14" s="55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30"/>
      <c r="ARM14" s="30"/>
      <c r="ARN14" s="30"/>
      <c r="ARO14" s="30"/>
      <c r="ARP14" s="30"/>
      <c r="ARQ14" s="30"/>
      <c r="ARR14" s="30"/>
      <c r="ARS14" s="30"/>
      <c r="ART14" s="30"/>
      <c r="ARU14" s="30"/>
      <c r="ARV14" s="30"/>
      <c r="ARW14" s="55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30"/>
      <c r="AST14" s="30"/>
      <c r="ASU14" s="30"/>
      <c r="ASV14" s="30"/>
      <c r="ASW14" s="30"/>
      <c r="ASX14" s="30"/>
      <c r="ASY14" s="30"/>
      <c r="ASZ14" s="30"/>
      <c r="ATA14" s="30"/>
      <c r="ATB14" s="30"/>
      <c r="ATC14" s="30"/>
      <c r="ATD14" s="55"/>
      <c r="ATE14" s="56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30"/>
      <c r="AUA14" s="30"/>
      <c r="AUB14" s="30"/>
      <c r="AUC14" s="30"/>
      <c r="AUD14" s="30"/>
      <c r="AUE14" s="30"/>
      <c r="AUF14" s="30"/>
      <c r="AUG14" s="30"/>
      <c r="AUH14" s="30"/>
      <c r="AUI14" s="30"/>
      <c r="AUJ14" s="30"/>
      <c r="AUK14" s="30"/>
      <c r="AUL14" s="55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30"/>
      <c r="AVI14" s="30"/>
      <c r="AVJ14" s="30"/>
      <c r="AVK14" s="30"/>
      <c r="AVL14" s="30"/>
      <c r="AVM14" s="30"/>
      <c r="AVN14" s="30"/>
      <c r="AVO14" s="30"/>
      <c r="AVP14" s="30"/>
      <c r="AVQ14" s="30"/>
      <c r="AVR14" s="30"/>
      <c r="AVS14" s="55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30"/>
      <c r="AWP14" s="30"/>
      <c r="AWQ14" s="30"/>
      <c r="AWR14" s="30"/>
      <c r="AWS14" s="30"/>
      <c r="AWT14" s="30"/>
      <c r="AWU14" s="30"/>
      <c r="AWV14" s="30"/>
      <c r="AWW14" s="30"/>
      <c r="AWX14" s="30"/>
      <c r="AWY14" s="30"/>
      <c r="AWZ14" s="55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30"/>
      <c r="AXW14" s="30"/>
      <c r="AXX14" s="30"/>
      <c r="AXY14" s="30"/>
      <c r="AXZ14" s="30"/>
      <c r="AYA14" s="30"/>
      <c r="AYB14" s="30"/>
      <c r="AYC14" s="30"/>
      <c r="AYD14" s="30"/>
      <c r="AYE14" s="30"/>
      <c r="AYF14" s="30"/>
      <c r="AYG14" s="55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30"/>
      <c r="AZD14" s="30"/>
      <c r="AZE14" s="30"/>
      <c r="AZF14" s="30"/>
      <c r="AZG14" s="30"/>
      <c r="AZH14" s="30"/>
      <c r="AZI14" s="30"/>
      <c r="AZJ14" s="30"/>
      <c r="AZK14" s="30"/>
      <c r="AZL14" s="30"/>
      <c r="AZM14" s="30"/>
      <c r="AZN14" s="55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30"/>
      <c r="BAK14" s="30"/>
      <c r="BAL14" s="30"/>
      <c r="BAM14" s="30"/>
      <c r="BAN14" s="30"/>
      <c r="BAO14" s="30"/>
      <c r="BAP14" s="30"/>
      <c r="BAQ14" s="30"/>
      <c r="BAR14" s="30"/>
      <c r="BAS14" s="30"/>
      <c r="BAT14" s="30"/>
      <c r="BAU14" s="55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30"/>
      <c r="BBR14" s="30"/>
      <c r="BBS14" s="30"/>
      <c r="BBT14" s="30"/>
      <c r="BBU14" s="30"/>
      <c r="BBV14" s="30"/>
      <c r="BBW14" s="30"/>
      <c r="BBX14" s="30"/>
      <c r="BBY14" s="30"/>
      <c r="BBZ14" s="30"/>
      <c r="BCA14" s="30"/>
      <c r="BCB14" s="55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30"/>
      <c r="BCY14" s="30"/>
      <c r="BCZ14" s="30"/>
      <c r="BDA14" s="30"/>
      <c r="BDB14" s="30"/>
      <c r="BDC14" s="30"/>
      <c r="BDD14" s="30"/>
      <c r="BDE14" s="30"/>
      <c r="BDF14" s="30"/>
      <c r="BDG14" s="30"/>
      <c r="BDH14" s="30"/>
      <c r="BDI14" s="55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30"/>
      <c r="BEF14" s="30"/>
      <c r="BEG14" s="30"/>
      <c r="BEH14" s="30"/>
      <c r="BEI14" s="30"/>
      <c r="BEJ14" s="30"/>
      <c r="BEK14" s="30"/>
      <c r="BEL14" s="30"/>
      <c r="BEM14" s="30"/>
      <c r="BEN14" s="30"/>
      <c r="BEO14" s="30"/>
      <c r="BEP14" s="55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30"/>
      <c r="BFM14" s="30"/>
      <c r="BFN14" s="30"/>
      <c r="BFO14" s="30"/>
      <c r="BFP14" s="30"/>
      <c r="BFQ14" s="30"/>
      <c r="BFR14" s="30"/>
      <c r="BFS14" s="30"/>
      <c r="BFT14" s="30"/>
      <c r="BFU14" s="30"/>
      <c r="BFV14" s="30"/>
      <c r="BFW14" s="55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30"/>
      <c r="BGT14" s="30"/>
      <c r="BGU14" s="30"/>
      <c r="BGV14" s="30"/>
      <c r="BGW14" s="30"/>
      <c r="BGX14" s="30"/>
      <c r="BGY14" s="30"/>
      <c r="BGZ14" s="30"/>
      <c r="BHA14" s="30"/>
      <c r="BHB14" s="30"/>
      <c r="BHC14" s="30"/>
      <c r="BHD14" s="55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30"/>
      <c r="BIA14" s="30"/>
      <c r="BIB14" s="30"/>
      <c r="BIC14" s="30"/>
      <c r="BID14" s="30"/>
      <c r="BIE14" s="30"/>
      <c r="BIF14" s="30"/>
      <c r="BIG14" s="30"/>
      <c r="BIH14" s="30"/>
      <c r="BII14" s="30"/>
      <c r="BIJ14" s="30"/>
      <c r="BIK14" s="55"/>
      <c r="BIL14" s="56"/>
    </row>
    <row r="15" spans="2:1598" x14ac:dyDescent="0.3">
      <c r="B15" s="253"/>
      <c r="C15" s="6" t="s">
        <v>0</v>
      </c>
      <c r="D15" s="256"/>
      <c r="E15" s="6" t="s">
        <v>2</v>
      </c>
      <c r="F15" s="233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  <c r="FT15" s="59"/>
      <c r="FU15" s="59"/>
      <c r="FV15" s="59"/>
      <c r="FW15" s="59"/>
      <c r="FX15" s="59"/>
      <c r="FY15" s="59"/>
      <c r="FZ15" s="59"/>
      <c r="GA15" s="59"/>
      <c r="GB15" s="59"/>
      <c r="GC15" s="59"/>
      <c r="GD15" s="59"/>
      <c r="GE15" s="59"/>
      <c r="GF15" s="59"/>
      <c r="GG15" s="59"/>
      <c r="GH15" s="59"/>
      <c r="GI15" s="59"/>
      <c r="GJ15" s="59"/>
      <c r="GK15" s="59"/>
      <c r="GL15" s="59"/>
      <c r="GM15" s="59"/>
      <c r="GN15" s="59"/>
      <c r="GO15" s="59"/>
      <c r="GP15" s="59"/>
      <c r="GQ15" s="59"/>
      <c r="GR15" s="59"/>
      <c r="GS15" s="59"/>
      <c r="GT15" s="59"/>
      <c r="GU15" s="59"/>
      <c r="GV15" s="59"/>
      <c r="GW15" s="59"/>
      <c r="GX15" s="59"/>
      <c r="GY15" s="59"/>
      <c r="GZ15" s="59"/>
      <c r="HA15" s="59"/>
      <c r="HB15" s="59"/>
      <c r="HC15" s="59"/>
      <c r="HD15" s="59"/>
      <c r="HE15" s="59"/>
      <c r="HF15" s="59"/>
      <c r="HG15" s="59"/>
      <c r="HH15" s="59"/>
      <c r="HI15" s="59"/>
      <c r="HJ15" s="59"/>
      <c r="HK15" s="59"/>
      <c r="HL15" s="59"/>
      <c r="HM15" s="59"/>
      <c r="HN15" s="59"/>
      <c r="HO15" s="59"/>
      <c r="HP15" s="59"/>
      <c r="HQ15" s="59"/>
      <c r="HR15" s="59"/>
      <c r="HS15" s="59"/>
      <c r="HT15" s="59"/>
      <c r="HU15" s="59"/>
      <c r="HV15" s="59"/>
      <c r="HW15" s="59"/>
      <c r="HX15" s="59"/>
      <c r="HY15" s="59"/>
      <c r="HZ15" s="59"/>
      <c r="IA15" s="59"/>
      <c r="IB15" s="59"/>
      <c r="IC15" s="59"/>
      <c r="ID15" s="59"/>
      <c r="IE15" s="59"/>
      <c r="IF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59"/>
      <c r="IS15" s="59"/>
      <c r="IT15" s="59"/>
      <c r="IU15" s="59"/>
      <c r="IV15" s="59"/>
      <c r="IW15" s="59"/>
      <c r="IX15" s="59"/>
      <c r="IY15" s="59"/>
      <c r="IZ15" s="59"/>
      <c r="JA15" s="59"/>
      <c r="JB15" s="59"/>
      <c r="JC15" s="59"/>
      <c r="JD15" s="59"/>
      <c r="JE15" s="59"/>
      <c r="JF15" s="59"/>
      <c r="JG15" s="59"/>
      <c r="JH15" s="59"/>
      <c r="JI15" s="59"/>
      <c r="JJ15" s="59"/>
      <c r="JK15" s="59"/>
      <c r="JL15" s="59"/>
      <c r="JM15" s="59"/>
      <c r="JN15" s="59"/>
      <c r="JO15" s="59"/>
      <c r="JP15" s="59"/>
      <c r="JQ15" s="59"/>
      <c r="JR15" s="59"/>
      <c r="JS15" s="59"/>
      <c r="JT15" s="59"/>
      <c r="JU15" s="59"/>
      <c r="JV15" s="59"/>
      <c r="JW15" s="59"/>
      <c r="JX15" s="59"/>
      <c r="JY15" s="59"/>
      <c r="JZ15" s="59"/>
      <c r="KA15" s="59"/>
      <c r="KB15" s="59"/>
      <c r="KC15" s="59"/>
      <c r="KD15" s="59"/>
      <c r="KE15" s="59"/>
      <c r="KF15" s="59"/>
      <c r="KG15" s="59"/>
      <c r="KH15" s="59"/>
      <c r="KI15" s="59"/>
      <c r="KJ15" s="59"/>
      <c r="KK15" s="59"/>
      <c r="KL15" s="59"/>
      <c r="KM15" s="59"/>
      <c r="KN15" s="59"/>
      <c r="KO15" s="59"/>
      <c r="KP15" s="59"/>
      <c r="KQ15" s="59"/>
      <c r="KR15" s="59"/>
      <c r="KS15" s="59"/>
      <c r="KT15" s="59"/>
      <c r="KU15" s="59"/>
      <c r="KV15" s="59"/>
      <c r="KW15" s="59"/>
      <c r="KX15" s="59"/>
      <c r="KY15" s="59"/>
      <c r="KZ15" s="59"/>
      <c r="LA15" s="59"/>
      <c r="LB15" s="59"/>
      <c r="LC15" s="59"/>
      <c r="LD15" s="59"/>
      <c r="LE15" s="59"/>
      <c r="LF15" s="59"/>
      <c r="LG15" s="59"/>
      <c r="LH15" s="59"/>
      <c r="LI15" s="59"/>
      <c r="LJ15" s="59"/>
      <c r="LK15" s="59"/>
      <c r="LL15" s="59"/>
      <c r="LM15" s="59"/>
      <c r="LN15" s="59"/>
      <c r="LO15" s="59"/>
      <c r="LP15" s="59"/>
      <c r="LQ15" s="59"/>
      <c r="LR15" s="59"/>
      <c r="LS15" s="59"/>
      <c r="LT15" s="59"/>
      <c r="LU15" s="59"/>
      <c r="LV15" s="59"/>
      <c r="LW15" s="59"/>
      <c r="LX15" s="59"/>
      <c r="LY15" s="59"/>
      <c r="LZ15" s="59"/>
      <c r="MA15" s="59"/>
      <c r="MB15" s="59"/>
      <c r="MC15" s="59"/>
      <c r="MD15" s="59"/>
      <c r="ME15" s="59"/>
      <c r="MF15" s="59"/>
      <c r="MG15" s="59"/>
      <c r="MH15" s="59"/>
      <c r="MI15" s="59"/>
      <c r="MJ15" s="59"/>
      <c r="MK15" s="59"/>
      <c r="ML15" s="59"/>
      <c r="MM15" s="59"/>
      <c r="MN15" s="59"/>
      <c r="MO15" s="59"/>
      <c r="MP15" s="59"/>
      <c r="MQ15" s="59"/>
      <c r="MR15" s="59"/>
      <c r="MS15" s="59"/>
      <c r="MT15" s="59"/>
      <c r="MU15" s="59"/>
      <c r="MV15" s="59"/>
      <c r="MW15" s="59"/>
      <c r="MX15" s="59"/>
      <c r="MY15" s="59"/>
      <c r="MZ15" s="59"/>
      <c r="NA15" s="59"/>
      <c r="NB15" s="59"/>
      <c r="NC15" s="59"/>
      <c r="ND15" s="59"/>
      <c r="NE15" s="59"/>
      <c r="NF15" s="59"/>
      <c r="NG15" s="59"/>
      <c r="NH15" s="59"/>
      <c r="NI15" s="59"/>
      <c r="NJ15" s="59"/>
      <c r="NK15" s="59"/>
      <c r="NL15" s="59"/>
      <c r="NM15" s="59"/>
      <c r="NN15" s="59"/>
      <c r="NO15" s="59"/>
      <c r="NP15" s="59"/>
      <c r="NQ15" s="59"/>
      <c r="NR15" s="59"/>
      <c r="NS15" s="59"/>
      <c r="NT15" s="59"/>
      <c r="NU15" s="59"/>
      <c r="NV15" s="59"/>
      <c r="NW15" s="59"/>
      <c r="NX15" s="59"/>
      <c r="NY15" s="59"/>
      <c r="NZ15" s="59"/>
      <c r="OA15" s="59"/>
      <c r="OB15" s="59"/>
      <c r="OC15" s="59"/>
      <c r="OD15" s="59"/>
      <c r="OE15" s="59"/>
      <c r="OF15" s="59"/>
      <c r="OG15" s="59"/>
      <c r="OH15" s="59"/>
      <c r="OI15" s="59"/>
      <c r="OJ15" s="59"/>
      <c r="OK15" s="59"/>
      <c r="OL15" s="59"/>
      <c r="OM15" s="59"/>
      <c r="ON15" s="59"/>
      <c r="OO15" s="59"/>
      <c r="OP15" s="59"/>
      <c r="OQ15" s="59"/>
      <c r="OR15" s="59"/>
      <c r="OS15" s="59"/>
      <c r="OT15" s="59"/>
      <c r="OU15" s="59"/>
      <c r="OV15" s="59"/>
      <c r="OW15" s="59"/>
      <c r="OX15" s="59"/>
      <c r="OY15" s="59"/>
      <c r="OZ15" s="59"/>
      <c r="PA15" s="59"/>
      <c r="PB15" s="59"/>
      <c r="PC15" s="59"/>
      <c r="PD15" s="59"/>
      <c r="PE15" s="59"/>
      <c r="PF15" s="59"/>
      <c r="PG15" s="59"/>
      <c r="PH15" s="59"/>
      <c r="PI15" s="59"/>
      <c r="PJ15" s="59"/>
      <c r="PK15" s="59"/>
      <c r="PL15" s="59"/>
      <c r="PM15" s="59"/>
      <c r="PN15" s="59"/>
      <c r="PO15" s="59"/>
      <c r="PP15" s="59"/>
      <c r="PQ15" s="59"/>
      <c r="PR15" s="59"/>
      <c r="PS15" s="59"/>
      <c r="PT15" s="59"/>
      <c r="PU15" s="59"/>
      <c r="PV15" s="59"/>
      <c r="PW15" s="59"/>
      <c r="PX15" s="59"/>
      <c r="PY15" s="59"/>
      <c r="PZ15" s="59"/>
      <c r="QA15" s="59"/>
      <c r="QB15" s="59"/>
      <c r="QC15" s="59"/>
      <c r="QD15" s="59"/>
      <c r="QE15" s="59"/>
      <c r="QF15" s="59"/>
      <c r="QG15" s="59"/>
      <c r="QH15" s="59"/>
      <c r="QI15" s="59"/>
      <c r="QJ15" s="59"/>
      <c r="QK15" s="59"/>
      <c r="QL15" s="59"/>
      <c r="QM15" s="59"/>
      <c r="QN15" s="59"/>
      <c r="QO15" s="59"/>
      <c r="QP15" s="59"/>
      <c r="QQ15" s="59"/>
      <c r="QR15" s="59"/>
      <c r="QS15" s="59"/>
      <c r="QT15" s="59"/>
      <c r="QU15" s="59"/>
      <c r="QV15" s="59"/>
      <c r="QW15" s="59"/>
      <c r="QX15" s="59"/>
      <c r="QY15" s="59"/>
      <c r="QZ15" s="59"/>
      <c r="RA15" s="59"/>
      <c r="RB15" s="59"/>
      <c r="RC15" s="59"/>
      <c r="RD15" s="59"/>
      <c r="RE15" s="59"/>
      <c r="RF15" s="59"/>
      <c r="RG15" s="59"/>
      <c r="RH15" s="59"/>
      <c r="RI15" s="59"/>
      <c r="RJ15" s="59"/>
      <c r="RK15" s="59"/>
      <c r="RL15" s="59"/>
      <c r="RM15" s="59"/>
      <c r="RN15" s="59"/>
      <c r="RO15" s="59"/>
      <c r="RP15" s="59"/>
      <c r="RQ15" s="59"/>
      <c r="RR15" s="59"/>
      <c r="RS15" s="59"/>
      <c r="RT15" s="59"/>
      <c r="RU15" s="59"/>
      <c r="RV15" s="59"/>
      <c r="RW15" s="59"/>
      <c r="RX15" s="59"/>
      <c r="RY15" s="59"/>
      <c r="RZ15" s="59"/>
      <c r="SA15" s="59"/>
      <c r="SB15" s="59"/>
      <c r="SC15" s="59"/>
      <c r="SD15" s="59"/>
      <c r="SE15" s="59"/>
      <c r="SF15" s="59"/>
      <c r="SG15" s="59"/>
      <c r="SH15" s="59"/>
      <c r="SI15" s="59"/>
      <c r="SJ15" s="59"/>
      <c r="SK15" s="59"/>
      <c r="SL15" s="59"/>
      <c r="SM15" s="59"/>
      <c r="SN15" s="59"/>
      <c r="SO15" s="59"/>
      <c r="SP15" s="59"/>
      <c r="SQ15" s="59"/>
      <c r="SR15" s="59"/>
      <c r="SS15" s="59"/>
      <c r="ST15" s="59"/>
      <c r="SU15" s="59"/>
      <c r="SV15" s="59"/>
      <c r="SW15" s="59"/>
      <c r="SX15" s="59"/>
      <c r="SY15" s="59"/>
      <c r="SZ15" s="59"/>
      <c r="TA15" s="59"/>
      <c r="TB15" s="59"/>
      <c r="TC15" s="59"/>
      <c r="TD15" s="59"/>
      <c r="TE15" s="59"/>
      <c r="TF15" s="59"/>
      <c r="TG15" s="59"/>
      <c r="TH15" s="59"/>
      <c r="TI15" s="59"/>
      <c r="TJ15" s="59"/>
      <c r="TK15" s="59"/>
      <c r="TL15" s="59"/>
      <c r="TM15" s="59"/>
      <c r="TN15" s="59"/>
      <c r="TO15" s="59"/>
      <c r="TP15" s="59"/>
      <c r="TQ15" s="59"/>
      <c r="TR15" s="59"/>
      <c r="TS15" s="59"/>
      <c r="TT15" s="59"/>
      <c r="TU15" s="59"/>
      <c r="TV15" s="59"/>
      <c r="TW15" s="59"/>
      <c r="TX15" s="59"/>
      <c r="TY15" s="59"/>
      <c r="TZ15" s="59"/>
      <c r="UA15" s="59"/>
      <c r="UB15" s="59"/>
      <c r="UC15" s="59"/>
      <c r="UD15" s="59"/>
      <c r="UE15" s="59"/>
      <c r="UF15" s="59"/>
      <c r="UG15" s="59"/>
      <c r="UH15" s="59"/>
      <c r="UI15" s="59"/>
      <c r="UJ15" s="59"/>
      <c r="UK15" s="59"/>
      <c r="UL15" s="59"/>
      <c r="UM15" s="59"/>
      <c r="UN15" s="59"/>
      <c r="UO15" s="59"/>
      <c r="UP15" s="59"/>
      <c r="UQ15" s="59"/>
      <c r="UR15" s="59"/>
      <c r="US15" s="59"/>
      <c r="UT15" s="59"/>
      <c r="UU15" s="59"/>
      <c r="UV15" s="59"/>
      <c r="UW15" s="59"/>
      <c r="UX15" s="59"/>
      <c r="UY15" s="59"/>
      <c r="UZ15" s="59"/>
      <c r="VA15" s="59"/>
      <c r="VB15" s="59"/>
      <c r="VC15" s="59"/>
      <c r="VD15" s="59"/>
      <c r="VE15" s="59"/>
      <c r="VF15" s="59"/>
      <c r="VG15" s="59"/>
      <c r="VH15" s="59"/>
      <c r="VI15" s="59"/>
      <c r="VJ15" s="59"/>
      <c r="VK15" s="59"/>
      <c r="VL15" s="59"/>
      <c r="VM15" s="59"/>
      <c r="VN15" s="59"/>
      <c r="VO15" s="59"/>
      <c r="VP15" s="59"/>
      <c r="VQ15" s="59"/>
      <c r="VR15" s="59"/>
      <c r="VS15" s="59"/>
      <c r="VT15" s="59"/>
      <c r="VU15" s="59"/>
      <c r="VV15" s="59"/>
      <c r="VW15" s="59"/>
      <c r="VX15" s="59"/>
      <c r="VY15" s="59"/>
      <c r="VZ15" s="59"/>
      <c r="WA15" s="59"/>
      <c r="WB15" s="59"/>
      <c r="WC15" s="59"/>
      <c r="WD15" s="59"/>
      <c r="WE15" s="59"/>
      <c r="WF15" s="59"/>
      <c r="WG15" s="59"/>
      <c r="WH15" s="59"/>
      <c r="WI15" s="59"/>
      <c r="WJ15" s="59"/>
      <c r="WK15" s="59"/>
      <c r="WL15" s="59"/>
      <c r="WM15" s="59"/>
      <c r="WN15" s="59"/>
      <c r="WO15" s="59"/>
      <c r="WP15" s="59"/>
      <c r="WQ15" s="59"/>
      <c r="WR15" s="59"/>
      <c r="WS15" s="59"/>
      <c r="WT15" s="59"/>
      <c r="WU15" s="59"/>
      <c r="WV15" s="59"/>
      <c r="WW15" s="59"/>
      <c r="WX15" s="59"/>
      <c r="WY15" s="59"/>
      <c r="WZ15" s="59"/>
      <c r="XA15" s="59"/>
      <c r="XB15" s="59"/>
      <c r="XC15" s="59"/>
      <c r="XD15" s="59"/>
      <c r="XE15" s="59"/>
      <c r="XF15" s="59"/>
      <c r="XG15" s="59"/>
      <c r="XH15" s="59"/>
      <c r="XI15" s="59"/>
      <c r="XJ15" s="59"/>
      <c r="XK15" s="59"/>
      <c r="XL15" s="59"/>
      <c r="XM15" s="59"/>
      <c r="XN15" s="59"/>
      <c r="XO15" s="59"/>
      <c r="XP15" s="59"/>
      <c r="XQ15" s="59"/>
      <c r="XR15" s="59"/>
      <c r="XS15" s="59"/>
      <c r="XT15" s="59"/>
      <c r="XU15" s="59"/>
      <c r="XV15" s="59"/>
      <c r="XW15" s="59"/>
      <c r="XX15" s="59"/>
      <c r="XY15" s="59"/>
      <c r="XZ15" s="59"/>
      <c r="YA15" s="59"/>
      <c r="YB15" s="59"/>
      <c r="YC15" s="59"/>
      <c r="YD15" s="59"/>
      <c r="YE15" s="59"/>
      <c r="YF15" s="59"/>
      <c r="YG15" s="59"/>
      <c r="YH15" s="59"/>
      <c r="YI15" s="59"/>
      <c r="YJ15" s="59"/>
      <c r="YK15" s="59"/>
      <c r="YL15" s="59"/>
      <c r="YM15" s="59"/>
      <c r="YN15" s="59"/>
      <c r="YO15" s="59"/>
      <c r="YP15" s="59"/>
      <c r="YQ15" s="59"/>
      <c r="YR15" s="59"/>
      <c r="YS15" s="59"/>
      <c r="YT15" s="59"/>
      <c r="YU15" s="59"/>
      <c r="YV15" s="59"/>
      <c r="YW15" s="59"/>
      <c r="YX15" s="59"/>
      <c r="YY15" s="59"/>
      <c r="YZ15" s="59"/>
      <c r="ZA15" s="59"/>
      <c r="ZB15" s="59"/>
      <c r="ZC15" s="59"/>
      <c r="ZD15" s="59"/>
      <c r="ZE15" s="59"/>
      <c r="ZF15" s="59"/>
      <c r="ZG15" s="59"/>
      <c r="ZH15" s="59"/>
      <c r="ZI15" s="59"/>
      <c r="ZJ15" s="59"/>
      <c r="ZK15" s="59"/>
      <c r="ZL15" s="59"/>
      <c r="ZM15" s="59"/>
      <c r="ZN15" s="59"/>
      <c r="ZO15" s="59"/>
      <c r="ZP15" s="59"/>
      <c r="ZQ15" s="59"/>
      <c r="ZR15" s="59"/>
      <c r="ZS15" s="59"/>
      <c r="ZT15" s="59"/>
      <c r="ZU15" s="59"/>
      <c r="ZV15" s="59"/>
      <c r="ZW15" s="59"/>
      <c r="ZX15" s="59"/>
      <c r="ZY15" s="59"/>
      <c r="ZZ15" s="59"/>
      <c r="AAA15" s="59"/>
      <c r="AAB15" s="59"/>
      <c r="AAC15" s="59"/>
      <c r="AAD15" s="59"/>
      <c r="AAE15" s="59"/>
      <c r="AAF15" s="59"/>
      <c r="AAG15" s="59"/>
      <c r="AAH15" s="59"/>
      <c r="AAI15" s="59"/>
      <c r="AAJ15" s="59"/>
      <c r="AAK15" s="59"/>
      <c r="AAL15" s="59"/>
      <c r="AAM15" s="59"/>
      <c r="AAN15" s="59"/>
      <c r="AAO15" s="59"/>
      <c r="AAP15" s="59"/>
      <c r="AAQ15" s="59"/>
      <c r="AAR15" s="59"/>
      <c r="AAS15" s="59"/>
      <c r="AAT15" s="59"/>
      <c r="AAU15" s="59"/>
      <c r="AAV15" s="59"/>
      <c r="AAW15" s="59"/>
      <c r="AAX15" s="59"/>
      <c r="AAY15" s="59"/>
      <c r="AAZ15" s="59"/>
      <c r="ABA15" s="59"/>
      <c r="ABB15" s="59"/>
      <c r="ABC15" s="59"/>
      <c r="ABD15" s="59"/>
      <c r="ABE15" s="59"/>
      <c r="ABF15" s="59"/>
      <c r="ABG15" s="59"/>
      <c r="ABH15" s="59"/>
      <c r="ABI15" s="59"/>
      <c r="ABJ15" s="59"/>
      <c r="ABK15" s="59"/>
      <c r="ABL15" s="59"/>
      <c r="ABM15" s="59"/>
      <c r="ABN15" s="59"/>
      <c r="ABO15" s="59"/>
      <c r="ABP15" s="59"/>
      <c r="ABQ15" s="59"/>
      <c r="ABR15" s="59"/>
      <c r="ABS15" s="59"/>
      <c r="ABT15" s="59"/>
      <c r="ABU15" s="59"/>
      <c r="ABV15" s="59"/>
      <c r="ABW15" s="59"/>
      <c r="ABX15" s="59"/>
      <c r="ABY15" s="59"/>
      <c r="ABZ15" s="59"/>
      <c r="ACA15" s="59"/>
      <c r="ACB15" s="59"/>
      <c r="ACC15" s="59"/>
      <c r="ACD15" s="59"/>
      <c r="ACE15" s="59"/>
      <c r="ACF15" s="59"/>
      <c r="ACG15" s="59"/>
      <c r="ACH15" s="59"/>
      <c r="ACI15" s="59"/>
      <c r="ACJ15" s="59"/>
      <c r="ACK15" s="59"/>
      <c r="ACL15" s="59"/>
      <c r="ACM15" s="59"/>
      <c r="ACN15" s="59"/>
      <c r="ACO15" s="59"/>
      <c r="ACP15" s="59"/>
      <c r="ACQ15" s="59"/>
      <c r="ACR15" s="59"/>
      <c r="ACS15" s="59"/>
      <c r="ACT15" s="59"/>
      <c r="ACU15" s="59"/>
      <c r="ACV15" s="59"/>
      <c r="ACW15" s="59"/>
      <c r="ACX15" s="59"/>
      <c r="ACY15" s="59"/>
      <c r="ACZ15" s="59"/>
      <c r="ADA15" s="59"/>
      <c r="ADB15" s="59"/>
      <c r="ADC15" s="59"/>
      <c r="ADD15" s="59"/>
      <c r="ADE15" s="59"/>
      <c r="ADF15" s="59"/>
      <c r="ADG15" s="59"/>
      <c r="ADH15" s="59"/>
      <c r="ADI15" s="59"/>
      <c r="ADJ15" s="59"/>
      <c r="ADK15" s="59"/>
      <c r="ADL15" s="59"/>
      <c r="ADM15" s="59"/>
      <c r="ADN15" s="59"/>
      <c r="ADO15" s="59"/>
      <c r="ADP15" s="59"/>
      <c r="ADQ15" s="59"/>
      <c r="ADR15" s="59"/>
      <c r="ADS15" s="59"/>
      <c r="ADT15" s="59"/>
      <c r="ADU15" s="59"/>
      <c r="ADV15" s="59"/>
      <c r="ADW15" s="59"/>
      <c r="ADX15" s="59"/>
      <c r="ADY15" s="59"/>
      <c r="ADZ15" s="59"/>
      <c r="AEA15" s="59"/>
      <c r="AEB15" s="59"/>
      <c r="AEC15" s="59"/>
      <c r="AED15" s="59"/>
      <c r="AEE15" s="59"/>
      <c r="AEF15" s="59"/>
      <c r="AEG15" s="59"/>
      <c r="AEH15" s="59"/>
      <c r="AEI15" s="59"/>
      <c r="AEJ15" s="59"/>
      <c r="AEK15" s="59"/>
      <c r="AEL15" s="59"/>
      <c r="AEM15" s="59"/>
      <c r="AEN15" s="59"/>
      <c r="AEO15" s="59"/>
      <c r="AEP15" s="59"/>
      <c r="AEQ15" s="59"/>
      <c r="AER15" s="59"/>
      <c r="AES15" s="59"/>
      <c r="AET15" s="59"/>
      <c r="AEU15" s="59"/>
      <c r="AEV15" s="59"/>
      <c r="AEW15" s="59"/>
      <c r="AEX15" s="59"/>
      <c r="AEY15" s="59"/>
      <c r="AEZ15" s="59"/>
      <c r="AFA15" s="59"/>
      <c r="AFB15" s="59"/>
      <c r="AFC15" s="59"/>
      <c r="AFD15" s="59"/>
      <c r="AFE15" s="59"/>
      <c r="AFF15" s="59"/>
      <c r="AFG15" s="59"/>
      <c r="AFH15" s="59"/>
      <c r="AFI15" s="59"/>
      <c r="AFJ15" s="59"/>
      <c r="AFK15" s="59"/>
      <c r="AFL15" s="59"/>
      <c r="AFM15" s="59"/>
      <c r="AFN15" s="59"/>
      <c r="AFO15" s="59"/>
      <c r="AFP15" s="59"/>
      <c r="AFQ15" s="59"/>
      <c r="AFR15" s="59"/>
      <c r="AFS15" s="59"/>
      <c r="AFT15" s="59"/>
      <c r="AFU15" s="59"/>
      <c r="AFV15" s="59"/>
      <c r="AFW15" s="59"/>
      <c r="AFX15" s="59"/>
      <c r="AFY15" s="59"/>
      <c r="AFZ15" s="59"/>
      <c r="AGA15" s="59"/>
      <c r="AGB15" s="59"/>
      <c r="AGC15" s="59"/>
      <c r="AGD15" s="59"/>
      <c r="AGE15" s="59"/>
      <c r="AGF15" s="59"/>
      <c r="AGG15" s="59"/>
      <c r="AGH15" s="59"/>
      <c r="AGI15" s="59"/>
      <c r="AGJ15" s="59"/>
      <c r="AGK15" s="59"/>
      <c r="AGL15" s="59"/>
      <c r="AGM15" s="59"/>
      <c r="AGN15" s="59"/>
      <c r="AGO15" s="59"/>
      <c r="AGP15" s="59"/>
      <c r="AGQ15" s="59"/>
      <c r="AGR15" s="59"/>
      <c r="AGS15" s="59"/>
      <c r="AGT15" s="59"/>
      <c r="AGU15" s="59"/>
      <c r="AGV15" s="59"/>
      <c r="AGW15" s="59"/>
      <c r="AGX15" s="59"/>
      <c r="AGY15" s="59"/>
      <c r="AGZ15" s="59"/>
      <c r="AHA15" s="59"/>
      <c r="AHB15" s="59"/>
      <c r="AHC15" s="59"/>
      <c r="AHD15" s="59"/>
      <c r="AHE15" s="59"/>
      <c r="AHF15" s="59"/>
      <c r="AHG15" s="59"/>
      <c r="AHH15" s="59"/>
      <c r="AHI15" s="59"/>
      <c r="AHJ15" s="59"/>
      <c r="AHK15" s="59"/>
      <c r="AHL15" s="59"/>
      <c r="AHM15" s="59"/>
      <c r="AHN15" s="59"/>
      <c r="AHO15" s="59"/>
      <c r="AHP15" s="59"/>
      <c r="AHQ15" s="59"/>
      <c r="AHR15" s="59"/>
      <c r="AHS15" s="59"/>
      <c r="AHT15" s="59"/>
      <c r="AHU15" s="59"/>
      <c r="AHV15" s="59"/>
      <c r="AHW15" s="59"/>
      <c r="AHX15" s="59"/>
      <c r="AHY15" s="59"/>
      <c r="AHZ15" s="59"/>
      <c r="AIA15" s="59"/>
      <c r="AIB15" s="59"/>
      <c r="AIC15" s="59"/>
      <c r="AID15" s="59"/>
      <c r="AIE15" s="59"/>
      <c r="AIF15" s="59"/>
      <c r="AIG15" s="59"/>
      <c r="AIH15" s="59"/>
      <c r="AII15" s="59"/>
      <c r="AIJ15" s="59"/>
      <c r="AIK15" s="59"/>
      <c r="AIL15" s="59"/>
      <c r="AIM15" s="59"/>
      <c r="AIN15" s="59"/>
      <c r="AIO15" s="59"/>
      <c r="AIP15" s="59"/>
      <c r="AIQ15" s="59"/>
      <c r="AIR15" s="59"/>
      <c r="AIS15" s="59"/>
      <c r="AIT15" s="59"/>
      <c r="AIU15" s="59"/>
      <c r="AIV15" s="59"/>
      <c r="AIW15" s="59"/>
      <c r="AIX15" s="59"/>
      <c r="AIY15" s="59"/>
      <c r="AIZ15" s="59"/>
      <c r="AJA15" s="59"/>
      <c r="AJB15" s="59"/>
      <c r="AJC15" s="59"/>
      <c r="AJD15" s="59"/>
      <c r="AJE15" s="59"/>
      <c r="AJF15" s="59"/>
      <c r="AJG15" s="59"/>
      <c r="AJH15" s="59"/>
      <c r="AJI15" s="59"/>
      <c r="AJJ15" s="59"/>
      <c r="AJK15" s="59"/>
      <c r="AJL15" s="59"/>
      <c r="AJM15" s="59"/>
      <c r="AJN15" s="59"/>
      <c r="AJO15" s="59"/>
      <c r="AJP15" s="59"/>
      <c r="AJQ15" s="59"/>
      <c r="AJR15" s="59"/>
      <c r="AJS15" s="59"/>
      <c r="AJT15" s="59"/>
      <c r="AJU15" s="59"/>
      <c r="AJV15" s="59"/>
      <c r="AJW15" s="59"/>
      <c r="AJX15" s="59"/>
      <c r="AJY15" s="59"/>
      <c r="AJZ15" s="59"/>
      <c r="AKA15" s="59"/>
      <c r="AKB15" s="59"/>
      <c r="AKC15" s="59"/>
      <c r="AKD15" s="59"/>
      <c r="AKE15" s="59"/>
      <c r="AKF15" s="59"/>
      <c r="AKG15" s="59"/>
      <c r="AKH15" s="59"/>
      <c r="AKI15" s="59"/>
      <c r="AKJ15" s="59"/>
      <c r="AKK15" s="59"/>
      <c r="AKL15" s="59"/>
      <c r="AKM15" s="59"/>
      <c r="AKN15" s="59"/>
      <c r="AKO15" s="59"/>
      <c r="AKP15" s="59"/>
      <c r="AKQ15" s="59"/>
      <c r="AKR15" s="59"/>
      <c r="AKS15" s="59"/>
      <c r="AKT15" s="59"/>
      <c r="AKU15" s="59"/>
      <c r="AKV15" s="59"/>
      <c r="AKW15" s="59"/>
      <c r="AKX15" s="59"/>
      <c r="AKY15" s="59"/>
      <c r="AKZ15" s="59"/>
      <c r="ALA15" s="59"/>
      <c r="ALB15" s="59"/>
      <c r="ALC15" s="59"/>
      <c r="ALD15" s="59"/>
      <c r="ALE15" s="59"/>
      <c r="ALF15" s="59"/>
      <c r="ALG15" s="59"/>
      <c r="ALH15" s="59"/>
      <c r="ALI15" s="59"/>
      <c r="ALJ15" s="59"/>
      <c r="ALK15" s="59"/>
      <c r="ALL15" s="59"/>
      <c r="ALM15" s="59"/>
      <c r="ALN15" s="59"/>
      <c r="ALO15" s="59"/>
      <c r="ALP15" s="59"/>
      <c r="ALQ15" s="59"/>
      <c r="ALR15" s="59"/>
      <c r="ALS15" s="59"/>
      <c r="ALT15" s="59"/>
      <c r="ALU15" s="59"/>
      <c r="ALV15" s="59"/>
      <c r="ALW15" s="59"/>
      <c r="ALX15" s="59"/>
      <c r="ALY15" s="59"/>
      <c r="ALZ15" s="59"/>
      <c r="AMA15" s="59"/>
      <c r="AMB15" s="59"/>
      <c r="AMC15" s="59"/>
      <c r="AMD15" s="59"/>
      <c r="AME15" s="59"/>
      <c r="AMF15" s="59"/>
      <c r="AMG15" s="59"/>
      <c r="AMH15" s="59"/>
      <c r="AMI15" s="59"/>
      <c r="AMJ15" s="59"/>
      <c r="AMK15" s="59"/>
      <c r="AML15" s="59"/>
      <c r="AMM15" s="59"/>
      <c r="AMN15" s="59"/>
      <c r="AMO15" s="59"/>
      <c r="AMP15" s="59"/>
      <c r="AMQ15" s="59"/>
      <c r="AMR15" s="59"/>
      <c r="AMS15" s="59"/>
      <c r="AMT15" s="59"/>
      <c r="AMU15" s="59"/>
      <c r="AMV15" s="59"/>
      <c r="AMW15" s="59"/>
      <c r="AMX15" s="59"/>
      <c r="AMY15" s="59"/>
      <c r="AMZ15" s="59"/>
      <c r="ANA15" s="59"/>
      <c r="ANB15" s="59"/>
      <c r="ANC15" s="59"/>
      <c r="AND15" s="59"/>
      <c r="ANE15" s="59"/>
      <c r="ANF15" s="59"/>
      <c r="ANG15" s="59"/>
      <c r="ANH15" s="59"/>
      <c r="ANI15" s="59"/>
      <c r="ANJ15" s="59"/>
      <c r="ANK15" s="59"/>
      <c r="ANL15" s="59"/>
      <c r="ANM15" s="59"/>
      <c r="ANN15" s="59"/>
      <c r="ANO15" s="59"/>
      <c r="ANP15" s="59"/>
      <c r="ANQ15" s="59"/>
      <c r="ANR15" s="59"/>
      <c r="ANS15" s="59"/>
      <c r="ANT15" s="59"/>
      <c r="ANU15" s="59"/>
      <c r="ANV15" s="59"/>
      <c r="ANW15" s="59"/>
      <c r="ANX15" s="59"/>
      <c r="ANY15" s="59"/>
      <c r="ANZ15" s="59"/>
      <c r="AOA15" s="59"/>
      <c r="AOB15" s="59"/>
      <c r="AOC15" s="59"/>
      <c r="AOD15" s="59"/>
      <c r="AOE15" s="59"/>
      <c r="AOF15" s="59"/>
      <c r="AOG15" s="59"/>
      <c r="AOH15" s="59"/>
      <c r="AOI15" s="59"/>
      <c r="AOJ15" s="59"/>
      <c r="AOK15" s="59"/>
      <c r="AOL15" s="59"/>
      <c r="AOM15" s="59"/>
      <c r="AON15" s="59"/>
      <c r="AOO15" s="59"/>
      <c r="AOP15" s="59"/>
      <c r="AOQ15" s="59"/>
      <c r="AOR15" s="59"/>
      <c r="AOS15" s="59"/>
      <c r="AOT15" s="59"/>
      <c r="AOU15" s="59"/>
      <c r="AOV15" s="59"/>
      <c r="AOW15" s="59"/>
      <c r="AOX15" s="59"/>
      <c r="AOY15" s="59"/>
      <c r="AOZ15" s="59"/>
      <c r="APA15" s="59"/>
      <c r="APB15" s="59"/>
      <c r="APC15" s="59"/>
      <c r="APD15" s="59"/>
      <c r="APE15" s="59"/>
      <c r="APF15" s="59"/>
      <c r="APG15" s="59"/>
      <c r="APH15" s="59"/>
      <c r="API15" s="59"/>
      <c r="APJ15" s="59"/>
      <c r="APK15" s="59"/>
      <c r="APL15" s="59"/>
      <c r="APM15" s="59"/>
      <c r="APN15" s="59"/>
      <c r="APO15" s="59"/>
      <c r="APP15" s="59"/>
      <c r="APQ15" s="59"/>
      <c r="APR15" s="59"/>
      <c r="APS15" s="59"/>
      <c r="APT15" s="59"/>
      <c r="APU15" s="59"/>
      <c r="APV15" s="59"/>
      <c r="APW15" s="59"/>
      <c r="APX15" s="59"/>
      <c r="APY15" s="59"/>
      <c r="APZ15" s="59"/>
      <c r="AQA15" s="59"/>
      <c r="AQB15" s="59"/>
      <c r="AQC15" s="59"/>
      <c r="AQD15" s="59"/>
      <c r="AQE15" s="59"/>
      <c r="AQF15" s="59"/>
      <c r="AQG15" s="59"/>
      <c r="AQH15" s="59"/>
      <c r="AQI15" s="59"/>
      <c r="AQJ15" s="59"/>
      <c r="AQK15" s="59"/>
      <c r="AQL15" s="59"/>
      <c r="AQM15" s="59"/>
      <c r="AQN15" s="59"/>
      <c r="AQO15" s="59"/>
      <c r="AQP15" s="59"/>
      <c r="AQQ15" s="59"/>
      <c r="AQR15" s="59"/>
      <c r="AQS15" s="59"/>
      <c r="AQT15" s="59"/>
      <c r="AQU15" s="59"/>
      <c r="AQV15" s="59"/>
      <c r="AQW15" s="59"/>
      <c r="AQX15" s="59"/>
      <c r="AQY15" s="59"/>
      <c r="AQZ15" s="59"/>
      <c r="ARA15" s="59"/>
      <c r="ARB15" s="59"/>
      <c r="ARC15" s="59"/>
      <c r="ARD15" s="59"/>
      <c r="ARE15" s="59"/>
      <c r="ARF15" s="59"/>
      <c r="ARG15" s="59"/>
      <c r="ARH15" s="59"/>
      <c r="ARI15" s="59"/>
      <c r="ARJ15" s="59"/>
      <c r="ARK15" s="59"/>
      <c r="ARL15" s="59"/>
      <c r="ARM15" s="59"/>
      <c r="ARN15" s="59"/>
      <c r="ARO15" s="59"/>
      <c r="ARP15" s="59"/>
      <c r="ARQ15" s="59"/>
      <c r="ARR15" s="59"/>
      <c r="ARS15" s="59"/>
      <c r="ART15" s="59"/>
      <c r="ARU15" s="59"/>
      <c r="ARV15" s="59"/>
      <c r="ARW15" s="59"/>
      <c r="ARX15" s="59"/>
      <c r="ARY15" s="59"/>
      <c r="ARZ15" s="59"/>
      <c r="ASA15" s="59"/>
      <c r="ASB15" s="59"/>
      <c r="ASC15" s="59"/>
      <c r="ASD15" s="59"/>
      <c r="ASE15" s="59"/>
      <c r="ASF15" s="59"/>
      <c r="ASG15" s="59"/>
      <c r="ASH15" s="59"/>
      <c r="ASI15" s="59"/>
      <c r="ASJ15" s="59"/>
      <c r="ASK15" s="59"/>
      <c r="ASL15" s="59"/>
      <c r="ASM15" s="59"/>
      <c r="ASN15" s="59"/>
      <c r="ASO15" s="59"/>
      <c r="ASP15" s="59"/>
      <c r="ASQ15" s="59"/>
      <c r="ASR15" s="59"/>
      <c r="ASS15" s="59"/>
      <c r="AST15" s="59"/>
      <c r="ASU15" s="59"/>
      <c r="ASV15" s="59"/>
      <c r="ASW15" s="59"/>
      <c r="ASX15" s="59"/>
      <c r="ASY15" s="59"/>
      <c r="ASZ15" s="59"/>
      <c r="ATA15" s="59"/>
      <c r="ATB15" s="59"/>
      <c r="ATC15" s="59"/>
      <c r="ATD15" s="59"/>
      <c r="ATE15" s="59"/>
      <c r="ATF15" s="59"/>
      <c r="ATG15" s="59"/>
      <c r="ATH15" s="59"/>
      <c r="ATI15" s="59"/>
      <c r="ATJ15" s="59"/>
      <c r="ATK15" s="59"/>
      <c r="ATL15" s="59"/>
      <c r="ATM15" s="59"/>
      <c r="ATN15" s="59"/>
      <c r="ATO15" s="59"/>
      <c r="ATP15" s="59"/>
      <c r="ATQ15" s="59"/>
      <c r="ATR15" s="59"/>
      <c r="ATS15" s="59"/>
      <c r="ATT15" s="59"/>
      <c r="ATU15" s="59"/>
      <c r="ATV15" s="59"/>
      <c r="ATW15" s="59"/>
      <c r="ATX15" s="59"/>
      <c r="ATY15" s="59"/>
      <c r="ATZ15" s="59"/>
      <c r="AUA15" s="59"/>
      <c r="AUB15" s="59"/>
      <c r="AUC15" s="59"/>
      <c r="AUD15" s="59"/>
      <c r="AUE15" s="59"/>
      <c r="AUF15" s="59"/>
      <c r="AUG15" s="59"/>
      <c r="AUH15" s="59"/>
      <c r="AUI15" s="59"/>
      <c r="AUJ15" s="59"/>
      <c r="AUK15" s="59"/>
      <c r="AUL15" s="59"/>
      <c r="AUM15" s="59"/>
      <c r="AUN15" s="59"/>
      <c r="AUO15" s="59"/>
      <c r="AUP15" s="59"/>
      <c r="AUQ15" s="59"/>
      <c r="AUR15" s="59"/>
      <c r="AUS15" s="59"/>
      <c r="AUT15" s="59"/>
      <c r="AUU15" s="59"/>
      <c r="AUV15" s="59"/>
      <c r="AUW15" s="59"/>
      <c r="AUX15" s="59"/>
      <c r="AUY15" s="59"/>
      <c r="AUZ15" s="59"/>
      <c r="AVA15" s="59"/>
      <c r="AVB15" s="59"/>
      <c r="AVC15" s="59"/>
      <c r="AVD15" s="59"/>
      <c r="AVE15" s="59"/>
      <c r="AVF15" s="59"/>
      <c r="AVG15" s="59"/>
      <c r="AVH15" s="59"/>
      <c r="AVI15" s="59"/>
      <c r="AVJ15" s="59"/>
      <c r="AVK15" s="59"/>
      <c r="AVL15" s="59"/>
      <c r="AVM15" s="59"/>
      <c r="AVN15" s="59"/>
      <c r="AVO15" s="59"/>
      <c r="AVP15" s="59"/>
      <c r="AVQ15" s="59"/>
      <c r="AVR15" s="59"/>
      <c r="AVS15" s="59"/>
      <c r="AVT15" s="59"/>
      <c r="AVU15" s="59"/>
      <c r="AVV15" s="59"/>
      <c r="AVW15" s="59"/>
      <c r="AVX15" s="59"/>
      <c r="AVY15" s="59"/>
      <c r="AVZ15" s="59"/>
      <c r="AWA15" s="59"/>
      <c r="AWB15" s="59"/>
      <c r="AWC15" s="59"/>
      <c r="AWD15" s="59"/>
      <c r="AWE15" s="59"/>
      <c r="AWF15" s="59"/>
      <c r="AWG15" s="59"/>
      <c r="AWH15" s="59"/>
      <c r="AWI15" s="59"/>
      <c r="AWJ15" s="59"/>
      <c r="AWK15" s="59"/>
      <c r="AWL15" s="59"/>
      <c r="AWM15" s="59"/>
      <c r="AWN15" s="59"/>
      <c r="AWO15" s="59"/>
      <c r="AWP15" s="59"/>
      <c r="AWQ15" s="59"/>
      <c r="AWR15" s="59"/>
      <c r="AWS15" s="59"/>
      <c r="AWT15" s="59"/>
      <c r="AWU15" s="59"/>
      <c r="AWV15" s="59"/>
      <c r="AWW15" s="59"/>
      <c r="AWX15" s="59"/>
      <c r="AWY15" s="59"/>
      <c r="AWZ15" s="59"/>
      <c r="AXA15" s="59"/>
      <c r="AXB15" s="59"/>
      <c r="AXC15" s="59"/>
      <c r="AXD15" s="59"/>
      <c r="AXE15" s="59"/>
      <c r="AXF15" s="59"/>
      <c r="AXG15" s="59"/>
      <c r="AXH15" s="59"/>
      <c r="AXI15" s="59"/>
      <c r="AXJ15" s="59"/>
      <c r="AXK15" s="59"/>
      <c r="AXL15" s="59"/>
      <c r="AXM15" s="59"/>
      <c r="AXN15" s="59"/>
      <c r="AXO15" s="59"/>
      <c r="AXP15" s="59"/>
      <c r="AXQ15" s="59"/>
      <c r="AXR15" s="59"/>
      <c r="AXS15" s="59"/>
      <c r="AXT15" s="59"/>
      <c r="AXU15" s="59"/>
      <c r="AXV15" s="59"/>
      <c r="AXW15" s="59"/>
      <c r="AXX15" s="59"/>
      <c r="AXY15" s="59"/>
      <c r="AXZ15" s="59"/>
      <c r="AYA15" s="59"/>
      <c r="AYB15" s="59"/>
      <c r="AYC15" s="59"/>
      <c r="AYD15" s="59"/>
      <c r="AYE15" s="59"/>
      <c r="AYF15" s="59"/>
      <c r="AYG15" s="59"/>
      <c r="AYH15" s="59"/>
      <c r="AYI15" s="59"/>
      <c r="AYJ15" s="59"/>
      <c r="AYK15" s="59"/>
      <c r="AYL15" s="59"/>
      <c r="AYM15" s="59"/>
      <c r="AYN15" s="59"/>
      <c r="AYO15" s="59"/>
      <c r="AYP15" s="59"/>
      <c r="AYQ15" s="59"/>
      <c r="AYR15" s="59"/>
      <c r="AYS15" s="59"/>
      <c r="AYT15" s="59"/>
      <c r="AYU15" s="59"/>
      <c r="AYV15" s="59"/>
      <c r="AYW15" s="59"/>
      <c r="AYX15" s="59"/>
      <c r="AYY15" s="59"/>
      <c r="AYZ15" s="59"/>
      <c r="AZA15" s="59"/>
      <c r="AZB15" s="59"/>
      <c r="AZC15" s="59"/>
      <c r="AZD15" s="59"/>
      <c r="AZE15" s="59"/>
      <c r="AZF15" s="59"/>
      <c r="AZG15" s="59"/>
      <c r="AZH15" s="59"/>
      <c r="AZI15" s="59"/>
      <c r="AZJ15" s="59"/>
      <c r="AZK15" s="59"/>
      <c r="AZL15" s="59"/>
      <c r="AZM15" s="59"/>
      <c r="AZN15" s="59"/>
      <c r="AZO15" s="59"/>
      <c r="AZP15" s="59"/>
      <c r="AZQ15" s="59"/>
      <c r="AZR15" s="59"/>
      <c r="AZS15" s="59"/>
      <c r="AZT15" s="59"/>
      <c r="AZU15" s="59"/>
      <c r="AZV15" s="59"/>
      <c r="AZW15" s="59"/>
      <c r="AZX15" s="59"/>
      <c r="AZY15" s="59"/>
      <c r="AZZ15" s="59"/>
      <c r="BAA15" s="59"/>
      <c r="BAB15" s="59"/>
      <c r="BAC15" s="59"/>
      <c r="BAD15" s="59"/>
      <c r="BAE15" s="59"/>
      <c r="BAF15" s="59"/>
      <c r="BAG15" s="59"/>
      <c r="BAH15" s="59"/>
      <c r="BAI15" s="59"/>
      <c r="BAJ15" s="59"/>
      <c r="BAK15" s="59"/>
      <c r="BAL15" s="59"/>
      <c r="BAM15" s="59"/>
      <c r="BAN15" s="59"/>
      <c r="BAO15" s="59"/>
      <c r="BAP15" s="59"/>
      <c r="BAQ15" s="59"/>
      <c r="BAR15" s="59"/>
      <c r="BAS15" s="59"/>
      <c r="BAT15" s="59"/>
      <c r="BAU15" s="59"/>
      <c r="BAV15" s="59"/>
      <c r="BAW15" s="59"/>
      <c r="BAX15" s="59"/>
      <c r="BAY15" s="59"/>
      <c r="BAZ15" s="59"/>
      <c r="BBA15" s="59"/>
      <c r="BBB15" s="59"/>
      <c r="BBC15" s="59"/>
      <c r="BBD15" s="59"/>
      <c r="BBE15" s="59"/>
      <c r="BBF15" s="59"/>
      <c r="BBG15" s="59"/>
      <c r="BBH15" s="59"/>
      <c r="BBI15" s="59"/>
      <c r="BBJ15" s="59"/>
      <c r="BBK15" s="59"/>
      <c r="BBL15" s="59"/>
      <c r="BBM15" s="59"/>
      <c r="BBN15" s="59"/>
      <c r="BBO15" s="59"/>
      <c r="BBP15" s="59"/>
      <c r="BBQ15" s="59"/>
      <c r="BBR15" s="59"/>
      <c r="BBS15" s="59"/>
      <c r="BBT15" s="59"/>
      <c r="BBU15" s="59"/>
      <c r="BBV15" s="59"/>
      <c r="BBW15" s="59"/>
      <c r="BBX15" s="59"/>
      <c r="BBY15" s="59"/>
      <c r="BBZ15" s="59"/>
      <c r="BCA15" s="59"/>
      <c r="BCB15" s="59"/>
      <c r="BCC15" s="59"/>
      <c r="BCD15" s="59"/>
      <c r="BCE15" s="59"/>
      <c r="BCF15" s="59"/>
      <c r="BCG15" s="59"/>
      <c r="BCH15" s="59"/>
      <c r="BCI15" s="59"/>
      <c r="BCJ15" s="59"/>
      <c r="BCK15" s="59"/>
      <c r="BCL15" s="59"/>
      <c r="BCM15" s="59"/>
      <c r="BCN15" s="59"/>
      <c r="BCO15" s="59"/>
      <c r="BCP15" s="59"/>
      <c r="BCQ15" s="59"/>
      <c r="BCR15" s="59"/>
      <c r="BCS15" s="59"/>
      <c r="BCT15" s="59"/>
      <c r="BCU15" s="59"/>
      <c r="BCV15" s="59"/>
      <c r="BCW15" s="59"/>
      <c r="BCX15" s="59"/>
      <c r="BCY15" s="59"/>
      <c r="BCZ15" s="59"/>
      <c r="BDA15" s="59"/>
      <c r="BDB15" s="59"/>
      <c r="BDC15" s="59"/>
      <c r="BDD15" s="59"/>
      <c r="BDE15" s="59"/>
      <c r="BDF15" s="59"/>
      <c r="BDG15" s="59"/>
      <c r="BDH15" s="59"/>
      <c r="BDI15" s="59"/>
      <c r="BDJ15" s="59"/>
      <c r="BDK15" s="59"/>
      <c r="BDL15" s="59"/>
      <c r="BDM15" s="59"/>
      <c r="BDN15" s="59"/>
      <c r="BDO15" s="59"/>
      <c r="BDP15" s="59"/>
      <c r="BDQ15" s="59"/>
      <c r="BDR15" s="59"/>
      <c r="BDS15" s="59"/>
      <c r="BDT15" s="59"/>
      <c r="BDU15" s="59"/>
      <c r="BDV15" s="59"/>
      <c r="BDW15" s="59"/>
      <c r="BDX15" s="59"/>
      <c r="BDY15" s="59"/>
      <c r="BDZ15" s="59"/>
      <c r="BEA15" s="59"/>
      <c r="BEB15" s="59"/>
      <c r="BEC15" s="59"/>
      <c r="BED15" s="59"/>
      <c r="BEE15" s="59"/>
      <c r="BEF15" s="59"/>
      <c r="BEG15" s="59"/>
      <c r="BEH15" s="59"/>
      <c r="BEI15" s="59"/>
      <c r="BEJ15" s="59"/>
      <c r="BEK15" s="59"/>
      <c r="BEL15" s="59"/>
      <c r="BEM15" s="59"/>
      <c r="BEN15" s="59"/>
      <c r="BEO15" s="59"/>
      <c r="BEP15" s="59"/>
      <c r="BEQ15" s="59"/>
      <c r="BER15" s="59"/>
      <c r="BES15" s="59"/>
      <c r="BET15" s="59"/>
      <c r="BEU15" s="59"/>
      <c r="BEV15" s="59"/>
      <c r="BEW15" s="59"/>
      <c r="BEX15" s="59"/>
      <c r="BEY15" s="59"/>
      <c r="BEZ15" s="59"/>
      <c r="BFA15" s="59"/>
      <c r="BFB15" s="59"/>
      <c r="BFC15" s="59"/>
      <c r="BFD15" s="59"/>
      <c r="BFE15" s="59"/>
      <c r="BFF15" s="59"/>
      <c r="BFG15" s="59"/>
      <c r="BFH15" s="59"/>
      <c r="BFI15" s="59"/>
      <c r="BFJ15" s="59"/>
      <c r="BFK15" s="59"/>
      <c r="BFL15" s="59"/>
      <c r="BFM15" s="59"/>
      <c r="BFN15" s="59"/>
      <c r="BFO15" s="59"/>
      <c r="BFP15" s="59"/>
      <c r="BFQ15" s="59"/>
      <c r="BFR15" s="59"/>
      <c r="BFS15" s="59"/>
      <c r="BFT15" s="59"/>
      <c r="BFU15" s="59"/>
      <c r="BFV15" s="59"/>
      <c r="BFW15" s="59"/>
      <c r="BFX15" s="59"/>
      <c r="BFY15" s="59"/>
      <c r="BFZ15" s="59"/>
      <c r="BGA15" s="59"/>
      <c r="BGB15" s="59"/>
      <c r="BGC15" s="59"/>
      <c r="BGD15" s="59"/>
      <c r="BGE15" s="59"/>
      <c r="BGF15" s="59"/>
      <c r="BGG15" s="59"/>
      <c r="BGH15" s="59"/>
      <c r="BGI15" s="59"/>
      <c r="BGJ15" s="59"/>
      <c r="BGK15" s="59"/>
      <c r="BGL15" s="59"/>
      <c r="BGM15" s="59"/>
      <c r="BGN15" s="59"/>
      <c r="BGO15" s="59"/>
      <c r="BGP15" s="59"/>
      <c r="BGQ15" s="59"/>
      <c r="BGR15" s="59"/>
      <c r="BGS15" s="59"/>
      <c r="BGT15" s="59"/>
      <c r="BGU15" s="59"/>
      <c r="BGV15" s="59"/>
      <c r="BGW15" s="59"/>
      <c r="BGX15" s="59"/>
      <c r="BGY15" s="59"/>
      <c r="BGZ15" s="59"/>
      <c r="BHA15" s="59"/>
      <c r="BHB15" s="59"/>
      <c r="BHC15" s="59"/>
      <c r="BHD15" s="59"/>
      <c r="BHE15" s="59"/>
      <c r="BHF15" s="59"/>
      <c r="BHG15" s="59"/>
      <c r="BHH15" s="59"/>
      <c r="BHI15" s="59"/>
      <c r="BHJ15" s="59"/>
      <c r="BHK15" s="59"/>
      <c r="BHL15" s="59"/>
      <c r="BHM15" s="59"/>
      <c r="BHN15" s="59"/>
      <c r="BHO15" s="59"/>
      <c r="BHP15" s="59"/>
      <c r="BHQ15" s="59"/>
      <c r="BHR15" s="59"/>
      <c r="BHS15" s="59"/>
      <c r="BHT15" s="59"/>
      <c r="BHU15" s="59"/>
      <c r="BHV15" s="59"/>
      <c r="BHW15" s="59"/>
      <c r="BHX15" s="59"/>
      <c r="BHY15" s="59"/>
      <c r="BHZ15" s="59"/>
      <c r="BIA15" s="59"/>
      <c r="BIB15" s="59"/>
      <c r="BIC15" s="59"/>
      <c r="BID15" s="59"/>
      <c r="BIE15" s="59"/>
      <c r="BIF15" s="59"/>
      <c r="BIG15" s="59"/>
      <c r="BIH15" s="59"/>
      <c r="BII15" s="59"/>
      <c r="BIJ15" s="59"/>
      <c r="BIK15" s="59"/>
      <c r="BIL15" s="59"/>
    </row>
    <row r="16" spans="2:1598" x14ac:dyDescent="0.3">
      <c r="B16" s="253"/>
      <c r="C16" s="6" t="s">
        <v>0</v>
      </c>
      <c r="D16" s="256"/>
      <c r="E16" s="6" t="s">
        <v>2</v>
      </c>
      <c r="F16" s="255" t="s">
        <v>7</v>
      </c>
      <c r="G16" s="57"/>
      <c r="H16" s="57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55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55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55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55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55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55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55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55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30"/>
      <c r="KK16" s="30"/>
      <c r="KL16" s="30"/>
      <c r="KM16" s="30"/>
      <c r="KN16" s="30"/>
      <c r="KO16" s="30"/>
      <c r="KP16" s="30"/>
      <c r="KQ16" s="30"/>
      <c r="KR16" s="30"/>
      <c r="KS16" s="30"/>
      <c r="KT16" s="30"/>
      <c r="KU16" s="55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55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55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30"/>
      <c r="OI16" s="30"/>
      <c r="OJ16" s="30"/>
      <c r="OK16" s="30"/>
      <c r="OL16" s="30"/>
      <c r="OM16" s="30"/>
      <c r="ON16" s="30"/>
      <c r="OO16" s="30"/>
      <c r="OP16" s="55"/>
      <c r="OQ16" s="56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30"/>
      <c r="PM16" s="30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55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55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55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55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30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55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30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55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55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55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0"/>
      <c r="ZT16" s="30"/>
      <c r="ZU16" s="30"/>
      <c r="ZV16" s="30"/>
      <c r="ZW16" s="30"/>
      <c r="ZX16" s="30"/>
      <c r="ZY16" s="30"/>
      <c r="ZZ16" s="30"/>
      <c r="AAA16" s="30"/>
      <c r="AAB16" s="55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55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55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55"/>
      <c r="ADX16" s="56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30"/>
      <c r="AET16" s="30"/>
      <c r="AEU16" s="30"/>
      <c r="AEV16" s="30"/>
      <c r="AEW16" s="30"/>
      <c r="AEX16" s="30"/>
      <c r="AEY16" s="30"/>
      <c r="AEZ16" s="30"/>
      <c r="AFA16" s="30"/>
      <c r="AFB16" s="30"/>
      <c r="AFC16" s="30"/>
      <c r="AFD16" s="30"/>
      <c r="AFE16" s="55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30"/>
      <c r="AGB16" s="30"/>
      <c r="AGC16" s="30"/>
      <c r="AGD16" s="30"/>
      <c r="AGE16" s="30"/>
      <c r="AGF16" s="30"/>
      <c r="AGG16" s="30"/>
      <c r="AGH16" s="30"/>
      <c r="AGI16" s="30"/>
      <c r="AGJ16" s="30"/>
      <c r="AGK16" s="30"/>
      <c r="AGL16" s="55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30"/>
      <c r="AHI16" s="30"/>
      <c r="AHJ16" s="30"/>
      <c r="AHK16" s="30"/>
      <c r="AHL16" s="30"/>
      <c r="AHM16" s="30"/>
      <c r="AHN16" s="30"/>
      <c r="AHO16" s="30"/>
      <c r="AHP16" s="30"/>
      <c r="AHQ16" s="30"/>
      <c r="AHR16" s="30"/>
      <c r="AHS16" s="55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55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55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55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55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55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55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30"/>
      <c r="AQF16" s="30"/>
      <c r="AQG16" s="30"/>
      <c r="AQH16" s="30"/>
      <c r="AQI16" s="30"/>
      <c r="AQJ16" s="30"/>
      <c r="AQK16" s="30"/>
      <c r="AQL16" s="30"/>
      <c r="AQM16" s="30"/>
      <c r="AQN16" s="30"/>
      <c r="AQO16" s="30"/>
      <c r="AQP16" s="55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30"/>
      <c r="ARM16" s="30"/>
      <c r="ARN16" s="30"/>
      <c r="ARO16" s="30"/>
      <c r="ARP16" s="30"/>
      <c r="ARQ16" s="30"/>
      <c r="ARR16" s="30"/>
      <c r="ARS16" s="30"/>
      <c r="ART16" s="30"/>
      <c r="ARU16" s="30"/>
      <c r="ARV16" s="30"/>
      <c r="ARW16" s="55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30"/>
      <c r="AST16" s="30"/>
      <c r="ASU16" s="30"/>
      <c r="ASV16" s="30"/>
      <c r="ASW16" s="30"/>
      <c r="ASX16" s="30"/>
      <c r="ASY16" s="30"/>
      <c r="ASZ16" s="30"/>
      <c r="ATA16" s="30"/>
      <c r="ATB16" s="30"/>
      <c r="ATC16" s="30"/>
      <c r="ATD16" s="55"/>
      <c r="ATE16" s="56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30"/>
      <c r="AUA16" s="30"/>
      <c r="AUB16" s="30"/>
      <c r="AUC16" s="30"/>
      <c r="AUD16" s="30"/>
      <c r="AUE16" s="30"/>
      <c r="AUF16" s="30"/>
      <c r="AUG16" s="30"/>
      <c r="AUH16" s="30"/>
      <c r="AUI16" s="30"/>
      <c r="AUJ16" s="30"/>
      <c r="AUK16" s="30"/>
      <c r="AUL16" s="55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30"/>
      <c r="AVI16" s="30"/>
      <c r="AVJ16" s="30"/>
      <c r="AVK16" s="30"/>
      <c r="AVL16" s="30"/>
      <c r="AVM16" s="30"/>
      <c r="AVN16" s="30"/>
      <c r="AVO16" s="30"/>
      <c r="AVP16" s="30"/>
      <c r="AVQ16" s="30"/>
      <c r="AVR16" s="30"/>
      <c r="AVS16" s="55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30"/>
      <c r="AWP16" s="30"/>
      <c r="AWQ16" s="30"/>
      <c r="AWR16" s="30"/>
      <c r="AWS16" s="30"/>
      <c r="AWT16" s="30"/>
      <c r="AWU16" s="30"/>
      <c r="AWV16" s="30"/>
      <c r="AWW16" s="30"/>
      <c r="AWX16" s="30"/>
      <c r="AWY16" s="30"/>
      <c r="AWZ16" s="55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30"/>
      <c r="AXW16" s="30"/>
      <c r="AXX16" s="30"/>
      <c r="AXY16" s="30"/>
      <c r="AXZ16" s="30"/>
      <c r="AYA16" s="30"/>
      <c r="AYB16" s="30"/>
      <c r="AYC16" s="30"/>
      <c r="AYD16" s="30"/>
      <c r="AYE16" s="30"/>
      <c r="AYF16" s="30"/>
      <c r="AYG16" s="55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30"/>
      <c r="AZD16" s="30"/>
      <c r="AZE16" s="30"/>
      <c r="AZF16" s="30"/>
      <c r="AZG16" s="30"/>
      <c r="AZH16" s="30"/>
      <c r="AZI16" s="30"/>
      <c r="AZJ16" s="30"/>
      <c r="AZK16" s="30"/>
      <c r="AZL16" s="30"/>
      <c r="AZM16" s="30"/>
      <c r="AZN16" s="55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30"/>
      <c r="BAK16" s="30"/>
      <c r="BAL16" s="30"/>
      <c r="BAM16" s="30"/>
      <c r="BAN16" s="30"/>
      <c r="BAO16" s="30"/>
      <c r="BAP16" s="30"/>
      <c r="BAQ16" s="30"/>
      <c r="BAR16" s="30"/>
      <c r="BAS16" s="30"/>
      <c r="BAT16" s="30"/>
      <c r="BAU16" s="55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30"/>
      <c r="BBR16" s="30"/>
      <c r="BBS16" s="30"/>
      <c r="BBT16" s="30"/>
      <c r="BBU16" s="30"/>
      <c r="BBV16" s="30"/>
      <c r="BBW16" s="30"/>
      <c r="BBX16" s="30"/>
      <c r="BBY16" s="30"/>
      <c r="BBZ16" s="30"/>
      <c r="BCA16" s="30"/>
      <c r="BCB16" s="55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30"/>
      <c r="BCY16" s="30"/>
      <c r="BCZ16" s="30"/>
      <c r="BDA16" s="30"/>
      <c r="BDB16" s="30"/>
      <c r="BDC16" s="30"/>
      <c r="BDD16" s="30"/>
      <c r="BDE16" s="30"/>
      <c r="BDF16" s="30"/>
      <c r="BDG16" s="30"/>
      <c r="BDH16" s="30"/>
      <c r="BDI16" s="55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30"/>
      <c r="BEF16" s="30"/>
      <c r="BEG16" s="30"/>
      <c r="BEH16" s="30"/>
      <c r="BEI16" s="30"/>
      <c r="BEJ16" s="30"/>
      <c r="BEK16" s="30"/>
      <c r="BEL16" s="30"/>
      <c r="BEM16" s="30"/>
      <c r="BEN16" s="30"/>
      <c r="BEO16" s="30"/>
      <c r="BEP16" s="55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30"/>
      <c r="BFM16" s="30"/>
      <c r="BFN16" s="30"/>
      <c r="BFO16" s="30"/>
      <c r="BFP16" s="30"/>
      <c r="BFQ16" s="30"/>
      <c r="BFR16" s="30"/>
      <c r="BFS16" s="30"/>
      <c r="BFT16" s="30"/>
      <c r="BFU16" s="30"/>
      <c r="BFV16" s="30"/>
      <c r="BFW16" s="55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30"/>
      <c r="BGT16" s="30"/>
      <c r="BGU16" s="30"/>
      <c r="BGV16" s="30"/>
      <c r="BGW16" s="30"/>
      <c r="BGX16" s="30"/>
      <c r="BGY16" s="30"/>
      <c r="BGZ16" s="30"/>
      <c r="BHA16" s="30"/>
      <c r="BHB16" s="30"/>
      <c r="BHC16" s="30"/>
      <c r="BHD16" s="55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30"/>
      <c r="BIA16" s="30"/>
      <c r="BIB16" s="30"/>
      <c r="BIC16" s="30"/>
      <c r="BID16" s="30"/>
      <c r="BIE16" s="30"/>
      <c r="BIF16" s="30"/>
      <c r="BIG16" s="30"/>
      <c r="BIH16" s="30"/>
      <c r="BII16" s="30"/>
      <c r="BIJ16" s="30"/>
      <c r="BIK16" s="55"/>
      <c r="BIL16" s="56"/>
    </row>
    <row r="17" spans="2:1598" x14ac:dyDescent="0.3">
      <c r="B17" s="254"/>
      <c r="C17" s="6" t="s">
        <v>0</v>
      </c>
      <c r="D17" s="233"/>
      <c r="E17" s="6" t="s">
        <v>2</v>
      </c>
      <c r="F17" s="233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</row>
    <row r="28" spans="2:1598" x14ac:dyDescent="0.3">
      <c r="N28" s="247" t="s">
        <v>0</v>
      </c>
      <c r="O28" s="6" t="s">
        <v>0</v>
      </c>
      <c r="P28" s="232" t="s">
        <v>1</v>
      </c>
      <c r="Q28" s="6" t="s">
        <v>1</v>
      </c>
      <c r="R28" s="232" t="s">
        <v>3</v>
      </c>
    </row>
    <row r="29" spans="2:1598" x14ac:dyDescent="0.3">
      <c r="N29" s="247"/>
      <c r="O29" s="6" t="s">
        <v>0</v>
      </c>
      <c r="P29" s="232"/>
      <c r="Q29" s="6" t="s">
        <v>1</v>
      </c>
      <c r="R29" s="232"/>
    </row>
    <row r="30" spans="2:1598" x14ac:dyDescent="0.3">
      <c r="N30" s="232"/>
      <c r="O30" s="6" t="s">
        <v>0</v>
      </c>
      <c r="P30" s="232"/>
      <c r="Q30" s="6" t="s">
        <v>1</v>
      </c>
      <c r="R30" s="232"/>
    </row>
    <row r="31" spans="2:1598" x14ac:dyDescent="0.3">
      <c r="N31" s="232"/>
      <c r="O31" s="6" t="s">
        <v>0</v>
      </c>
      <c r="P31" s="232"/>
      <c r="Q31" s="6" t="s">
        <v>1</v>
      </c>
      <c r="R31" s="232"/>
    </row>
    <row r="32" spans="2:1598" x14ac:dyDescent="0.3">
      <c r="N32" s="232"/>
      <c r="O32" s="6" t="s">
        <v>0</v>
      </c>
      <c r="P32" s="232"/>
      <c r="Q32" s="6" t="s">
        <v>1</v>
      </c>
      <c r="R32" s="232" t="s">
        <v>4</v>
      </c>
    </row>
    <row r="33" spans="14:18" x14ac:dyDescent="0.3">
      <c r="N33" s="232"/>
      <c r="O33" s="6" t="s">
        <v>0</v>
      </c>
      <c r="P33" s="232"/>
      <c r="Q33" s="6" t="s">
        <v>1</v>
      </c>
      <c r="R33" s="232"/>
    </row>
    <row r="34" spans="14:18" x14ac:dyDescent="0.3">
      <c r="N34" s="232"/>
      <c r="O34" s="6" t="s">
        <v>0</v>
      </c>
      <c r="P34" s="232"/>
      <c r="Q34" s="6" t="s">
        <v>1</v>
      </c>
      <c r="R34" s="232"/>
    </row>
    <row r="35" spans="14:18" x14ac:dyDescent="0.3">
      <c r="N35" s="232"/>
      <c r="O35" s="6" t="s">
        <v>0</v>
      </c>
      <c r="P35" s="232"/>
      <c r="Q35" s="6" t="s">
        <v>1</v>
      </c>
      <c r="R35" s="232"/>
    </row>
    <row r="36" spans="14:18" x14ac:dyDescent="0.3">
      <c r="N36" s="232"/>
      <c r="O36" s="6" t="s">
        <v>0</v>
      </c>
      <c r="P36" s="232"/>
      <c r="Q36" s="6" t="s">
        <v>1</v>
      </c>
      <c r="R36" s="232" t="s">
        <v>5</v>
      </c>
    </row>
    <row r="37" spans="14:18" x14ac:dyDescent="0.3">
      <c r="N37" s="232"/>
      <c r="O37" s="6" t="s">
        <v>0</v>
      </c>
      <c r="P37" s="232"/>
      <c r="Q37" s="6" t="s">
        <v>1</v>
      </c>
      <c r="R37" s="232"/>
    </row>
    <row r="38" spans="14:18" x14ac:dyDescent="0.3">
      <c r="N38" s="232"/>
      <c r="O38" s="6" t="s">
        <v>0</v>
      </c>
      <c r="P38" s="232"/>
      <c r="Q38" s="6" t="s">
        <v>1</v>
      </c>
      <c r="R38" s="232"/>
    </row>
    <row r="39" spans="14:18" x14ac:dyDescent="0.3">
      <c r="N39" s="232"/>
      <c r="O39" s="6" t="s">
        <v>0</v>
      </c>
      <c r="P39" s="232" t="s">
        <v>2</v>
      </c>
      <c r="Q39" s="6" t="s">
        <v>2</v>
      </c>
      <c r="R39" s="232" t="s">
        <v>6</v>
      </c>
    </row>
    <row r="40" spans="14:18" x14ac:dyDescent="0.3">
      <c r="N40" s="232"/>
      <c r="O40" s="6" t="s">
        <v>0</v>
      </c>
      <c r="P40" s="232"/>
      <c r="Q40" s="6" t="s">
        <v>2</v>
      </c>
      <c r="R40" s="232"/>
    </row>
    <row r="41" spans="14:18" x14ac:dyDescent="0.3">
      <c r="N41" s="232"/>
      <c r="O41" s="6" t="s">
        <v>0</v>
      </c>
      <c r="P41" s="232"/>
      <c r="Q41" s="6" t="s">
        <v>2</v>
      </c>
      <c r="R41" s="232"/>
    </row>
    <row r="42" spans="14:18" x14ac:dyDescent="0.3">
      <c r="N42" s="232"/>
      <c r="O42" s="6" t="s">
        <v>0</v>
      </c>
      <c r="P42" s="232"/>
      <c r="Q42" s="6" t="s">
        <v>2</v>
      </c>
      <c r="R42" s="232"/>
    </row>
    <row r="43" spans="14:18" x14ac:dyDescent="0.3">
      <c r="N43" s="232"/>
      <c r="O43" s="6" t="s">
        <v>0</v>
      </c>
      <c r="P43" s="232"/>
      <c r="Q43" s="6" t="s">
        <v>2</v>
      </c>
      <c r="R43" s="232" t="s">
        <v>7</v>
      </c>
    </row>
    <row r="44" spans="14:18" x14ac:dyDescent="0.3">
      <c r="N44" s="232"/>
      <c r="O44" s="6" t="s">
        <v>0</v>
      </c>
      <c r="P44" s="232"/>
      <c r="Q44" s="6" t="s">
        <v>2</v>
      </c>
      <c r="R44" s="232"/>
    </row>
    <row r="45" spans="14:18" x14ac:dyDescent="0.3">
      <c r="N45" s="232"/>
      <c r="O45" s="6" t="s">
        <v>0</v>
      </c>
      <c r="P45" s="232"/>
      <c r="Q45" s="6" t="s">
        <v>2</v>
      </c>
      <c r="R45" s="232"/>
    </row>
    <row r="46" spans="14:18" x14ac:dyDescent="0.3">
      <c r="N46" s="232"/>
      <c r="O46" s="6" t="s">
        <v>0</v>
      </c>
      <c r="P46" s="232"/>
      <c r="Q46" s="6" t="s">
        <v>2</v>
      </c>
      <c r="R46" s="232"/>
    </row>
    <row r="47" spans="14:18" x14ac:dyDescent="0.3">
      <c r="N47" s="232"/>
      <c r="O47" s="6" t="s">
        <v>0</v>
      </c>
      <c r="P47" s="232"/>
      <c r="Q47" s="6" t="s">
        <v>2</v>
      </c>
      <c r="R47" s="232"/>
    </row>
  </sheetData>
  <mergeCells count="71">
    <mergeCell ref="MC5:NH5"/>
    <mergeCell ref="I3:BIL3"/>
    <mergeCell ref="I4:OQ4"/>
    <mergeCell ref="OR4:ADX4"/>
    <mergeCell ref="ADY4:ATE4"/>
    <mergeCell ref="AUL4:BIL4"/>
    <mergeCell ref="I5:AN5"/>
    <mergeCell ref="AQ5:BV5"/>
    <mergeCell ref="BY5:DD5"/>
    <mergeCell ref="DF5:EK5"/>
    <mergeCell ref="EM5:FR5"/>
    <mergeCell ref="FT5:GY5"/>
    <mergeCell ref="HA5:IF5"/>
    <mergeCell ref="IH5:JM5"/>
    <mergeCell ref="JO5:KT5"/>
    <mergeCell ref="KV5:MA5"/>
    <mergeCell ref="ABJ5:ACO5"/>
    <mergeCell ref="NJ5:OO5"/>
    <mergeCell ref="OR5:PW5"/>
    <mergeCell ref="PY5:RD5"/>
    <mergeCell ref="RF5:SK5"/>
    <mergeCell ref="SM5:TR5"/>
    <mergeCell ref="TT5:UY5"/>
    <mergeCell ref="VA5:WF5"/>
    <mergeCell ref="WH5:XM5"/>
    <mergeCell ref="XO5:YT5"/>
    <mergeCell ref="YV5:AAA5"/>
    <mergeCell ref="AAC5:ABH5"/>
    <mergeCell ref="AQQ5:ARV5"/>
    <mergeCell ref="ACQ5:ADV5"/>
    <mergeCell ref="ADY5:AFD5"/>
    <mergeCell ref="AFF5:AGK5"/>
    <mergeCell ref="AGM5:AHR5"/>
    <mergeCell ref="AHT5:AIY5"/>
    <mergeCell ref="AJA5:AKF5"/>
    <mergeCell ref="AKH5:ALM5"/>
    <mergeCell ref="ALO5:AMT5"/>
    <mergeCell ref="AMV5:AOA5"/>
    <mergeCell ref="AOC5:APH5"/>
    <mergeCell ref="APJ5:AQO5"/>
    <mergeCell ref="BFX5:BHC5"/>
    <mergeCell ref="ARX5:ATC5"/>
    <mergeCell ref="ATF5:AUK5"/>
    <mergeCell ref="AUM5:AVR5"/>
    <mergeCell ref="AVT5:AWY5"/>
    <mergeCell ref="AXA5:AYF5"/>
    <mergeCell ref="AYH5:AZM5"/>
    <mergeCell ref="R43:R47"/>
    <mergeCell ref="BHE5:BIJ5"/>
    <mergeCell ref="AO5:AP5"/>
    <mergeCell ref="BW5:BX5"/>
    <mergeCell ref="N28:N47"/>
    <mergeCell ref="P28:P38"/>
    <mergeCell ref="R28:R31"/>
    <mergeCell ref="R32:R35"/>
    <mergeCell ref="R36:R38"/>
    <mergeCell ref="P39:P47"/>
    <mergeCell ref="R39:R42"/>
    <mergeCell ref="AZO5:BAT5"/>
    <mergeCell ref="BAV5:BCA5"/>
    <mergeCell ref="BCC5:BDH5"/>
    <mergeCell ref="BDJ5:BEO5"/>
    <mergeCell ref="BEQ5:BFV5"/>
    <mergeCell ref="B7:B17"/>
    <mergeCell ref="D7:D13"/>
    <mergeCell ref="D14:D17"/>
    <mergeCell ref="F14:F15"/>
    <mergeCell ref="F16:F17"/>
    <mergeCell ref="F7:F9"/>
    <mergeCell ref="F10:F11"/>
    <mergeCell ref="F12:F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>
                  <from>
                    <xdr:col>5</xdr:col>
                    <xdr:colOff>411480</xdr:colOff>
                    <xdr:row>2</xdr:row>
                    <xdr:rowOff>388620</xdr:rowOff>
                  </from>
                  <to>
                    <xdr:col>6</xdr:col>
                    <xdr:colOff>449580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B1:Q51"/>
  <sheetViews>
    <sheetView workbookViewId="0"/>
  </sheetViews>
  <sheetFormatPr defaultRowHeight="14.4" outlineLevelRow="1" x14ac:dyDescent="0.3"/>
  <cols>
    <col min="3" max="3" width="3.109375" style="2" hidden="1" customWidth="1"/>
    <col min="4" max="4" width="8.6640625" style="2" bestFit="1" customWidth="1"/>
    <col min="5" max="5" width="4.44140625" style="2" hidden="1" customWidth="1"/>
    <col min="6" max="6" width="4.44140625" style="2" customWidth="1"/>
    <col min="7" max="7" width="4.88671875" bestFit="1" customWidth="1"/>
    <col min="8" max="8" width="19.33203125" bestFit="1" customWidth="1"/>
    <col min="9" max="9" width="9.6640625" bestFit="1" customWidth="1"/>
    <col min="10" max="10" width="9.33203125" bestFit="1" customWidth="1"/>
    <col min="11" max="11" width="11.5546875" bestFit="1" customWidth="1"/>
    <col min="12" max="12" width="9.33203125" bestFit="1" customWidth="1"/>
    <col min="13" max="13" width="9.33203125" customWidth="1"/>
    <col min="14" max="14" width="9.33203125" bestFit="1" customWidth="1"/>
    <col min="15" max="15" width="9.33203125" customWidth="1"/>
    <col min="16" max="16" width="9.33203125" bestFit="1" customWidth="1"/>
    <col min="17" max="17" width="11.33203125" bestFit="1" customWidth="1"/>
  </cols>
  <sheetData>
    <row r="1" spans="2:17" x14ac:dyDescent="0.3">
      <c r="G1" s="242" t="s">
        <v>11</v>
      </c>
      <c r="H1" s="243"/>
      <c r="I1" s="3">
        <v>1</v>
      </c>
      <c r="J1" s="3">
        <f>I1+1</f>
        <v>2</v>
      </c>
      <c r="K1" s="3">
        <v>4</v>
      </c>
      <c r="L1" s="3">
        <v>3</v>
      </c>
      <c r="M1" s="3"/>
      <c r="N1" s="3">
        <v>5</v>
      </c>
      <c r="O1" s="3"/>
      <c r="P1" s="3"/>
      <c r="Q1" s="2" t="s">
        <v>17</v>
      </c>
    </row>
    <row r="2" spans="2:17" x14ac:dyDescent="0.3">
      <c r="G2" s="242" t="s">
        <v>8</v>
      </c>
      <c r="H2" s="243"/>
      <c r="I2" s="3">
        <v>2</v>
      </c>
      <c r="J2" s="3">
        <v>2</v>
      </c>
      <c r="K2" s="3">
        <v>2</v>
      </c>
      <c r="L2" s="3">
        <v>2</v>
      </c>
      <c r="M2" s="3"/>
      <c r="N2" s="3">
        <v>3</v>
      </c>
      <c r="O2" s="3"/>
      <c r="P2" s="3"/>
      <c r="Q2" s="3"/>
    </row>
    <row r="3" spans="2:17" x14ac:dyDescent="0.3">
      <c r="G3" s="242" t="s">
        <v>9</v>
      </c>
      <c r="H3" s="243"/>
      <c r="I3" s="3">
        <v>2018</v>
      </c>
      <c r="J3" s="3">
        <v>2018</v>
      </c>
      <c r="K3" s="3">
        <v>2018</v>
      </c>
      <c r="L3" s="3">
        <v>2018</v>
      </c>
      <c r="M3" s="3"/>
      <c r="N3" s="3">
        <v>2018</v>
      </c>
      <c r="O3" s="3"/>
      <c r="P3" s="3"/>
      <c r="Q3" s="3"/>
    </row>
    <row r="4" spans="2:17" x14ac:dyDescent="0.3">
      <c r="G4" s="242" t="s">
        <v>10</v>
      </c>
      <c r="H4" s="243"/>
      <c r="I4" s="3"/>
      <c r="J4" s="3"/>
      <c r="K4" s="3"/>
      <c r="L4" s="3"/>
      <c r="M4" s="3"/>
      <c r="N4" s="3"/>
      <c r="O4" s="3"/>
      <c r="P4" s="3"/>
      <c r="Q4" s="3"/>
    </row>
    <row r="5" spans="2:17" ht="28.8" x14ac:dyDescent="0.3">
      <c r="G5" s="244" t="s">
        <v>18</v>
      </c>
      <c r="H5" s="245"/>
      <c r="I5" s="36" t="s">
        <v>19</v>
      </c>
      <c r="J5" s="37"/>
      <c r="K5" s="37" t="s">
        <v>28</v>
      </c>
      <c r="L5" s="37" t="s">
        <v>35</v>
      </c>
      <c r="M5" s="37" t="s">
        <v>35</v>
      </c>
      <c r="N5" s="37" t="s">
        <v>34</v>
      </c>
      <c r="O5" s="37"/>
      <c r="P5" s="37"/>
      <c r="Q5" s="37"/>
    </row>
    <row r="6" spans="2:17" x14ac:dyDescent="0.3">
      <c r="G6" s="22"/>
      <c r="H6" s="22"/>
      <c r="I6" s="44"/>
      <c r="J6" s="45"/>
      <c r="K6" s="45"/>
      <c r="L6" s="45"/>
      <c r="M6" s="45"/>
      <c r="N6" s="45"/>
      <c r="O6" s="45"/>
      <c r="P6" s="45"/>
      <c r="Q6" s="45"/>
    </row>
    <row r="7" spans="2:17" x14ac:dyDescent="0.3">
      <c r="B7" s="239" t="s">
        <v>36</v>
      </c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1"/>
    </row>
    <row r="8" spans="2:17" ht="14.25" customHeight="1" outlineLevel="1" x14ac:dyDescent="0.3">
      <c r="G8" s="46" t="s">
        <v>25</v>
      </c>
      <c r="H8" s="47" t="s">
        <v>18</v>
      </c>
      <c r="I8" s="246" t="s">
        <v>29</v>
      </c>
      <c r="J8" s="246"/>
      <c r="K8" s="246"/>
      <c r="L8" s="246"/>
      <c r="M8" s="246"/>
      <c r="N8" s="246"/>
      <c r="O8" s="246"/>
      <c r="P8" s="246"/>
      <c r="Q8" s="48" t="s">
        <v>30</v>
      </c>
    </row>
    <row r="9" spans="2:17" ht="15.6" outlineLevel="1" x14ac:dyDescent="0.3">
      <c r="B9" s="247" t="s">
        <v>0</v>
      </c>
      <c r="C9" s="6" t="s">
        <v>0</v>
      </c>
      <c r="D9" s="232" t="s">
        <v>1</v>
      </c>
      <c r="E9" s="6" t="s">
        <v>1</v>
      </c>
      <c r="F9" s="232" t="s">
        <v>3</v>
      </c>
      <c r="G9" s="26" t="s">
        <v>3</v>
      </c>
      <c r="H9" s="18" t="s">
        <v>43</v>
      </c>
      <c r="I9" s="5">
        <f>-I23</f>
        <v>0</v>
      </c>
      <c r="J9" s="5">
        <f t="shared" ref="J9:P9" si="0">-J23</f>
        <v>0</v>
      </c>
      <c r="K9" s="5">
        <f t="shared" si="0"/>
        <v>10000</v>
      </c>
      <c r="L9" s="5">
        <f t="shared" si="0"/>
        <v>0</v>
      </c>
      <c r="M9" s="5"/>
      <c r="N9" s="5">
        <f t="shared" si="0"/>
        <v>0</v>
      </c>
      <c r="O9" s="5"/>
      <c r="P9" s="5">
        <f t="shared" si="0"/>
        <v>0</v>
      </c>
      <c r="Q9" s="25">
        <f>SUM(I9:P9)</f>
        <v>10000</v>
      </c>
    </row>
    <row r="10" spans="2:17" ht="15.6" outlineLevel="1" x14ac:dyDescent="0.3">
      <c r="B10" s="247"/>
      <c r="C10" s="6" t="s">
        <v>0</v>
      </c>
      <c r="D10" s="232"/>
      <c r="E10" s="6" t="s">
        <v>1</v>
      </c>
      <c r="F10" s="232"/>
      <c r="G10" s="27" t="s">
        <v>3</v>
      </c>
      <c r="H10" s="19"/>
      <c r="I10" s="5"/>
      <c r="J10" s="5"/>
      <c r="K10" s="5"/>
      <c r="L10" s="5"/>
      <c r="M10" s="5"/>
      <c r="N10" s="5"/>
      <c r="O10" s="5"/>
      <c r="P10" s="5"/>
      <c r="Q10" s="25">
        <f>SUM(I10:P10)</f>
        <v>0</v>
      </c>
    </row>
    <row r="11" spans="2:17" ht="15.6" outlineLevel="1" x14ac:dyDescent="0.3">
      <c r="B11" s="232"/>
      <c r="C11" s="6" t="s">
        <v>0</v>
      </c>
      <c r="D11" s="232"/>
      <c r="E11" s="6" t="s">
        <v>1</v>
      </c>
      <c r="F11" s="232"/>
      <c r="G11" s="27" t="s">
        <v>3</v>
      </c>
      <c r="H11" s="19"/>
      <c r="I11" s="5"/>
      <c r="J11" s="5"/>
      <c r="K11" s="5"/>
      <c r="L11" s="5"/>
      <c r="M11" s="5"/>
      <c r="N11" s="5"/>
      <c r="O11" s="5"/>
      <c r="P11" s="5"/>
      <c r="Q11" s="25">
        <f>SUM(I11:P11)</f>
        <v>0</v>
      </c>
    </row>
    <row r="12" spans="2:17" outlineLevel="1" x14ac:dyDescent="0.3">
      <c r="B12" s="232"/>
      <c r="C12" s="6" t="s">
        <v>0</v>
      </c>
      <c r="D12" s="232"/>
      <c r="E12" s="6" t="s">
        <v>1</v>
      </c>
      <c r="F12" s="232"/>
      <c r="G12" s="28"/>
      <c r="H12" s="20" t="s">
        <v>12</v>
      </c>
      <c r="I12" s="12">
        <f t="shared" ref="I12:P12" si="1">SUM(I9:I11)</f>
        <v>0</v>
      </c>
      <c r="J12" s="13">
        <f t="shared" si="1"/>
        <v>0</v>
      </c>
      <c r="K12" s="13">
        <f t="shared" si="1"/>
        <v>10000</v>
      </c>
      <c r="L12" s="13"/>
      <c r="M12" s="13"/>
      <c r="N12" s="13"/>
      <c r="O12" s="13"/>
      <c r="P12" s="14">
        <f t="shared" si="1"/>
        <v>0</v>
      </c>
      <c r="Q12" s="24">
        <f>SUM(Q9:Q11)</f>
        <v>10000</v>
      </c>
    </row>
    <row r="13" spans="2:17" ht="15.6" outlineLevel="1" x14ac:dyDescent="0.3">
      <c r="B13" s="232"/>
      <c r="C13" s="6" t="s">
        <v>0</v>
      </c>
      <c r="D13" s="232"/>
      <c r="E13" s="6" t="s">
        <v>1</v>
      </c>
      <c r="F13" s="232" t="s">
        <v>4</v>
      </c>
      <c r="G13" s="27" t="s">
        <v>4</v>
      </c>
      <c r="H13" s="19" t="s">
        <v>41</v>
      </c>
      <c r="I13" s="5">
        <f>-I28</f>
        <v>-200</v>
      </c>
      <c r="J13" s="5">
        <f t="shared" ref="J13:P13" si="2">-J28</f>
        <v>0</v>
      </c>
      <c r="K13" s="5">
        <f t="shared" si="2"/>
        <v>0</v>
      </c>
      <c r="L13" s="5"/>
      <c r="M13" s="5"/>
      <c r="N13" s="5">
        <f t="shared" si="2"/>
        <v>0</v>
      </c>
      <c r="O13" s="5"/>
      <c r="P13" s="5">
        <f t="shared" si="2"/>
        <v>0</v>
      </c>
      <c r="Q13" s="25">
        <f>SUM(I13:P13)</f>
        <v>-200</v>
      </c>
    </row>
    <row r="14" spans="2:17" ht="15.6" outlineLevel="1" x14ac:dyDescent="0.3">
      <c r="B14" s="232"/>
      <c r="C14" s="6" t="s">
        <v>0</v>
      </c>
      <c r="D14" s="232"/>
      <c r="E14" s="6" t="s">
        <v>1</v>
      </c>
      <c r="F14" s="232"/>
      <c r="G14" s="27" t="s">
        <v>4</v>
      </c>
      <c r="H14" s="19" t="s">
        <v>41</v>
      </c>
      <c r="I14" s="5"/>
      <c r="J14" s="5"/>
      <c r="K14" s="5"/>
      <c r="L14" s="5">
        <v>-30</v>
      </c>
      <c r="M14" s="5"/>
      <c r="N14" s="5"/>
      <c r="O14" s="5"/>
      <c r="P14" s="5"/>
      <c r="Q14" s="25">
        <f>SUM(I14:P14)</f>
        <v>-30</v>
      </c>
    </row>
    <row r="15" spans="2:17" ht="15.6" outlineLevel="1" x14ac:dyDescent="0.3">
      <c r="B15" s="232"/>
      <c r="C15" s="6" t="s">
        <v>0</v>
      </c>
      <c r="D15" s="232"/>
      <c r="E15" s="6" t="s">
        <v>1</v>
      </c>
      <c r="F15" s="232"/>
      <c r="G15" s="27" t="s">
        <v>4</v>
      </c>
      <c r="H15" s="19" t="s">
        <v>39</v>
      </c>
      <c r="I15" s="5"/>
      <c r="J15" s="5"/>
      <c r="K15" s="5"/>
      <c r="L15" s="5"/>
      <c r="M15" s="5">
        <v>-100</v>
      </c>
      <c r="N15" s="5"/>
      <c r="O15" s="5"/>
      <c r="P15" s="5"/>
      <c r="Q15" s="25">
        <f>SUM(I15:P15)</f>
        <v>-100</v>
      </c>
    </row>
    <row r="16" spans="2:17" outlineLevel="1" x14ac:dyDescent="0.3">
      <c r="B16" s="232"/>
      <c r="C16" s="6" t="s">
        <v>0</v>
      </c>
      <c r="D16" s="232"/>
      <c r="E16" s="6" t="s">
        <v>1</v>
      </c>
      <c r="F16" s="232"/>
      <c r="G16" s="28"/>
      <c r="H16" s="20" t="s">
        <v>13</v>
      </c>
      <c r="I16" s="12">
        <f t="shared" ref="I16:N16" si="3">SUM(I13:I15)</f>
        <v>-200</v>
      </c>
      <c r="J16" s="13">
        <f t="shared" si="3"/>
        <v>0</v>
      </c>
      <c r="K16" s="13">
        <f t="shared" si="3"/>
        <v>0</v>
      </c>
      <c r="L16" s="13">
        <f t="shared" si="3"/>
        <v>-30</v>
      </c>
      <c r="M16" s="13">
        <f t="shared" si="3"/>
        <v>-100</v>
      </c>
      <c r="N16" s="13">
        <f t="shared" si="3"/>
        <v>0</v>
      </c>
      <c r="O16" s="13"/>
      <c r="P16" s="14">
        <f t="shared" ref="P16" si="4">SUM(P13:P15)</f>
        <v>0</v>
      </c>
      <c r="Q16" s="24">
        <f>SUM(Q13:Q15)</f>
        <v>-330</v>
      </c>
    </row>
    <row r="17" spans="2:17" ht="15.6" outlineLevel="1" x14ac:dyDescent="0.3">
      <c r="B17" s="232"/>
      <c r="C17" s="6" t="s">
        <v>0</v>
      </c>
      <c r="D17" s="232"/>
      <c r="E17" s="6" t="s">
        <v>1</v>
      </c>
      <c r="F17" s="232" t="s">
        <v>5</v>
      </c>
      <c r="G17" s="27" t="s">
        <v>5</v>
      </c>
      <c r="H17" s="19"/>
      <c r="I17" s="5"/>
      <c r="J17" s="5"/>
      <c r="K17" s="5"/>
      <c r="L17" s="5"/>
      <c r="M17" s="5"/>
      <c r="N17" s="5"/>
      <c r="O17" s="5"/>
      <c r="P17" s="5"/>
      <c r="Q17" s="25">
        <f>SUM(I17:P17)</f>
        <v>0</v>
      </c>
    </row>
    <row r="18" spans="2:17" ht="15.6" outlineLevel="1" x14ac:dyDescent="0.3">
      <c r="B18" s="232"/>
      <c r="C18" s="6" t="s">
        <v>0</v>
      </c>
      <c r="D18" s="232"/>
      <c r="E18" s="6" t="s">
        <v>1</v>
      </c>
      <c r="F18" s="232"/>
      <c r="G18" s="27" t="s">
        <v>5</v>
      </c>
      <c r="H18" s="19"/>
      <c r="I18" s="5"/>
      <c r="J18" s="5"/>
      <c r="K18" s="5"/>
      <c r="L18" s="5"/>
      <c r="M18" s="5"/>
      <c r="N18" s="5"/>
      <c r="O18" s="5"/>
      <c r="P18" s="5"/>
      <c r="Q18" s="25">
        <f>SUM(I18:P18)</f>
        <v>0</v>
      </c>
    </row>
    <row r="19" spans="2:17" outlineLevel="1" x14ac:dyDescent="0.3">
      <c r="B19" s="232"/>
      <c r="C19" s="6" t="s">
        <v>0</v>
      </c>
      <c r="D19" s="232"/>
      <c r="E19" s="6" t="s">
        <v>1</v>
      </c>
      <c r="F19" s="232"/>
      <c r="G19" s="28"/>
      <c r="H19" s="20" t="s">
        <v>14</v>
      </c>
      <c r="I19" s="12">
        <f t="shared" ref="I19:Q19" si="5">SUM(I17:I18)</f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4">
        <f t="shared" si="5"/>
        <v>0</v>
      </c>
      <c r="Q19" s="24">
        <f t="shared" si="5"/>
        <v>0</v>
      </c>
    </row>
    <row r="20" spans="2:17" ht="15.6" outlineLevel="1" x14ac:dyDescent="0.3">
      <c r="B20" s="232"/>
      <c r="C20" s="6" t="s">
        <v>0</v>
      </c>
      <c r="D20" s="232" t="s">
        <v>2</v>
      </c>
      <c r="E20" s="6" t="s">
        <v>2</v>
      </c>
      <c r="F20" s="232" t="s">
        <v>6</v>
      </c>
      <c r="G20" s="27" t="s">
        <v>6</v>
      </c>
      <c r="H20" s="19" t="s">
        <v>37</v>
      </c>
      <c r="I20" s="5"/>
      <c r="J20" s="5"/>
      <c r="K20" s="5">
        <v>-10000</v>
      </c>
      <c r="L20" s="5"/>
      <c r="M20" s="5"/>
      <c r="N20" s="5"/>
      <c r="O20" s="5"/>
      <c r="P20" s="5"/>
      <c r="Q20" s="25">
        <f>SUM(I20:P20)</f>
        <v>-10000</v>
      </c>
    </row>
    <row r="21" spans="2:17" ht="15.6" outlineLevel="1" x14ac:dyDescent="0.3">
      <c r="B21" s="232"/>
      <c r="C21" s="6" t="s">
        <v>0</v>
      </c>
      <c r="D21" s="232"/>
      <c r="E21" s="6" t="s">
        <v>2</v>
      </c>
      <c r="F21" s="232"/>
      <c r="G21" s="27" t="s">
        <v>6</v>
      </c>
      <c r="H21" s="19"/>
      <c r="I21" s="5"/>
      <c r="J21" s="5"/>
      <c r="K21" s="5"/>
      <c r="L21" s="5"/>
      <c r="M21" s="5"/>
      <c r="N21" s="5"/>
      <c r="O21" s="5"/>
      <c r="P21" s="5"/>
      <c r="Q21" s="25">
        <f>SUM(I21:P21)</f>
        <v>0</v>
      </c>
    </row>
    <row r="22" spans="2:17" ht="15.6" outlineLevel="1" x14ac:dyDescent="0.3">
      <c r="B22" s="232"/>
      <c r="C22" s="6" t="s">
        <v>0</v>
      </c>
      <c r="D22" s="232"/>
      <c r="E22" s="6" t="s">
        <v>2</v>
      </c>
      <c r="F22" s="232"/>
      <c r="G22" s="27" t="s">
        <v>6</v>
      </c>
      <c r="H22" s="19"/>
      <c r="I22" s="5"/>
      <c r="J22" s="5"/>
      <c r="K22" s="5"/>
      <c r="L22" s="5"/>
      <c r="M22" s="5"/>
      <c r="N22" s="5"/>
      <c r="O22" s="5"/>
      <c r="P22" s="5"/>
      <c r="Q22" s="25">
        <f>SUM(I22:P22)</f>
        <v>0</v>
      </c>
    </row>
    <row r="23" spans="2:17" outlineLevel="1" x14ac:dyDescent="0.3">
      <c r="B23" s="232"/>
      <c r="C23" s="6" t="s">
        <v>0</v>
      </c>
      <c r="D23" s="232"/>
      <c r="E23" s="6" t="s">
        <v>2</v>
      </c>
      <c r="F23" s="232"/>
      <c r="G23" s="28"/>
      <c r="H23" s="20" t="s">
        <v>15</v>
      </c>
      <c r="I23" s="12">
        <f t="shared" ref="I23:Q23" si="6">SUM(I20:I22)</f>
        <v>0</v>
      </c>
      <c r="J23" s="13">
        <f t="shared" si="6"/>
        <v>0</v>
      </c>
      <c r="K23" s="13">
        <f t="shared" si="6"/>
        <v>-10000</v>
      </c>
      <c r="L23" s="13">
        <f t="shared" si="6"/>
        <v>0</v>
      </c>
      <c r="M23" s="13">
        <f t="shared" si="6"/>
        <v>0</v>
      </c>
      <c r="N23" s="13">
        <f t="shared" si="6"/>
        <v>0</v>
      </c>
      <c r="O23" s="13">
        <f t="shared" si="6"/>
        <v>0</v>
      </c>
      <c r="P23" s="14">
        <f t="shared" si="6"/>
        <v>0</v>
      </c>
      <c r="Q23" s="24">
        <f t="shared" si="6"/>
        <v>-10000</v>
      </c>
    </row>
    <row r="24" spans="2:17" ht="15.6" outlineLevel="1" x14ac:dyDescent="0.3">
      <c r="B24" s="232"/>
      <c r="C24" s="6" t="s">
        <v>0</v>
      </c>
      <c r="D24" s="232"/>
      <c r="E24" s="6" t="s">
        <v>2</v>
      </c>
      <c r="F24" s="232" t="s">
        <v>7</v>
      </c>
      <c r="G24" s="27" t="s">
        <v>7</v>
      </c>
      <c r="H24" s="19"/>
      <c r="I24" s="5"/>
      <c r="J24" s="5"/>
      <c r="K24" s="5"/>
      <c r="L24" s="5"/>
      <c r="M24" s="5"/>
      <c r="N24" s="5"/>
      <c r="O24" s="5"/>
      <c r="P24" s="5"/>
      <c r="Q24" s="25">
        <f>SUM(I24:P24)</f>
        <v>0</v>
      </c>
    </row>
    <row r="25" spans="2:17" ht="15.6" outlineLevel="1" x14ac:dyDescent="0.3">
      <c r="B25" s="232"/>
      <c r="C25" s="6" t="s">
        <v>0</v>
      </c>
      <c r="D25" s="232"/>
      <c r="E25" s="6" t="s">
        <v>2</v>
      </c>
      <c r="F25" s="232"/>
      <c r="G25" s="27" t="s">
        <v>26</v>
      </c>
      <c r="H25" s="19" t="str">
        <f>I5</f>
        <v>Cost Provision</v>
      </c>
      <c r="I25" s="5">
        <v>200</v>
      </c>
      <c r="J25" s="5"/>
      <c r="K25" s="5"/>
      <c r="L25" s="5"/>
      <c r="M25" s="5"/>
      <c r="N25" s="5"/>
      <c r="O25" s="5"/>
      <c r="P25" s="5"/>
      <c r="Q25" s="25">
        <f>SUM(I25:P25)</f>
        <v>200</v>
      </c>
    </row>
    <row r="26" spans="2:17" ht="15.6" outlineLevel="1" x14ac:dyDescent="0.3">
      <c r="B26" s="232"/>
      <c r="C26" s="6" t="s">
        <v>0</v>
      </c>
      <c r="D26" s="232"/>
      <c r="E26" s="6" t="s">
        <v>2</v>
      </c>
      <c r="F26" s="232"/>
      <c r="G26" s="27" t="s">
        <v>27</v>
      </c>
      <c r="H26" s="38" t="str">
        <f>L5</f>
        <v xml:space="preserve"> </v>
      </c>
      <c r="I26" s="5"/>
      <c r="J26" s="5"/>
      <c r="K26" s="5"/>
      <c r="L26" s="5">
        <v>30</v>
      </c>
      <c r="M26" s="5"/>
      <c r="N26" s="5"/>
      <c r="O26" s="5"/>
      <c r="P26" s="5"/>
      <c r="Q26" s="25">
        <f>SUM(I26:P26)</f>
        <v>30</v>
      </c>
    </row>
    <row r="27" spans="2:17" ht="15.6" outlineLevel="1" x14ac:dyDescent="0.3">
      <c r="B27" s="232"/>
      <c r="C27" s="6" t="s">
        <v>0</v>
      </c>
      <c r="D27" s="232"/>
      <c r="E27" s="6" t="s">
        <v>2</v>
      </c>
      <c r="F27" s="232"/>
      <c r="G27" s="27" t="s">
        <v>26</v>
      </c>
      <c r="H27" s="19"/>
      <c r="I27" s="5"/>
      <c r="J27" s="5"/>
      <c r="K27" s="5"/>
      <c r="L27" s="5"/>
      <c r="M27" s="5">
        <v>100</v>
      </c>
      <c r="N27" s="5"/>
      <c r="O27" s="5"/>
      <c r="P27" s="5"/>
      <c r="Q27" s="25">
        <f>SUM(I27:P27)</f>
        <v>100</v>
      </c>
    </row>
    <row r="28" spans="2:17" outlineLevel="1" x14ac:dyDescent="0.3">
      <c r="B28" s="232"/>
      <c r="C28" s="6" t="s">
        <v>0</v>
      </c>
      <c r="D28" s="232"/>
      <c r="E28" s="6" t="s">
        <v>2</v>
      </c>
      <c r="F28" s="232"/>
      <c r="G28" s="29"/>
      <c r="H28" s="21" t="s">
        <v>16</v>
      </c>
      <c r="I28" s="15">
        <f>SUM(I24:I27)</f>
        <v>200</v>
      </c>
      <c r="J28" s="16">
        <f>SUM(J24:J27)</f>
        <v>0</v>
      </c>
      <c r="K28" s="16">
        <f>SUM(K24:K27)</f>
        <v>0</v>
      </c>
      <c r="L28" s="16">
        <f t="shared" ref="L28:N28" si="7">SUM(L24:L27)</f>
        <v>30</v>
      </c>
      <c r="M28" s="16">
        <f t="shared" si="7"/>
        <v>100</v>
      </c>
      <c r="N28" s="16">
        <f t="shared" si="7"/>
        <v>0</v>
      </c>
      <c r="O28" s="16"/>
      <c r="P28" s="17">
        <f>SUM(P24:P27)</f>
        <v>0</v>
      </c>
      <c r="Q28" s="24">
        <f>SUM(Q24:Q27)</f>
        <v>330</v>
      </c>
    </row>
    <row r="29" spans="2:17" s="6" customFormat="1" outlineLevel="1" x14ac:dyDescent="0.3">
      <c r="B29" s="32">
        <f>Q12+Q16+Q19+Q23+Q28</f>
        <v>0</v>
      </c>
      <c r="C29" s="33"/>
      <c r="D29" s="32">
        <f>(-(Q12+Q16+Q19)-(Q23+Q28))</f>
        <v>0</v>
      </c>
    </row>
    <row r="30" spans="2:17" s="6" customFormat="1" x14ac:dyDescent="0.3"/>
    <row r="31" spans="2:17" s="6" customFormat="1" collapsed="1" x14ac:dyDescent="0.3">
      <c r="B31" s="236" t="s">
        <v>33</v>
      </c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8"/>
    </row>
    <row r="32" spans="2:17" hidden="1" outlineLevel="1" x14ac:dyDescent="0.3">
      <c r="B32" s="234" t="s">
        <v>33</v>
      </c>
      <c r="D32" s="39" t="s">
        <v>20</v>
      </c>
      <c r="F32" s="40"/>
      <c r="G32" s="41"/>
      <c r="H32" s="41"/>
      <c r="I32" s="41"/>
      <c r="J32" s="41"/>
      <c r="K32" s="41"/>
      <c r="L32" s="41"/>
      <c r="M32" s="41"/>
      <c r="N32" s="41"/>
      <c r="O32" s="41"/>
      <c r="P32" s="42"/>
      <c r="Q32" s="43">
        <f>-Q23-Q28</f>
        <v>9670</v>
      </c>
    </row>
    <row r="33" spans="2:17" hidden="1" outlineLevel="1" x14ac:dyDescent="0.3">
      <c r="B33" s="235"/>
      <c r="D33" s="23"/>
      <c r="F33" s="23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31"/>
    </row>
    <row r="34" spans="2:17" hidden="1" outlineLevel="1" x14ac:dyDescent="0.3">
      <c r="B34" s="235"/>
      <c r="D34" s="23"/>
      <c r="F34" s="2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31"/>
    </row>
    <row r="35" spans="2:17" hidden="1" outlineLevel="1" x14ac:dyDescent="0.3">
      <c r="B35" s="235"/>
      <c r="D35" s="23"/>
      <c r="F35" s="23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31"/>
    </row>
    <row r="36" spans="2:17" hidden="1" outlineLevel="1" x14ac:dyDescent="0.3">
      <c r="B36" s="235"/>
      <c r="D36" s="23"/>
      <c r="F36" s="23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31"/>
    </row>
    <row r="37" spans="2:17" hidden="1" outlineLevel="1" x14ac:dyDescent="0.3">
      <c r="B37" s="235"/>
      <c r="D37" s="23"/>
      <c r="F37" s="23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31"/>
    </row>
    <row r="38" spans="2:17" hidden="1" outlineLevel="1" x14ac:dyDescent="0.3">
      <c r="B38" s="235"/>
      <c r="D38" s="23"/>
      <c r="F38" s="23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31"/>
    </row>
    <row r="39" spans="2:17" hidden="1" outlineLevel="1" x14ac:dyDescent="0.3">
      <c r="B39" s="235"/>
      <c r="D39" s="23"/>
      <c r="F39" s="23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31"/>
    </row>
    <row r="40" spans="2:17" hidden="1" outlineLevel="1" x14ac:dyDescent="0.3">
      <c r="B40" s="235"/>
      <c r="D40" s="23"/>
      <c r="F40" s="23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31"/>
    </row>
    <row r="41" spans="2:17" hidden="1" outlineLevel="1" x14ac:dyDescent="0.3">
      <c r="B41" s="235"/>
      <c r="D41" s="23"/>
      <c r="F41" s="23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31"/>
    </row>
    <row r="43" spans="2:17" x14ac:dyDescent="0.3">
      <c r="B43" s="239" t="s">
        <v>21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1"/>
    </row>
    <row r="44" spans="2:17" outlineLevel="1" x14ac:dyDescent="0.3">
      <c r="B44" s="233" t="s">
        <v>21</v>
      </c>
      <c r="D44" s="233" t="s">
        <v>32</v>
      </c>
      <c r="G44" s="48">
        <v>4</v>
      </c>
      <c r="H44" s="49" t="s">
        <v>37</v>
      </c>
      <c r="I44" s="50"/>
      <c r="J44" s="50"/>
      <c r="K44" s="50"/>
      <c r="L44" s="50"/>
      <c r="M44" s="50"/>
      <c r="N44" s="50"/>
      <c r="O44" s="50"/>
      <c r="P44" s="50"/>
      <c r="Q44" s="5">
        <f>-SUMIF($H$20:$H$22,"Billings",$Q$20:$Q$22)</f>
        <v>10000</v>
      </c>
    </row>
    <row r="45" spans="2:17" outlineLevel="1" x14ac:dyDescent="0.3">
      <c r="B45" s="232"/>
      <c r="D45" s="232"/>
      <c r="G45" s="3"/>
      <c r="H45" s="35"/>
      <c r="I45" s="34"/>
      <c r="J45" s="34"/>
      <c r="K45" s="34"/>
      <c r="L45" s="34"/>
      <c r="M45" s="34"/>
      <c r="N45" s="34"/>
      <c r="O45" s="34"/>
      <c r="P45" s="34"/>
    </row>
    <row r="46" spans="2:17" outlineLevel="1" x14ac:dyDescent="0.3">
      <c r="B46" s="232"/>
      <c r="D46" s="232"/>
      <c r="G46" s="3"/>
      <c r="H46" s="35"/>
      <c r="I46" s="34"/>
      <c r="J46" s="34"/>
      <c r="K46" s="34"/>
      <c r="L46" s="34"/>
      <c r="M46" s="34"/>
      <c r="N46" s="34"/>
      <c r="O46" s="34"/>
      <c r="P46" s="34"/>
    </row>
    <row r="47" spans="2:17" outlineLevel="1" x14ac:dyDescent="0.3">
      <c r="B47" s="232"/>
      <c r="D47" s="232" t="s">
        <v>31</v>
      </c>
      <c r="G47" s="8">
        <v>1</v>
      </c>
      <c r="H47" s="35" t="s">
        <v>22</v>
      </c>
      <c r="I47" s="34"/>
      <c r="J47" s="34"/>
      <c r="K47" s="34"/>
      <c r="L47" s="34"/>
      <c r="M47" s="34"/>
      <c r="N47" s="34"/>
      <c r="O47" s="34"/>
      <c r="P47" s="34"/>
      <c r="Q47" s="5">
        <f>-SUMIF($G$20:$G$22,"I",$Q$20:$Q$22)</f>
        <v>10000</v>
      </c>
    </row>
    <row r="48" spans="2:17" outlineLevel="1" x14ac:dyDescent="0.3">
      <c r="B48" s="232"/>
      <c r="D48" s="232"/>
      <c r="G48" s="8">
        <v>2.1</v>
      </c>
      <c r="H48" s="35" t="s">
        <v>23</v>
      </c>
      <c r="I48" s="34">
        <f>SUMIF($G$24:$G$27,"S",$Q$24:$Q$27)</f>
        <v>300</v>
      </c>
      <c r="J48" s="34"/>
      <c r="K48" s="34"/>
      <c r="L48" s="34"/>
      <c r="M48" s="34"/>
      <c r="N48" s="34"/>
      <c r="O48" s="34"/>
      <c r="P48" s="34"/>
      <c r="Q48" s="34">
        <f>SUMIF($G$24:$G$27,"S",$Q$24:$Q$27)</f>
        <v>300</v>
      </c>
    </row>
    <row r="49" spans="2:17" outlineLevel="1" x14ac:dyDescent="0.3">
      <c r="B49" s="232"/>
      <c r="D49" s="232"/>
      <c r="G49" s="8">
        <v>2.2000000000000002</v>
      </c>
      <c r="H49" s="35" t="s">
        <v>24</v>
      </c>
      <c r="I49" s="34">
        <f>SUMIF(G24:G27,"O",$Q$24:$Q$27)</f>
        <v>30</v>
      </c>
      <c r="J49" s="34"/>
      <c r="K49" s="34"/>
      <c r="L49" s="34"/>
      <c r="M49" s="34"/>
      <c r="N49" s="34"/>
      <c r="O49" s="34"/>
      <c r="P49" s="34"/>
      <c r="Q49" s="34">
        <f>SUMIF(G24:G27,"O",$Q$24:$Q$27)</f>
        <v>30</v>
      </c>
    </row>
    <row r="50" spans="2:17" outlineLevel="1" x14ac:dyDescent="0.3"/>
    <row r="51" spans="2:17" outlineLevel="1" x14ac:dyDescent="0.3"/>
  </sheetData>
  <dataConsolidate/>
  <mergeCells count="21">
    <mergeCell ref="B7:Q7"/>
    <mergeCell ref="G1:H1"/>
    <mergeCell ref="G2:H2"/>
    <mergeCell ref="G3:H3"/>
    <mergeCell ref="G4:H4"/>
    <mergeCell ref="G5:H5"/>
    <mergeCell ref="I8:P8"/>
    <mergeCell ref="B9:B28"/>
    <mergeCell ref="D9:D19"/>
    <mergeCell ref="F9:F12"/>
    <mergeCell ref="F13:F16"/>
    <mergeCell ref="F17:F19"/>
    <mergeCell ref="D20:D28"/>
    <mergeCell ref="F20:F23"/>
    <mergeCell ref="F24:F28"/>
    <mergeCell ref="B31:Q31"/>
    <mergeCell ref="B32:B41"/>
    <mergeCell ref="B43:Q43"/>
    <mergeCell ref="B44:B49"/>
    <mergeCell ref="D44:D46"/>
    <mergeCell ref="D47:D4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Lists!$E$2:$E$5</xm:f>
          </x14:formula1>
          <xm:sqref>H9:H11</xm:sqref>
        </x14:dataValidation>
        <x14:dataValidation type="list" allowBlank="1" showInputMessage="1" showErrorMessage="1">
          <x14:formula1>
            <xm:f>Lists!$C$2:$C$5</xm:f>
          </x14:formula1>
          <xm:sqref>H13:H15</xm:sqref>
        </x14:dataValidation>
        <x14:dataValidation type="list" allowBlank="1" showInputMessage="1" showErrorMessage="1">
          <x14:formula1>
            <xm:f>Lists!$A$2:$A$4</xm:f>
          </x14:formula1>
          <xm:sqref>H20:H22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6"/>
  <sheetViews>
    <sheetView workbookViewId="0"/>
  </sheetViews>
  <sheetFormatPr defaultRowHeight="14.4" x14ac:dyDescent="0.3"/>
  <sheetData>
    <row r="1" spans="1:6" x14ac:dyDescent="0.3">
      <c r="A1" t="e">
        <f>d</f>
        <v>#NAME?</v>
      </c>
    </row>
    <row r="6" spans="1:6" x14ac:dyDescent="0.3">
      <c r="F6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27"/>
  <sheetViews>
    <sheetView workbookViewId="0"/>
  </sheetViews>
  <sheetFormatPr defaultRowHeight="14.4" x14ac:dyDescent="0.3"/>
  <cols>
    <col min="4" max="4" width="14.33203125" bestFit="1" customWidth="1"/>
    <col min="5" max="5" width="15.88671875" customWidth="1"/>
  </cols>
  <sheetData>
    <row r="1" spans="2:5" x14ac:dyDescent="0.3">
      <c r="C1" t="s">
        <v>69</v>
      </c>
      <c r="D1" s="11">
        <v>18000000</v>
      </c>
    </row>
    <row r="2" spans="2:5" x14ac:dyDescent="0.3">
      <c r="B2" t="s">
        <v>68</v>
      </c>
    </row>
    <row r="3" spans="2:5" ht="15.6" x14ac:dyDescent="0.3">
      <c r="B3">
        <v>1</v>
      </c>
      <c r="C3" s="77">
        <f>_xlfn.NORM.DIST(B3,$B$25,$B$26,FALSE)</f>
        <v>5.140929987637018E-4</v>
      </c>
      <c r="D3" s="9">
        <f>C3*$D$1</f>
        <v>9253.6739777466319</v>
      </c>
      <c r="E3" s="79">
        <f>(_xlfn.NORM.DIST(B3,$B$25,$B$26,FALSE))*$D$1</f>
        <v>9253.6739777466319</v>
      </c>
    </row>
    <row r="4" spans="2:5" ht="15.6" x14ac:dyDescent="0.3">
      <c r="B4">
        <v>2</v>
      </c>
      <c r="C4" s="77">
        <f t="shared" ref="C4:C26" si="0">_xlfn.NORM.DIST(B4,$B$25,$B$26,FALSE)</f>
        <v>1.4772828039793357E-3</v>
      </c>
      <c r="D4" s="9">
        <f t="shared" ref="D4:D26" si="1">C4*$D$1</f>
        <v>26591.090471628042</v>
      </c>
      <c r="E4" s="79">
        <f t="shared" ref="E4:E23" si="2">(_xlfn.NORM.DIST(B4,$B$25,$B$26,FALSE))*$D$1</f>
        <v>26591.090471628042</v>
      </c>
    </row>
    <row r="5" spans="2:5" ht="15.6" x14ac:dyDescent="0.3">
      <c r="B5">
        <v>3</v>
      </c>
      <c r="C5" s="77">
        <f t="shared" si="0"/>
        <v>3.798662007932481E-3</v>
      </c>
      <c r="D5" s="9">
        <f t="shared" si="1"/>
        <v>68375.916142784656</v>
      </c>
      <c r="E5" s="79">
        <f t="shared" si="2"/>
        <v>68375.916142784656</v>
      </c>
    </row>
    <row r="6" spans="2:5" ht="15.6" x14ac:dyDescent="0.3">
      <c r="B6">
        <v>4</v>
      </c>
      <c r="C6" s="77">
        <f t="shared" si="0"/>
        <v>8.7406296979031604E-3</v>
      </c>
      <c r="D6" s="9">
        <f t="shared" si="1"/>
        <v>157331.33456225687</v>
      </c>
      <c r="E6" s="79">
        <f t="shared" si="2"/>
        <v>157331.33456225687</v>
      </c>
    </row>
    <row r="7" spans="2:5" ht="15.6" x14ac:dyDescent="0.3">
      <c r="B7">
        <v>5</v>
      </c>
      <c r="C7" s="77">
        <f t="shared" si="0"/>
        <v>1.7996988837729353E-2</v>
      </c>
      <c r="D7" s="9">
        <f t="shared" si="1"/>
        <v>323945.79907912837</v>
      </c>
      <c r="E7" s="79">
        <f t="shared" si="2"/>
        <v>323945.79907912837</v>
      </c>
    </row>
    <row r="8" spans="2:5" ht="15.6" x14ac:dyDescent="0.3">
      <c r="B8">
        <v>6</v>
      </c>
      <c r="C8" s="77">
        <f t="shared" si="0"/>
        <v>3.3159046264249557E-2</v>
      </c>
      <c r="D8" s="9">
        <f t="shared" si="1"/>
        <v>596862.83275649208</v>
      </c>
      <c r="E8" s="79">
        <f t="shared" si="2"/>
        <v>596862.83275649208</v>
      </c>
    </row>
    <row r="9" spans="2:5" ht="15.6" x14ac:dyDescent="0.3">
      <c r="B9">
        <v>7</v>
      </c>
      <c r="C9" s="77">
        <f t="shared" si="0"/>
        <v>5.4670024891997876E-2</v>
      </c>
      <c r="D9" s="9">
        <f t="shared" si="1"/>
        <v>984060.44805596175</v>
      </c>
      <c r="E9" s="79">
        <f t="shared" si="2"/>
        <v>984060.44805596175</v>
      </c>
    </row>
    <row r="10" spans="2:5" ht="15.6" x14ac:dyDescent="0.3">
      <c r="B10">
        <v>8</v>
      </c>
      <c r="C10" s="77">
        <f t="shared" si="0"/>
        <v>8.0656908173047798E-2</v>
      </c>
      <c r="D10" s="9">
        <f t="shared" si="1"/>
        <v>1451824.3471148603</v>
      </c>
      <c r="E10" s="79">
        <f t="shared" si="2"/>
        <v>1451824.3471148603</v>
      </c>
    </row>
    <row r="11" spans="2:5" ht="15.6" x14ac:dyDescent="0.3">
      <c r="B11">
        <v>9</v>
      </c>
      <c r="C11" s="77">
        <f t="shared" si="0"/>
        <v>0.10648266850745074</v>
      </c>
      <c r="D11" s="9">
        <f t="shared" si="1"/>
        <v>1916688.0331341133</v>
      </c>
      <c r="E11" s="79">
        <f t="shared" si="2"/>
        <v>1916688.0331341133</v>
      </c>
    </row>
    <row r="12" spans="2:5" ht="15.6" x14ac:dyDescent="0.3">
      <c r="B12">
        <v>10</v>
      </c>
      <c r="C12" s="77">
        <f t="shared" si="0"/>
        <v>0.12579440923099772</v>
      </c>
      <c r="D12" s="9">
        <f t="shared" si="1"/>
        <v>2264299.3661579587</v>
      </c>
      <c r="E12" s="79">
        <f t="shared" si="2"/>
        <v>2264299.3661579587</v>
      </c>
    </row>
    <row r="13" spans="2:5" ht="15.6" x14ac:dyDescent="0.3">
      <c r="B13">
        <v>11</v>
      </c>
      <c r="C13" s="77">
        <f t="shared" si="0"/>
        <v>0.13298076013381088</v>
      </c>
      <c r="D13" s="9">
        <f t="shared" si="1"/>
        <v>2393653.6824085959</v>
      </c>
      <c r="E13" s="79">
        <f t="shared" si="2"/>
        <v>2393653.6824085959</v>
      </c>
    </row>
    <row r="14" spans="2:5" ht="15.6" x14ac:dyDescent="0.3">
      <c r="B14">
        <v>12</v>
      </c>
      <c r="C14" s="77">
        <f t="shared" si="0"/>
        <v>0.12579440923099772</v>
      </c>
      <c r="D14" s="9">
        <f t="shared" si="1"/>
        <v>2264299.3661579587</v>
      </c>
      <c r="E14" s="79">
        <f t="shared" si="2"/>
        <v>2264299.3661579587</v>
      </c>
    </row>
    <row r="15" spans="2:5" ht="15.6" x14ac:dyDescent="0.3">
      <c r="B15">
        <v>13</v>
      </c>
      <c r="C15" s="77">
        <f t="shared" si="0"/>
        <v>0.10648266850745074</v>
      </c>
      <c r="D15" s="9">
        <f t="shared" si="1"/>
        <v>1916688.0331341133</v>
      </c>
      <c r="E15" s="79">
        <f t="shared" si="2"/>
        <v>1916688.0331341133</v>
      </c>
    </row>
    <row r="16" spans="2:5" ht="15.6" x14ac:dyDescent="0.3">
      <c r="B16">
        <v>14</v>
      </c>
      <c r="C16" s="77">
        <f t="shared" si="0"/>
        <v>8.0656908173047798E-2</v>
      </c>
      <c r="D16" s="9">
        <f t="shared" si="1"/>
        <v>1451824.3471148603</v>
      </c>
      <c r="E16" s="79">
        <f t="shared" si="2"/>
        <v>1451824.3471148603</v>
      </c>
    </row>
    <row r="17" spans="2:5" ht="15.6" x14ac:dyDescent="0.3">
      <c r="B17">
        <v>15</v>
      </c>
      <c r="C17" s="77">
        <f t="shared" si="0"/>
        <v>5.4670024891997876E-2</v>
      </c>
      <c r="D17" s="9">
        <f t="shared" si="1"/>
        <v>984060.44805596175</v>
      </c>
      <c r="E17" s="79">
        <f t="shared" si="2"/>
        <v>984060.44805596175</v>
      </c>
    </row>
    <row r="18" spans="2:5" ht="15.6" x14ac:dyDescent="0.3">
      <c r="B18">
        <v>16</v>
      </c>
      <c r="C18" s="77">
        <f t="shared" si="0"/>
        <v>3.3159046264249557E-2</v>
      </c>
      <c r="D18" s="9">
        <f t="shared" si="1"/>
        <v>596862.83275649208</v>
      </c>
      <c r="E18" s="79">
        <f t="shared" si="2"/>
        <v>596862.83275649208</v>
      </c>
    </row>
    <row r="19" spans="2:5" ht="15.6" x14ac:dyDescent="0.3">
      <c r="B19">
        <v>17</v>
      </c>
      <c r="C19" s="77">
        <f t="shared" si="0"/>
        <v>1.7996988837729353E-2</v>
      </c>
      <c r="D19" s="9">
        <f t="shared" si="1"/>
        <v>323945.79907912837</v>
      </c>
      <c r="E19" s="79">
        <f t="shared" si="2"/>
        <v>323945.79907912837</v>
      </c>
    </row>
    <row r="20" spans="2:5" ht="15.6" x14ac:dyDescent="0.3">
      <c r="B20">
        <v>18</v>
      </c>
      <c r="C20" s="77">
        <f t="shared" si="0"/>
        <v>8.7406296979031604E-3</v>
      </c>
      <c r="D20" s="9">
        <f t="shared" si="1"/>
        <v>157331.33456225687</v>
      </c>
      <c r="E20" s="79">
        <f t="shared" si="2"/>
        <v>157331.33456225687</v>
      </c>
    </row>
    <row r="21" spans="2:5" ht="15.6" x14ac:dyDescent="0.3">
      <c r="B21">
        <v>19</v>
      </c>
      <c r="C21" s="77">
        <f t="shared" si="0"/>
        <v>3.798662007932481E-3</v>
      </c>
      <c r="D21" s="9">
        <f t="shared" si="1"/>
        <v>68375.916142784656</v>
      </c>
      <c r="E21" s="79">
        <f t="shared" si="2"/>
        <v>68375.916142784656</v>
      </c>
    </row>
    <row r="22" spans="2:5" ht="15.6" x14ac:dyDescent="0.3">
      <c r="B22">
        <v>20</v>
      </c>
      <c r="C22" s="77">
        <f t="shared" si="0"/>
        <v>1.4772828039793357E-3</v>
      </c>
      <c r="D22" s="9">
        <f t="shared" si="1"/>
        <v>26591.090471628042</v>
      </c>
      <c r="E22" s="79">
        <f t="shared" si="2"/>
        <v>26591.090471628042</v>
      </c>
    </row>
    <row r="23" spans="2:5" ht="15.6" x14ac:dyDescent="0.3">
      <c r="B23">
        <v>21</v>
      </c>
      <c r="C23" s="77">
        <f t="shared" si="0"/>
        <v>5.140929987637018E-4</v>
      </c>
      <c r="D23" s="9">
        <f t="shared" si="1"/>
        <v>9253.6739777466319</v>
      </c>
      <c r="E23" s="79">
        <f t="shared" si="2"/>
        <v>9253.6739777466319</v>
      </c>
    </row>
    <row r="24" spans="2:5" ht="15.6" x14ac:dyDescent="0.3">
      <c r="C24" s="77"/>
      <c r="D24" s="9"/>
      <c r="E24" s="78"/>
    </row>
    <row r="25" spans="2:5" ht="15.6" x14ac:dyDescent="0.3">
      <c r="B25">
        <f>AVERAGE(B3:B24)</f>
        <v>11</v>
      </c>
      <c r="C25" s="77">
        <f t="shared" si="0"/>
        <v>0.13298076013381088</v>
      </c>
      <c r="D25" s="9">
        <f>C25*$D$1</f>
        <v>2393653.6824085959</v>
      </c>
      <c r="E25" s="78">
        <f t="shared" ref="E25:E26" si="3">_xlfn.NORM.DIST(B25,$B$25,$B$26,FALSE)</f>
        <v>0.13298076013381088</v>
      </c>
    </row>
    <row r="26" spans="2:5" ht="15.6" x14ac:dyDescent="0.3">
      <c r="B26">
        <v>3</v>
      </c>
      <c r="C26" s="77">
        <f t="shared" si="0"/>
        <v>3.798662007932481E-3</v>
      </c>
      <c r="D26" s="9">
        <f t="shared" si="1"/>
        <v>68375.916142784656</v>
      </c>
      <c r="E26" s="78">
        <f t="shared" si="3"/>
        <v>3.798662007932481E-3</v>
      </c>
    </row>
    <row r="27" spans="2:5" x14ac:dyDescent="0.3">
      <c r="C27" s="11">
        <f>SUM(C3:C23)</f>
        <v>0.99956218696191435</v>
      </c>
      <c r="D27" s="11">
        <f>SUM(D3:D23)</f>
        <v>17992119.365314458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SpinButton1">
          <controlPr autoLine="0" linkedCell="B26" r:id="rId4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69" r:id="rId3" name="Spin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AB10"/>
  <sheetViews>
    <sheetView workbookViewId="0"/>
  </sheetViews>
  <sheetFormatPr defaultRowHeight="14.4" x14ac:dyDescent="0.3"/>
  <cols>
    <col min="3" max="3" width="14.33203125" bestFit="1" customWidth="1"/>
    <col min="4" max="4" width="10.6640625" bestFit="1" customWidth="1"/>
    <col min="5" max="5" width="12.88671875" bestFit="1" customWidth="1"/>
    <col min="6" max="28" width="10.44140625" bestFit="1" customWidth="1"/>
  </cols>
  <sheetData>
    <row r="2" spans="2:28" x14ac:dyDescent="0.3">
      <c r="B2" s="1" t="s">
        <v>70</v>
      </c>
      <c r="C2" s="2" t="s">
        <v>75</v>
      </c>
    </row>
    <row r="3" spans="2:28" x14ac:dyDescent="0.3">
      <c r="B3" s="1" t="s">
        <v>71</v>
      </c>
      <c r="C3" s="11">
        <v>15000000</v>
      </c>
    </row>
    <row r="4" spans="2:28" s="6" customFormat="1" ht="25.5" customHeight="1" x14ac:dyDescent="0.3">
      <c r="B4" s="6" t="s">
        <v>72</v>
      </c>
      <c r="C4" s="6">
        <v>23</v>
      </c>
      <c r="D4" s="82" t="s">
        <v>77</v>
      </c>
    </row>
    <row r="5" spans="2:28" x14ac:dyDescent="0.3">
      <c r="B5" s="1" t="s">
        <v>73</v>
      </c>
      <c r="C5" s="80">
        <v>43465</v>
      </c>
    </row>
    <row r="6" spans="2:28" x14ac:dyDescent="0.3">
      <c r="B6" s="1" t="s">
        <v>74</v>
      </c>
      <c r="C6" s="81">
        <f>+C5+(23*31)</f>
        <v>44178</v>
      </c>
    </row>
    <row r="8" spans="2:28" x14ac:dyDescent="0.3">
      <c r="C8" t="s">
        <v>76</v>
      </c>
    </row>
    <row r="9" spans="2:28" s="2" customFormat="1" x14ac:dyDescent="0.3"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</row>
    <row r="10" spans="2:28" s="81" customFormat="1" x14ac:dyDescent="0.3">
      <c r="E10" s="81">
        <v>43465</v>
      </c>
      <c r="F10" s="81">
        <v>43466</v>
      </c>
      <c r="G10" s="81">
        <v>43467</v>
      </c>
      <c r="H10" s="81">
        <v>43468</v>
      </c>
      <c r="I10" s="81">
        <v>43469</v>
      </c>
      <c r="J10" s="81">
        <v>43470</v>
      </c>
      <c r="K10" s="81">
        <v>43471</v>
      </c>
      <c r="L10" s="81">
        <v>43472</v>
      </c>
      <c r="M10" s="81">
        <v>43473</v>
      </c>
      <c r="N10" s="81">
        <v>43474</v>
      </c>
      <c r="O10" s="81">
        <v>43475</v>
      </c>
      <c r="P10" s="81">
        <v>43476</v>
      </c>
      <c r="Q10" s="81">
        <v>43477</v>
      </c>
      <c r="R10" s="81">
        <v>43478</v>
      </c>
      <c r="S10" s="81">
        <v>43479</v>
      </c>
      <c r="T10" s="81">
        <v>43480</v>
      </c>
      <c r="U10" s="81">
        <v>43481</v>
      </c>
      <c r="V10" s="81">
        <v>43482</v>
      </c>
      <c r="W10" s="81">
        <v>43483</v>
      </c>
      <c r="X10" s="81">
        <v>43484</v>
      </c>
      <c r="Y10" s="81">
        <v>43485</v>
      </c>
      <c r="Z10" s="81">
        <v>43486</v>
      </c>
      <c r="AA10" s="81">
        <v>43487</v>
      </c>
      <c r="AB10" s="81">
        <v>43488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autoFill="0" autoLine="0" r:id="rId5">
            <anchor moveWithCells="1">
              <from>
                <xdr:col>4</xdr:col>
                <xdr:colOff>137160</xdr:colOff>
                <xdr:row>2</xdr:row>
                <xdr:rowOff>137160</xdr:rowOff>
              </from>
              <to>
                <xdr:col>4</xdr:col>
                <xdr:colOff>830580</xdr:colOff>
                <xdr:row>3</xdr:row>
                <xdr:rowOff>121920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Y41"/>
  <sheetViews>
    <sheetView workbookViewId="0"/>
  </sheetViews>
  <sheetFormatPr defaultRowHeight="14.4" outlineLevelCol="1" x14ac:dyDescent="0.3"/>
  <cols>
    <col min="2" max="2" width="12.5546875" customWidth="1" outlineLevel="1"/>
    <col min="3" max="3" width="20" customWidth="1" outlineLevel="1"/>
    <col min="4" max="4" width="19" customWidth="1"/>
    <col min="5" max="5" width="12.109375" bestFit="1" customWidth="1"/>
    <col min="6" max="10" width="13.88671875" bestFit="1" customWidth="1"/>
    <col min="11" max="11" width="12.109375" bestFit="1" customWidth="1"/>
    <col min="12" max="17" width="12.5546875" customWidth="1"/>
    <col min="18" max="18" width="11.5546875" customWidth="1"/>
    <col min="19" max="19" width="9.6640625" customWidth="1"/>
    <col min="20" max="22" width="9.109375" customWidth="1"/>
    <col min="23" max="23" width="10.6640625" customWidth="1"/>
    <col min="24" max="24" width="9.88671875" customWidth="1"/>
    <col min="25" max="27" width="9.109375" customWidth="1"/>
    <col min="28" max="29" width="11.5546875" customWidth="1"/>
    <col min="30" max="119" width="9.109375" customWidth="1"/>
  </cols>
  <sheetData>
    <row r="1" spans="2:25" ht="13.5" customHeight="1" x14ac:dyDescent="0.3">
      <c r="D1" s="91" t="s">
        <v>85</v>
      </c>
      <c r="E1">
        <v>1</v>
      </c>
      <c r="F1" s="84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</row>
    <row r="2" spans="2:25" s="84" customFormat="1" ht="13.5" customHeight="1" x14ac:dyDescent="0.3">
      <c r="B2" s="85" t="s">
        <v>78</v>
      </c>
      <c r="C2" s="89"/>
      <c r="D2" s="92" t="s">
        <v>8</v>
      </c>
      <c r="E2" s="84">
        <v>4</v>
      </c>
      <c r="F2" s="84">
        <v>5</v>
      </c>
      <c r="G2" s="84">
        <v>6</v>
      </c>
      <c r="H2" s="84">
        <v>7</v>
      </c>
      <c r="I2" s="84">
        <v>8</v>
      </c>
      <c r="J2" s="84">
        <v>9</v>
      </c>
      <c r="K2" s="84">
        <v>10</v>
      </c>
      <c r="L2" s="84">
        <v>11</v>
      </c>
      <c r="M2" s="84">
        <v>12</v>
      </c>
      <c r="N2" s="84">
        <v>1</v>
      </c>
      <c r="O2" s="84">
        <v>2</v>
      </c>
      <c r="P2" s="84">
        <v>3</v>
      </c>
      <c r="Q2" s="84">
        <v>4</v>
      </c>
      <c r="R2" s="84">
        <v>5</v>
      </c>
      <c r="S2" s="84">
        <v>6</v>
      </c>
      <c r="T2" s="84">
        <v>7</v>
      </c>
      <c r="U2" s="84">
        <v>8</v>
      </c>
      <c r="V2" s="84">
        <v>9</v>
      </c>
      <c r="W2" s="84">
        <v>10</v>
      </c>
      <c r="X2" s="84">
        <v>11</v>
      </c>
      <c r="Y2" s="84">
        <v>12</v>
      </c>
    </row>
    <row r="3" spans="2:25" s="84" customFormat="1" ht="13.5" customHeight="1" x14ac:dyDescent="0.3">
      <c r="B3" s="85" t="s">
        <v>29</v>
      </c>
      <c r="C3" s="90">
        <v>22350575.199999999</v>
      </c>
      <c r="D3" s="92" t="s">
        <v>9</v>
      </c>
      <c r="E3" s="84">
        <v>2018</v>
      </c>
      <c r="F3" s="84">
        <v>2018</v>
      </c>
      <c r="G3" s="84">
        <v>2018</v>
      </c>
      <c r="H3" s="84">
        <v>2018</v>
      </c>
      <c r="I3" s="84">
        <v>2018</v>
      </c>
      <c r="J3" s="84">
        <v>2018</v>
      </c>
      <c r="K3" s="84">
        <v>2018</v>
      </c>
      <c r="L3" s="84">
        <v>2018</v>
      </c>
      <c r="M3" s="84">
        <v>2018</v>
      </c>
      <c r="N3" s="84">
        <v>2019</v>
      </c>
      <c r="O3" s="84">
        <v>2019</v>
      </c>
      <c r="P3" s="84">
        <v>2019</v>
      </c>
      <c r="Q3" s="84">
        <v>2019</v>
      </c>
      <c r="R3" s="84">
        <v>2019</v>
      </c>
      <c r="S3" s="84">
        <v>2019</v>
      </c>
      <c r="T3" s="84">
        <v>2019</v>
      </c>
      <c r="U3" s="84">
        <v>2019</v>
      </c>
      <c r="V3" s="84">
        <v>2019</v>
      </c>
      <c r="W3" s="84">
        <v>2019</v>
      </c>
      <c r="X3" s="84">
        <v>2019</v>
      </c>
      <c r="Y3" s="84">
        <v>2019</v>
      </c>
    </row>
    <row r="4" spans="2:25" s="101" customFormat="1" ht="26.25" customHeight="1" x14ac:dyDescent="0.3">
      <c r="B4" s="101" t="s">
        <v>79</v>
      </c>
      <c r="C4" s="99">
        <v>21</v>
      </c>
      <c r="D4" s="100" t="s">
        <v>86</v>
      </c>
      <c r="E4" s="101">
        <v>43220</v>
      </c>
      <c r="F4" s="101">
        <v>43251</v>
      </c>
      <c r="G4" s="101">
        <v>43281</v>
      </c>
      <c r="H4" s="101">
        <v>43312</v>
      </c>
      <c r="I4" s="101">
        <v>43343</v>
      </c>
      <c r="J4" s="101">
        <v>43373</v>
      </c>
      <c r="K4" s="101">
        <v>43404</v>
      </c>
      <c r="L4" s="101">
        <v>43434</v>
      </c>
      <c r="M4" s="101">
        <v>43465</v>
      </c>
      <c r="N4" s="101">
        <v>43496</v>
      </c>
      <c r="O4" s="101">
        <v>43524</v>
      </c>
      <c r="P4" s="101">
        <v>43555</v>
      </c>
      <c r="Q4" s="101">
        <v>43585</v>
      </c>
      <c r="R4" s="101">
        <v>43616</v>
      </c>
      <c r="S4" s="101">
        <v>43646</v>
      </c>
      <c r="T4" s="101">
        <v>43677</v>
      </c>
      <c r="U4" s="101">
        <v>43708</v>
      </c>
      <c r="V4" s="101">
        <v>43738</v>
      </c>
      <c r="W4" s="101">
        <v>43769</v>
      </c>
      <c r="X4" s="101">
        <v>43799</v>
      </c>
      <c r="Y4" s="101">
        <v>43825</v>
      </c>
    </row>
    <row r="5" spans="2:25" s="86" customFormat="1" ht="13.5" customHeight="1" x14ac:dyDescent="0.3">
      <c r="B5" s="87" t="s">
        <v>80</v>
      </c>
      <c r="C5" s="97">
        <v>43205</v>
      </c>
      <c r="D5" s="93" t="s">
        <v>87</v>
      </c>
      <c r="E5" s="103">
        <f>_xlfn.NORM.DIST(1,$C$7,$C$8,FALSE)</f>
        <v>4.3820751233921351E-3</v>
      </c>
      <c r="F5" s="86">
        <f>_xlfn.NORM.DIST(2,$C$7,$C$8,FALSE)</f>
        <v>7.9349129589168545E-3</v>
      </c>
      <c r="G5" s="86">
        <f>_xlfn.NORM.DIST(3,$C$7,$C$8,FALSE)</f>
        <v>1.3497741628297016E-2</v>
      </c>
      <c r="H5" s="86">
        <f>_xlfn.NORM.DIST(4,$C$7,$C$8,FALSE)</f>
        <v>2.1569329706627883E-2</v>
      </c>
      <c r="I5" s="86">
        <f>_xlfn.NORM.DIST(5,$C$7,$C$8,FALSE)</f>
        <v>3.2379398916472936E-2</v>
      </c>
      <c r="J5" s="86">
        <f>_xlfn.NORM.DIST(6,$C$7,$C$8,FALSE)</f>
        <v>4.5662271347255479E-2</v>
      </c>
      <c r="K5" s="86">
        <f>_xlfn.NORM.DIST(7,$C$7,$C$8,FALSE)</f>
        <v>6.0492681129785841E-2</v>
      </c>
      <c r="L5" s="86">
        <f>_xlfn.NORM.DIST(8,$C$7,$C$8,FALSE)</f>
        <v>7.5284358038701107E-2</v>
      </c>
      <c r="M5" s="86">
        <f>_xlfn.NORM.DIST(9,$C$7,$C$8,FALSE)</f>
        <v>8.8016331691074881E-2</v>
      </c>
      <c r="N5" s="86">
        <f>_xlfn.NORM.DIST(10,$C$7,$C$8,FALSE)</f>
        <v>9.6667029200712309E-2</v>
      </c>
      <c r="O5" s="86">
        <f>_xlfn.NORM.DIST(11,$C$7,$C$8,FALSE)</f>
        <v>9.9735570100358176E-2</v>
      </c>
      <c r="P5" s="86">
        <f>_xlfn.NORM.DIST(12,$C$7,$C$8,FALSE)</f>
        <v>9.6667029200712309E-2</v>
      </c>
      <c r="Q5" s="86">
        <f>_xlfn.NORM.DIST(13,$C$7,$C$8,FALSE)</f>
        <v>8.8016331691074881E-2</v>
      </c>
      <c r="R5" s="86">
        <f>_xlfn.NORM.DIST(14,$C$7,$C$8,FALSE)</f>
        <v>7.5284358038701107E-2</v>
      </c>
      <c r="S5" s="86">
        <f>_xlfn.NORM.DIST(15,$C$7,$C$8,FALSE)</f>
        <v>6.0492681129785841E-2</v>
      </c>
      <c r="T5" s="86">
        <f>_xlfn.NORM.DIST(16,$C$7,$C$8,FALSE)</f>
        <v>4.5662271347255479E-2</v>
      </c>
      <c r="U5" s="86">
        <f>_xlfn.NORM.DIST(17,$C$7,$C$8,FALSE)</f>
        <v>3.2379398916472936E-2</v>
      </c>
      <c r="V5" s="86">
        <f>_xlfn.NORM.DIST(18,$C$7,$C$8,FALSE)</f>
        <v>2.1569329706627883E-2</v>
      </c>
      <c r="W5" s="86">
        <f>_xlfn.NORM.DIST(19,$C$7,$C$8,FALSE)</f>
        <v>1.3497741628297016E-2</v>
      </c>
      <c r="X5" s="86">
        <f>_xlfn.NORM.DIST(20,$C$7,$C$8,FALSE)</f>
        <v>7.9349129589168545E-3</v>
      </c>
      <c r="Y5" s="86">
        <f>_xlfn.NORM.DIST(21,$C$7,$C$8,FALSE)</f>
        <v>4.3820751233921351E-3</v>
      </c>
    </row>
    <row r="6" spans="2:25" s="11" customFormat="1" ht="13.5" customHeight="1" x14ac:dyDescent="0.3">
      <c r="B6" s="88" t="s">
        <v>81</v>
      </c>
      <c r="C6" s="98">
        <v>43825</v>
      </c>
      <c r="D6" s="94" t="s">
        <v>29</v>
      </c>
      <c r="E6" s="11">
        <f>E5*C3</f>
        <v>97941.899577425196</v>
      </c>
      <c r="F6" s="11">
        <f>F5*C3</f>
        <v>177349.86879372565</v>
      </c>
      <c r="G6" s="11">
        <f>G5*C3</f>
        <v>301682.28929342289</v>
      </c>
      <c r="H6" s="11">
        <f>H5*C3</f>
        <v>482086.92562158039</v>
      </c>
      <c r="I6" s="11">
        <f>I5*C3</f>
        <v>723698.19041342684</v>
      </c>
      <c r="J6" s="11">
        <f>J5*C3</f>
        <v>1020578.0295496389</v>
      </c>
      <c r="K6" s="11">
        <f>K5*C3</f>
        <v>1352046.2186408993</v>
      </c>
      <c r="L6" s="11">
        <f>L5*C3</f>
        <v>1682648.7057277136</v>
      </c>
      <c r="M6" s="11">
        <f>M5*C3</f>
        <v>1967215.6402895122</v>
      </c>
      <c r="N6" s="11">
        <f>N5*C3</f>
        <v>2160563.7055111164</v>
      </c>
      <c r="O6" s="11">
        <f>O5*C3</f>
        <v>2229147.3596429271</v>
      </c>
      <c r="P6" s="11">
        <f>P5*C3</f>
        <v>2160563.7055111164</v>
      </c>
      <c r="Q6" s="11">
        <f>Q5*C3</f>
        <v>1967215.6402895122</v>
      </c>
      <c r="R6" s="11">
        <f>R5*C3</f>
        <v>1682648.7057277136</v>
      </c>
      <c r="S6" s="11">
        <f>S5*C3</f>
        <v>1352046.2186408993</v>
      </c>
      <c r="T6" s="11">
        <f>T5*C3</f>
        <v>1020578.0295496389</v>
      </c>
      <c r="U6" s="11">
        <f>U5*C3</f>
        <v>723698.19041342684</v>
      </c>
      <c r="V6" s="11">
        <f>V5*C3</f>
        <v>482086.92562158039</v>
      </c>
      <c r="W6" s="11">
        <f>W5*C3</f>
        <v>301682.28929342289</v>
      </c>
      <c r="X6" s="11">
        <f>X5*C3</f>
        <v>177349.86879372565</v>
      </c>
      <c r="Y6" s="11">
        <f>Y5*C3</f>
        <v>97941.899577425196</v>
      </c>
    </row>
    <row r="7" spans="2:25" ht="24" customHeight="1" x14ac:dyDescent="0.3">
      <c r="B7" s="96" t="s">
        <v>83</v>
      </c>
      <c r="C7" s="32">
        <f>AVERAGE(E1:AZ1)</f>
        <v>11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2:25" ht="31.5" customHeight="1" x14ac:dyDescent="0.3">
      <c r="B8" s="95" t="s">
        <v>84</v>
      </c>
      <c r="C8" s="102">
        <v>4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11" spans="2:25" x14ac:dyDescent="0.3">
      <c r="B11" s="83" t="s">
        <v>82</v>
      </c>
    </row>
    <row r="20" ht="20.25" customHeight="1" x14ac:dyDescent="0.3"/>
    <row r="21" ht="20.25" customHeight="1" x14ac:dyDescent="0.3"/>
    <row r="22" ht="20.25" customHeight="1" x14ac:dyDescent="0.3"/>
    <row r="23" ht="20.25" customHeight="1" x14ac:dyDescent="0.3"/>
    <row r="24" ht="20.25" customHeight="1" x14ac:dyDescent="0.3"/>
    <row r="25" ht="20.25" customHeight="1" x14ac:dyDescent="0.3"/>
    <row r="26" ht="20.25" customHeight="1" x14ac:dyDescent="0.3"/>
    <row r="27" ht="20.25" customHeight="1" x14ac:dyDescent="0.3"/>
    <row r="28" ht="20.25" customHeight="1" x14ac:dyDescent="0.3"/>
    <row r="29" ht="20.25" customHeight="1" x14ac:dyDescent="0.3"/>
    <row r="30" ht="20.25" customHeight="1" x14ac:dyDescent="0.3"/>
    <row r="31" ht="20.25" customHeight="1" x14ac:dyDescent="0.3"/>
    <row r="32" ht="20.25" customHeight="1" x14ac:dyDescent="0.3"/>
    <row r="33" ht="20.25" customHeight="1" x14ac:dyDescent="0.3"/>
    <row r="34" ht="20.25" customHeight="1" x14ac:dyDescent="0.3"/>
    <row r="35" ht="20.25" customHeight="1" x14ac:dyDescent="0.3"/>
    <row r="36" ht="20.25" customHeight="1" x14ac:dyDescent="0.3"/>
    <row r="37" ht="20.25" customHeight="1" x14ac:dyDescent="0.3"/>
    <row r="38" ht="20.25" customHeight="1" x14ac:dyDescent="0.3"/>
    <row r="39" ht="20.25" customHeight="1" x14ac:dyDescent="0.3"/>
    <row r="40" ht="20.25" customHeight="1" x14ac:dyDescent="0.3"/>
    <row r="41" ht="20.25" customHeight="1" x14ac:dyDescent="0.3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9" r:id="rId4" name="TextBox1">
          <controlPr locked="0" autoLine="0" r:id="rId5">
            <anchor moveWithCells="1" sizeWithCells="1">
              <from>
                <xdr:col>2</xdr:col>
                <xdr:colOff>144780</xdr:colOff>
                <xdr:row>33</xdr:row>
                <xdr:rowOff>45720</xdr:rowOff>
              </from>
              <to>
                <xdr:col>2</xdr:col>
                <xdr:colOff>1089660</xdr:colOff>
                <xdr:row>34</xdr:row>
                <xdr:rowOff>99060</xdr:rowOff>
              </to>
            </anchor>
          </controlPr>
        </control>
      </mc:Choice>
      <mc:Fallback>
        <control shapeId="10249" r:id="rId4" name="TextBox1"/>
      </mc:Fallback>
    </mc:AlternateContent>
    <mc:AlternateContent xmlns:mc="http://schemas.openxmlformats.org/markup-compatibility/2006">
      <mc:Choice Requires="x14">
        <control shapeId="10255" r:id="rId6" name="TextBox2">
          <controlPr locked="0" autoLine="0" r:id="rId7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55" r:id="rId6" name="TextBox2"/>
      </mc:Fallback>
    </mc:AlternateContent>
    <mc:AlternateContent xmlns:mc="http://schemas.openxmlformats.org/markup-compatibility/2006">
      <mc:Choice Requires="x14">
        <control shapeId="10257" r:id="rId8" name="TextBox3">
          <controlPr locked="0" autoLine="0" autoPict="0" r:id="rId9">
            <anchor moveWithCells="1" sizeWithCells="1">
              <from>
                <xdr:col>2</xdr:col>
                <xdr:colOff>198120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0257" r:id="rId8" name="TextBox3"/>
      </mc:Fallback>
    </mc:AlternateContent>
    <mc:AlternateContent xmlns:mc="http://schemas.openxmlformats.org/markup-compatibility/2006">
      <mc:Choice Requires="x14">
        <control shapeId="10258" r:id="rId10" name="TextBox4">
          <controlPr locked="0" autoLine="0" r:id="rId11">
            <anchor moveWithCells="1" sizeWithCells="1">
              <from>
                <xdr:col>2</xdr:col>
                <xdr:colOff>144780</xdr:colOff>
                <xdr:row>35</xdr:row>
                <xdr:rowOff>121920</xdr:rowOff>
              </from>
              <to>
                <xdr:col>2</xdr:col>
                <xdr:colOff>1089660</xdr:colOff>
                <xdr:row>36</xdr:row>
                <xdr:rowOff>175260</xdr:rowOff>
              </to>
            </anchor>
          </controlPr>
        </control>
      </mc:Choice>
      <mc:Fallback>
        <control shapeId="10258" r:id="rId10" name="TextBox4"/>
      </mc:Fallback>
    </mc:AlternateContent>
    <mc:AlternateContent xmlns:mc="http://schemas.openxmlformats.org/markup-compatibility/2006">
      <mc:Choice Requires="x14">
        <control shapeId="10259" r:id="rId12" name="TextBox5">
          <controlPr locked="0" autoLine="0" r:id="rId13">
            <anchor moveWithCells="1" sizeWithCells="1">
              <from>
                <xdr:col>2</xdr:col>
                <xdr:colOff>144780</xdr:colOff>
                <xdr:row>37</xdr:row>
                <xdr:rowOff>213360</xdr:rowOff>
              </from>
              <to>
                <xdr:col>2</xdr:col>
                <xdr:colOff>1089660</xdr:colOff>
                <xdr:row>39</xdr:row>
                <xdr:rowOff>0</xdr:rowOff>
              </to>
            </anchor>
          </controlPr>
        </control>
      </mc:Choice>
      <mc:Fallback>
        <control shapeId="10259" r:id="rId12" name="TextBox5"/>
      </mc:Fallback>
    </mc:AlternateContent>
    <mc:AlternateContent xmlns:mc="http://schemas.openxmlformats.org/markup-compatibility/2006">
      <mc:Choice Requires="x14">
        <control shapeId="10260" r:id="rId14" name="TextBox6">
          <controlPr locked="0" autoLine="0" r:id="rId15">
            <anchor moveWithCells="1" sizeWithCells="1">
              <from>
                <xdr:col>2</xdr:col>
                <xdr:colOff>144780</xdr:colOff>
                <xdr:row>42</xdr:row>
                <xdr:rowOff>144780</xdr:rowOff>
              </from>
              <to>
                <xdr:col>2</xdr:col>
                <xdr:colOff>1089660</xdr:colOff>
                <xdr:row>44</xdr:row>
                <xdr:rowOff>60960</xdr:rowOff>
              </to>
            </anchor>
          </controlPr>
        </control>
      </mc:Choice>
      <mc:Fallback>
        <control shapeId="10260" r:id="rId14" name="TextBox6"/>
      </mc:Fallback>
    </mc:AlternateContent>
    <mc:AlternateContent xmlns:mc="http://schemas.openxmlformats.org/markup-compatibility/2006">
      <mc:Choice Requires="x14">
        <control shapeId="10261" r:id="rId16" name="TextBox7">
          <controlPr locked="0" autoLine="0" r:id="rId17">
            <anchor moveWithCells="1" sizeWithCells="1">
              <from>
                <xdr:col>2</xdr:col>
                <xdr:colOff>144780</xdr:colOff>
                <xdr:row>40</xdr:row>
                <xdr:rowOff>38100</xdr:rowOff>
              </from>
              <to>
                <xdr:col>2</xdr:col>
                <xdr:colOff>1089660</xdr:colOff>
                <xdr:row>41</xdr:row>
                <xdr:rowOff>83820</xdr:rowOff>
              </to>
            </anchor>
          </controlPr>
        </control>
      </mc:Choice>
      <mc:Fallback>
        <control shapeId="10261" r:id="rId16" name="TextBox7"/>
      </mc:Fallback>
    </mc:AlternateContent>
    <mc:AlternateContent xmlns:mc="http://schemas.openxmlformats.org/markup-compatibility/2006">
      <mc:Choice Requires="x14">
        <control shapeId="10262" r:id="rId18" name="TextBox8">
          <controlPr locked="0" autoLine="0" autoPict="0" r:id="rId9">
            <anchor moveWithCells="1" sizeWithCells="1">
              <from>
                <xdr:col>2</xdr:col>
                <xdr:colOff>198120</xdr:colOff>
                <xdr:row>28</xdr:row>
                <xdr:rowOff>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0262" r:id="rId18" name="TextBox8"/>
      </mc:Fallback>
    </mc:AlternateContent>
    <mc:AlternateContent xmlns:mc="http://schemas.openxmlformats.org/markup-compatibility/2006">
      <mc:Choice Requires="x14">
        <control shapeId="10263" r:id="rId19" name="TextBox9">
          <controlPr locked="0" autoLine="0" autoPict="0" r:id="rId9">
            <anchor moveWithCells="1" sizeWithCells="1">
              <from>
                <xdr:col>2</xdr:col>
                <xdr:colOff>198120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0263" r:id="rId19" name="TextBox9"/>
      </mc:Fallback>
    </mc:AlternateContent>
    <mc:AlternateContent xmlns:mc="http://schemas.openxmlformats.org/markup-compatibility/2006">
      <mc:Choice Requires="x14">
        <control shapeId="10264" r:id="rId20" name="TextBox10">
          <controlPr locked="0" autoLine="0" autoPict="0" r:id="rId9">
            <anchor moveWithCells="1" sizeWithCells="1">
              <from>
                <xdr:col>2</xdr:col>
                <xdr:colOff>198120</xdr:colOff>
                <xdr:row>30</xdr:row>
                <xdr:rowOff>0</xdr:rowOff>
              </from>
              <to>
                <xdr:col>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264" r:id="rId20" name="TextBox10"/>
      </mc:Fallback>
    </mc:AlternateContent>
    <mc:AlternateContent xmlns:mc="http://schemas.openxmlformats.org/markup-compatibility/2006">
      <mc:Choice Requires="x14">
        <control shapeId="10265" r:id="rId21" name="SpinButton1">
          <controlPr autoLine="0" linkedCell="C4" r:id="rId22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518160</xdr:colOff>
                <xdr:row>4</xdr:row>
                <xdr:rowOff>0</xdr:rowOff>
              </to>
            </anchor>
          </controlPr>
        </control>
      </mc:Choice>
      <mc:Fallback>
        <control shapeId="10265" r:id="rId21" name="SpinButton1"/>
      </mc:Fallback>
    </mc:AlternateContent>
    <mc:AlternateContent xmlns:mc="http://schemas.openxmlformats.org/markup-compatibility/2006">
      <mc:Choice Requires="x14">
        <control shapeId="10266" r:id="rId23" name="ListBox1">
          <controlPr defaultSize="0" autoLine="0" autoPict="0" listFillRange="select0" r:id="rId24">
            <anchor moveWithCells="1" sizeWithCells="1">
              <from>
                <xdr:col>4</xdr:col>
                <xdr:colOff>0</xdr:colOff>
                <xdr:row>6</xdr:row>
                <xdr:rowOff>114300</xdr:rowOff>
              </from>
              <to>
                <xdr:col>16</xdr:col>
                <xdr:colOff>106680</xdr:colOff>
                <xdr:row>14</xdr:row>
                <xdr:rowOff>0</xdr:rowOff>
              </to>
            </anchor>
          </controlPr>
        </control>
      </mc:Choice>
      <mc:Fallback>
        <control shapeId="10266" r:id="rId23" name="ListBox1"/>
      </mc:Fallback>
    </mc:AlternateContent>
    <mc:AlternateContent xmlns:mc="http://schemas.openxmlformats.org/markup-compatibility/2006">
      <mc:Choice Requires="x14">
        <control shapeId="10268" r:id="rId25" name="SpinButton2">
          <controlPr autoLine="0" autoPict="0" linkedCell="C8" r:id="rId26">
            <anchor moveWithCells="1" sizeWithCells="1">
              <from>
                <xdr:col>2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7620</xdr:rowOff>
              </to>
            </anchor>
          </controlPr>
        </control>
      </mc:Choice>
      <mc:Fallback>
        <control shapeId="10268" r:id="rId25" name="SpinButton2"/>
      </mc:Fallback>
    </mc:AlternateContent>
    <mc:AlternateContent xmlns:mc="http://schemas.openxmlformats.org/markup-compatibility/2006">
      <mc:Choice Requires="x14">
        <control shapeId="10270" r:id="rId27" name="SpinButton3">
          <controlPr autoLine="0" linkedCell="C8" r:id="rId28">
            <anchor moveWithCells="1" sizeWithCells="1">
              <from>
                <xdr:col>2</xdr:col>
                <xdr:colOff>30480</xdr:colOff>
                <xdr:row>7</xdr:row>
                <xdr:rowOff>0</xdr:rowOff>
              </from>
              <to>
                <xdr:col>2</xdr:col>
                <xdr:colOff>464820</xdr:colOff>
                <xdr:row>8</xdr:row>
                <xdr:rowOff>0</xdr:rowOff>
              </to>
            </anchor>
          </controlPr>
        </control>
      </mc:Choice>
      <mc:Fallback>
        <control shapeId="10270" r:id="rId27" name="Spin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7"/>
  <sheetViews>
    <sheetView workbookViewId="0"/>
  </sheetViews>
  <sheetFormatPr defaultRowHeight="14.4" x14ac:dyDescent="0.3"/>
  <cols>
    <col min="1" max="1" width="14.44140625" customWidth="1"/>
    <col min="2" max="3" width="14.33203125" bestFit="1" customWidth="1"/>
    <col min="4" max="9" width="13.33203125" bestFit="1" customWidth="1"/>
    <col min="11" max="15" width="12" bestFit="1" customWidth="1"/>
    <col min="16" max="16" width="11" bestFit="1" customWidth="1"/>
  </cols>
  <sheetData>
    <row r="1" spans="1:2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 x14ac:dyDescent="0.3">
      <c r="A2">
        <v>4</v>
      </c>
      <c r="B2">
        <v>5</v>
      </c>
      <c r="C2">
        <v>6</v>
      </c>
      <c r="D2">
        <v>7</v>
      </c>
      <c r="E2">
        <v>8</v>
      </c>
      <c r="F2">
        <v>9</v>
      </c>
      <c r="G2">
        <v>10</v>
      </c>
      <c r="H2">
        <v>11</v>
      </c>
      <c r="I2">
        <v>12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  <c r="S2">
        <v>10</v>
      </c>
      <c r="T2">
        <v>11</v>
      </c>
      <c r="U2">
        <v>12</v>
      </c>
    </row>
    <row r="3" spans="1:21" x14ac:dyDescent="0.3">
      <c r="A3">
        <v>2018</v>
      </c>
      <c r="B3">
        <v>2018</v>
      </c>
      <c r="C3">
        <v>2018</v>
      </c>
      <c r="D3">
        <v>2018</v>
      </c>
      <c r="E3">
        <v>2018</v>
      </c>
      <c r="F3">
        <v>2018</v>
      </c>
      <c r="G3">
        <v>2018</v>
      </c>
      <c r="H3">
        <v>2018</v>
      </c>
      <c r="I3">
        <v>2018</v>
      </c>
      <c r="J3">
        <v>2019</v>
      </c>
      <c r="K3">
        <v>2019</v>
      </c>
      <c r="L3">
        <v>2019</v>
      </c>
      <c r="M3">
        <v>2019</v>
      </c>
      <c r="N3">
        <v>2019</v>
      </c>
      <c r="O3">
        <v>2019</v>
      </c>
      <c r="P3">
        <v>2019</v>
      </c>
      <c r="Q3">
        <v>2019</v>
      </c>
      <c r="R3">
        <v>2019</v>
      </c>
      <c r="S3">
        <v>2019</v>
      </c>
      <c r="T3">
        <v>2019</v>
      </c>
      <c r="U3">
        <v>2019</v>
      </c>
    </row>
    <row r="4" spans="1:21" s="81" customFormat="1" x14ac:dyDescent="0.3">
      <c r="A4" s="81">
        <v>43220</v>
      </c>
      <c r="B4" s="81">
        <v>43251</v>
      </c>
      <c r="C4" s="81">
        <v>43281</v>
      </c>
      <c r="D4" s="81">
        <v>43312</v>
      </c>
      <c r="E4" s="81">
        <v>43343</v>
      </c>
      <c r="F4" s="81">
        <v>43373</v>
      </c>
      <c r="G4" s="81">
        <v>43404</v>
      </c>
      <c r="H4" s="81">
        <v>43434</v>
      </c>
      <c r="I4" s="81">
        <v>43465</v>
      </c>
      <c r="J4" s="81">
        <v>43496</v>
      </c>
      <c r="K4" s="81">
        <v>43524</v>
      </c>
      <c r="L4" s="81">
        <v>43555</v>
      </c>
      <c r="M4" s="81">
        <v>43585</v>
      </c>
      <c r="N4" s="81">
        <v>43616</v>
      </c>
      <c r="O4" s="81">
        <v>43646</v>
      </c>
      <c r="P4" s="81">
        <v>43677</v>
      </c>
      <c r="Q4" s="81">
        <v>43708</v>
      </c>
      <c r="R4" s="81">
        <v>43738</v>
      </c>
      <c r="S4" s="81">
        <v>43769</v>
      </c>
      <c r="T4" s="81">
        <v>43799</v>
      </c>
    </row>
    <row r="5" spans="1:21" x14ac:dyDescent="0.3">
      <c r="A5">
        <f>_xlfn.NORM.DIST(1,Sheet10!$C$7,Sheet10!$C$8,FALSE)</f>
        <v>4.3820751233921351E-3</v>
      </c>
      <c r="B5">
        <f>_xlfn.NORM.DIST(2,Sheet10!$C$7,Sheet10!$C$8,FALSE)</f>
        <v>7.9349129589168545E-3</v>
      </c>
      <c r="C5">
        <f>_xlfn.NORM.DIST(3,Sheet10!$C$7,Sheet10!$C$8,FALSE)</f>
        <v>1.3497741628297016E-2</v>
      </c>
      <c r="D5">
        <f>_xlfn.NORM.DIST(4,Sheet10!$C$7,Sheet10!$C$8,FALSE)</f>
        <v>2.1569329706627883E-2</v>
      </c>
      <c r="E5">
        <f>_xlfn.NORM.DIST(5,Sheet10!$C$7,Sheet10!$C$8,FALSE)</f>
        <v>3.2379398916472936E-2</v>
      </c>
      <c r="F5">
        <f>_xlfn.NORM.DIST(6,Sheet10!$C$7,Sheet10!$C$8,FALSE)</f>
        <v>4.5662271347255479E-2</v>
      </c>
      <c r="G5">
        <f>_xlfn.NORM.DIST(7,Sheet10!$C$7,Sheet10!$C$8,FALSE)</f>
        <v>6.0492681129785841E-2</v>
      </c>
      <c r="H5">
        <f>_xlfn.NORM.DIST(8,Sheet10!$C$7,Sheet10!$C$8,FALSE)</f>
        <v>7.5284358038701107E-2</v>
      </c>
      <c r="I5">
        <f>_xlfn.NORM.DIST(9,Sheet10!$C$7,Sheet10!$C$8,FALSE)</f>
        <v>8.8016331691074881E-2</v>
      </c>
      <c r="J5">
        <f>_xlfn.NORM.DIST(10,Sheet10!$C$7,Sheet10!$C$8,FALSE)</f>
        <v>9.6667029200712309E-2</v>
      </c>
      <c r="K5">
        <f>_xlfn.NORM.DIST(11,Sheet10!$C$7,Sheet10!$C$8,FALSE)</f>
        <v>9.9735570100358176E-2</v>
      </c>
      <c r="L5">
        <f>_xlfn.NORM.DIST(12,Sheet10!$C$7,Sheet10!$C$8,FALSE)</f>
        <v>9.6667029200712309E-2</v>
      </c>
      <c r="M5">
        <f>_xlfn.NORM.DIST(13,Sheet10!$C$7,Sheet10!$C$8,FALSE)</f>
        <v>8.8016331691074881E-2</v>
      </c>
      <c r="N5">
        <f>_xlfn.NORM.DIST(14,Sheet10!$C$7,Sheet10!$C$8,FALSE)</f>
        <v>7.5284358038701107E-2</v>
      </c>
      <c r="O5">
        <f>_xlfn.NORM.DIST(15,Sheet10!$C$7,Sheet10!$C$8,FALSE)</f>
        <v>6.0492681129785841E-2</v>
      </c>
      <c r="P5">
        <f>_xlfn.NORM.DIST(16,Sheet10!$C$7,Sheet10!$C$8,FALSE)</f>
        <v>4.5662271347255479E-2</v>
      </c>
      <c r="Q5">
        <f>_xlfn.NORM.DIST(17,Sheet10!$C$7,Sheet10!$C$8,FALSE)</f>
        <v>3.2379398916472936E-2</v>
      </c>
      <c r="R5">
        <f>_xlfn.NORM.DIST(18,Sheet10!$C$7,Sheet10!$C$8,FALSE)</f>
        <v>2.1569329706627883E-2</v>
      </c>
      <c r="S5">
        <f>_xlfn.NORM.DIST(19,Sheet10!$C$7,Sheet10!$C$8,FALSE)</f>
        <v>1.3497741628297016E-2</v>
      </c>
      <c r="T5">
        <f>_xlfn.NORM.DIST(20,Sheet10!$C$7,Sheet10!$C$8,FALSE)</f>
        <v>7.9349129589168545E-3</v>
      </c>
    </row>
    <row r="6" spans="1:21" s="11" customFormat="1" x14ac:dyDescent="0.3">
      <c r="A6" s="11">
        <f>_xlfn.NORM.DIST(1,Sheet10!$C$7,Sheet10!$C$8,FALSE)*Sheet10!C3</f>
        <v>97941.899577425196</v>
      </c>
      <c r="B6" s="11">
        <f>_xlfn.NORM.DIST(2,Sheet10!$C$7,Sheet10!$C$8,FALSE)*Sheet10!C3</f>
        <v>177349.86879372565</v>
      </c>
      <c r="C6" s="11">
        <f>_xlfn.NORM.DIST(3,Sheet10!$C$7,Sheet10!$C$8,FALSE)*Sheet10!C3</f>
        <v>301682.28929342289</v>
      </c>
      <c r="D6" s="11">
        <f>_xlfn.NORM.DIST(4,Sheet10!$C$7,Sheet10!$C$8,FALSE)*Sheet10!C3</f>
        <v>482086.92562158039</v>
      </c>
      <c r="E6" s="11">
        <f>_xlfn.NORM.DIST(5,Sheet10!$C$7,Sheet10!$C$8,FALSE)*Sheet10!C3</f>
        <v>723698.19041342684</v>
      </c>
      <c r="F6" s="11">
        <f>_xlfn.NORM.DIST(6,Sheet10!$C$7,Sheet10!$C$8,FALSE)*Sheet10!C3</f>
        <v>1020578.0295496389</v>
      </c>
      <c r="G6" s="11">
        <f>_xlfn.NORM.DIST(7,Sheet10!$C$7,Sheet10!$C$8,FALSE)*Sheet10!C3</f>
        <v>1352046.2186408993</v>
      </c>
      <c r="H6" s="11">
        <f>_xlfn.NORM.DIST(8,Sheet10!$C$7,Sheet10!$C$8,FALSE)*Sheet10!C3</f>
        <v>1682648.7057277136</v>
      </c>
      <c r="I6" s="11">
        <f>_xlfn.NORM.DIST(9,Sheet10!$C$7,Sheet10!$C$8,FALSE)*Sheet10!C3</f>
        <v>1967215.6402895122</v>
      </c>
      <c r="J6" s="11">
        <f>_xlfn.NORM.DIST(10,Sheet10!$C$7,Sheet10!$C$8,FALSE)*Sheet10!C3</f>
        <v>2160563.7055111164</v>
      </c>
      <c r="K6" s="11">
        <f>_xlfn.NORM.DIST(11,Sheet10!$C$7,Sheet10!$C$8,FALSE)*Sheet10!C3</f>
        <v>2229147.3596429271</v>
      </c>
      <c r="L6" s="11">
        <f>_xlfn.NORM.DIST(12,Sheet10!$C$7,Sheet10!$C$8,FALSE)*Sheet10!C3</f>
        <v>2160563.7055111164</v>
      </c>
      <c r="M6" s="11">
        <f>_xlfn.NORM.DIST(13,Sheet10!$C$7,Sheet10!$C$8,FALSE)*Sheet10!C3</f>
        <v>1967215.6402895122</v>
      </c>
      <c r="N6" s="11">
        <f>_xlfn.NORM.DIST(14,Sheet10!$C$7,Sheet10!$C$8,FALSE)*Sheet10!C3</f>
        <v>1682648.7057277136</v>
      </c>
      <c r="O6" s="11">
        <f>_xlfn.NORM.DIST(15,Sheet10!$C$7,Sheet10!$C$8,FALSE)*Sheet10!C3</f>
        <v>1352046.2186408993</v>
      </c>
      <c r="P6" s="11">
        <f>_xlfn.NORM.DIST(16,Sheet10!$C$7,Sheet10!$C$8,FALSE)*Sheet10!C3</f>
        <v>1020578.0295496389</v>
      </c>
      <c r="Q6" s="11">
        <f>_xlfn.NORM.DIST(17,Sheet10!$C$7,Sheet10!$C$8,FALSE)*Sheet10!C3</f>
        <v>723698.19041342684</v>
      </c>
      <c r="R6" s="11">
        <f>_xlfn.NORM.DIST(18,Sheet10!$C$7,Sheet10!$C$8,FALSE)*Sheet10!C3</f>
        <v>482086.92562158039</v>
      </c>
      <c r="S6" s="11">
        <f>_xlfn.NORM.DIST(19,Sheet10!$C$7,Sheet10!$C$8,FALSE)*Sheet10!C3</f>
        <v>301682.28929342289</v>
      </c>
      <c r="T6" s="11">
        <f>_xlfn.NORM.DIST(20,Sheet10!$C$7,Sheet10!$C$8,FALSE)*Sheet10!C3</f>
        <v>177349.86879372565</v>
      </c>
    </row>
    <row r="7" spans="1:21" x14ac:dyDescent="0.3">
      <c r="A7" s="10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-0.499984740745262"/>
  </sheetPr>
  <dimension ref="B3:E10"/>
  <sheetViews>
    <sheetView topLeftCell="F1" workbookViewId="0"/>
  </sheetViews>
  <sheetFormatPr defaultColWidth="8.88671875" defaultRowHeight="14.4" x14ac:dyDescent="0.3"/>
  <cols>
    <col min="1" max="1" width="0" style="183" hidden="1" customWidth="1"/>
    <col min="2" max="2" width="10.6640625" style="183" hidden="1" customWidth="1"/>
    <col min="3" max="3" width="13.6640625" style="183" hidden="1" customWidth="1"/>
    <col min="4" max="4" width="14.6640625" style="183" hidden="1" customWidth="1"/>
    <col min="5" max="5" width="13.6640625" style="183" hidden="1" customWidth="1"/>
    <col min="6" max="6" width="14.6640625" style="183" bestFit="1" customWidth="1"/>
    <col min="7" max="16384" width="8.88671875" style="183"/>
  </cols>
  <sheetData>
    <row r="3" spans="2:4" x14ac:dyDescent="0.3">
      <c r="D3" s="184" t="s">
        <v>85</v>
      </c>
    </row>
    <row r="4" spans="2:4" x14ac:dyDescent="0.3">
      <c r="B4" s="185" t="s">
        <v>78</v>
      </c>
      <c r="C4" s="186" t="s">
        <v>88</v>
      </c>
      <c r="D4" s="187" t="s">
        <v>8</v>
      </c>
    </row>
    <row r="5" spans="2:4" x14ac:dyDescent="0.3">
      <c r="B5" s="185" t="s">
        <v>29</v>
      </c>
      <c r="C5" s="188">
        <v>22350575.199999999</v>
      </c>
      <c r="D5" s="187" t="s">
        <v>9</v>
      </c>
    </row>
    <row r="6" spans="2:4" x14ac:dyDescent="0.3">
      <c r="B6" s="189" t="s">
        <v>79</v>
      </c>
      <c r="C6" s="190" t="s">
        <v>28</v>
      </c>
      <c r="D6" s="191" t="s">
        <v>86</v>
      </c>
    </row>
    <row r="7" spans="2:4" x14ac:dyDescent="0.3">
      <c r="B7" s="192" t="s">
        <v>80</v>
      </c>
      <c r="C7" s="193">
        <v>43205</v>
      </c>
      <c r="D7" s="194" t="s">
        <v>87</v>
      </c>
    </row>
    <row r="8" spans="2:4" x14ac:dyDescent="0.3">
      <c r="B8" s="195" t="s">
        <v>81</v>
      </c>
      <c r="C8" s="196">
        <v>43825</v>
      </c>
      <c r="D8" s="197" t="s">
        <v>29</v>
      </c>
    </row>
    <row r="9" spans="2:4" x14ac:dyDescent="0.3">
      <c r="B9" s="198" t="s">
        <v>83</v>
      </c>
      <c r="C9" s="199" t="e">
        <f>AVERAGE(G3:BB3)</f>
        <v>#DIV/0!</v>
      </c>
    </row>
    <row r="10" spans="2:4" x14ac:dyDescent="0.3">
      <c r="B10" s="200" t="s">
        <v>84</v>
      </c>
      <c r="C10" s="190" t="s">
        <v>28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autoLine="0" r:id="rId4">
            <anchor moveWithCells="1" sizeWithCells="1">
              <from>
                <xdr:col>2</xdr:col>
                <xdr:colOff>594360</xdr:colOff>
                <xdr:row>12</xdr:row>
                <xdr:rowOff>99060</xdr:rowOff>
              </from>
              <to>
                <xdr:col>3</xdr:col>
                <xdr:colOff>571500</xdr:colOff>
                <xdr:row>14</xdr:row>
                <xdr:rowOff>38100</xdr:rowOff>
              </to>
            </anchor>
          </controlPr>
        </control>
      </mc:Choice>
      <mc:Fallback>
        <control shapeId="11265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Lists!$A$1:$A$4</xm:f>
          </x14:formula1>
          <xm:sqref>C6 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F24"/>
  <sheetViews>
    <sheetView workbookViewId="0"/>
  </sheetViews>
  <sheetFormatPr defaultColWidth="0" defaultRowHeight="14.4" zeroHeight="1" x14ac:dyDescent="0.3"/>
  <cols>
    <col min="1" max="1" width="16.44140625" style="108" customWidth="1"/>
    <col min="2" max="2" width="16.44140625" style="6" customWidth="1"/>
    <col min="3" max="6" width="0" hidden="1" customWidth="1"/>
    <col min="7" max="16384" width="8.88671875" hidden="1"/>
  </cols>
  <sheetData>
    <row r="1" spans="1:2" ht="21.6" thickBot="1" x14ac:dyDescent="0.35">
      <c r="A1" s="107" t="s">
        <v>11</v>
      </c>
      <c r="B1" s="105" t="s">
        <v>18</v>
      </c>
    </row>
    <row r="2" spans="1:2" x14ac:dyDescent="0.3">
      <c r="A2" s="108">
        <v>1</v>
      </c>
      <c r="B2" s="6" t="s">
        <v>89</v>
      </c>
    </row>
    <row r="3" spans="1:2" x14ac:dyDescent="0.3">
      <c r="A3" s="108">
        <v>2</v>
      </c>
      <c r="B3" s="6" t="s">
        <v>91</v>
      </c>
    </row>
    <row r="4" spans="1:2" x14ac:dyDescent="0.3">
      <c r="A4" s="108">
        <v>3</v>
      </c>
      <c r="B4" s="6" t="s">
        <v>92</v>
      </c>
    </row>
    <row r="5" spans="1:2" x14ac:dyDescent="0.3">
      <c r="A5" s="108">
        <v>4</v>
      </c>
      <c r="B5" s="6" t="s">
        <v>93</v>
      </c>
    </row>
    <row r="6" spans="1:2" x14ac:dyDescent="0.3">
      <c r="A6" s="108">
        <v>5</v>
      </c>
      <c r="B6" s="6" t="s">
        <v>94</v>
      </c>
    </row>
    <row r="7" spans="1:2" x14ac:dyDescent="0.3">
      <c r="A7" s="108">
        <v>6</v>
      </c>
      <c r="B7" s="6" t="s">
        <v>95</v>
      </c>
    </row>
    <row r="8" spans="1:2" x14ac:dyDescent="0.3">
      <c r="A8" s="108">
        <v>7</v>
      </c>
      <c r="B8" s="6" t="s">
        <v>96</v>
      </c>
    </row>
    <row r="9" spans="1:2" x14ac:dyDescent="0.3">
      <c r="A9" s="108">
        <v>8</v>
      </c>
      <c r="B9" s="6">
        <v>8888888</v>
      </c>
    </row>
    <row r="10" spans="1:2" x14ac:dyDescent="0.3">
      <c r="A10" s="108">
        <v>9</v>
      </c>
      <c r="B10" s="6" t="s">
        <v>97</v>
      </c>
    </row>
    <row r="11" spans="1:2" x14ac:dyDescent="0.3">
      <c r="A11" s="108">
        <v>10</v>
      </c>
      <c r="B11" s="6" t="s">
        <v>98</v>
      </c>
    </row>
    <row r="12" spans="1:2" x14ac:dyDescent="0.3">
      <c r="A12" s="108">
        <v>11</v>
      </c>
      <c r="B12" s="6">
        <v>1111</v>
      </c>
    </row>
    <row r="13" spans="1:2" x14ac:dyDescent="0.3">
      <c r="A13" s="108">
        <v>12</v>
      </c>
      <c r="B13" s="6" t="s">
        <v>172</v>
      </c>
    </row>
    <row r="14" spans="1:2" x14ac:dyDescent="0.3">
      <c r="A14" s="108">
        <v>13</v>
      </c>
      <c r="B14" s="6" t="s">
        <v>173</v>
      </c>
    </row>
    <row r="15" spans="1:2" x14ac:dyDescent="0.3">
      <c r="A15" s="108">
        <v>14</v>
      </c>
      <c r="B15" s="6" t="s">
        <v>177</v>
      </c>
    </row>
    <row r="16" spans="1:2" x14ac:dyDescent="0.3">
      <c r="A16" s="108">
        <v>15</v>
      </c>
      <c r="B16" s="6" t="s">
        <v>182</v>
      </c>
    </row>
    <row r="17" spans="1:1" x14ac:dyDescent="0.3">
      <c r="A17" s="108">
        <v>16</v>
      </c>
    </row>
    <row r="18" spans="1:1" x14ac:dyDescent="0.3">
      <c r="A18" s="108">
        <v>17</v>
      </c>
    </row>
    <row r="19" spans="1:1" x14ac:dyDescent="0.3">
      <c r="A19" s="108">
        <v>18</v>
      </c>
    </row>
    <row r="20" spans="1:1" x14ac:dyDescent="0.3">
      <c r="A20" s="108">
        <v>19</v>
      </c>
    </row>
    <row r="21" spans="1:1" x14ac:dyDescent="0.3">
      <c r="A21" s="108">
        <v>20</v>
      </c>
    </row>
    <row r="22" spans="1:1" hidden="1" x14ac:dyDescent="0.3"/>
    <row r="23" spans="1:1" hidden="1" x14ac:dyDescent="0.3"/>
    <row r="24" spans="1:1" x14ac:dyDescent="0.3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499984740745262"/>
  </sheetPr>
  <dimension ref="A4:G21"/>
  <sheetViews>
    <sheetView workbookViewId="0"/>
  </sheetViews>
  <sheetFormatPr defaultColWidth="0" defaultRowHeight="14.4" x14ac:dyDescent="0.3"/>
  <cols>
    <col min="1" max="1" width="19" customWidth="1"/>
    <col min="2" max="2" width="17.44140625" customWidth="1"/>
    <col min="3" max="3" width="17.44140625" style="11" customWidth="1"/>
    <col min="4" max="5" width="17.44140625" customWidth="1"/>
    <col min="6" max="6" width="12.5546875" customWidth="1"/>
    <col min="7" max="7" width="8.88671875" customWidth="1"/>
    <col min="8" max="16384" width="8.88671875" hidden="1"/>
  </cols>
  <sheetData>
    <row r="4" spans="2:6" ht="15" thickBot="1" x14ac:dyDescent="0.35"/>
    <row r="5" spans="2:6" ht="21.6" thickBot="1" x14ac:dyDescent="0.35">
      <c r="B5" s="107" t="s">
        <v>11</v>
      </c>
      <c r="C5" s="106" t="s">
        <v>29</v>
      </c>
      <c r="D5" s="105" t="s">
        <v>79</v>
      </c>
      <c r="E5" s="105" t="s">
        <v>80</v>
      </c>
      <c r="F5" s="105" t="s">
        <v>81</v>
      </c>
    </row>
    <row r="6" spans="2:6" x14ac:dyDescent="0.3">
      <c r="B6">
        <v>1</v>
      </c>
      <c r="C6" s="11">
        <v>1000000</v>
      </c>
      <c r="D6">
        <v>15</v>
      </c>
      <c r="E6" s="109">
        <v>43208</v>
      </c>
      <c r="F6" t="s">
        <v>90</v>
      </c>
    </row>
    <row r="7" spans="2:6" x14ac:dyDescent="0.3">
      <c r="B7">
        <v>2</v>
      </c>
      <c r="C7" s="11">
        <v>1000000</v>
      </c>
      <c r="D7">
        <v>15</v>
      </c>
      <c r="E7" s="109">
        <v>43209</v>
      </c>
      <c r="F7" t="s">
        <v>90</v>
      </c>
    </row>
    <row r="8" spans="2:6" x14ac:dyDescent="0.3">
      <c r="B8">
        <v>3</v>
      </c>
      <c r="C8" s="11">
        <v>1000000</v>
      </c>
      <c r="D8">
        <v>15</v>
      </c>
      <c r="E8" s="109">
        <v>43209</v>
      </c>
      <c r="F8" t="s">
        <v>90</v>
      </c>
    </row>
    <row r="9" spans="2:6" x14ac:dyDescent="0.3">
      <c r="B9">
        <v>4</v>
      </c>
      <c r="C9" s="11">
        <v>1000000</v>
      </c>
      <c r="D9">
        <v>15</v>
      </c>
      <c r="E9" s="109">
        <v>43209</v>
      </c>
      <c r="F9" t="s">
        <v>90</v>
      </c>
    </row>
    <row r="10" spans="2:6" x14ac:dyDescent="0.3">
      <c r="B10">
        <v>5</v>
      </c>
      <c r="C10" s="11">
        <v>1000000</v>
      </c>
      <c r="D10">
        <v>15</v>
      </c>
      <c r="E10" s="109">
        <v>43209</v>
      </c>
      <c r="F10" s="109">
        <v>43666</v>
      </c>
    </row>
    <row r="11" spans="2:6" x14ac:dyDescent="0.3">
      <c r="B11">
        <v>6</v>
      </c>
      <c r="C11" s="11">
        <v>1000000</v>
      </c>
      <c r="D11">
        <v>15</v>
      </c>
      <c r="E11" s="109">
        <v>43209</v>
      </c>
      <c r="F11" s="109">
        <v>43666</v>
      </c>
    </row>
    <row r="12" spans="2:6" x14ac:dyDescent="0.3">
      <c r="B12">
        <v>7</v>
      </c>
      <c r="C12" s="11">
        <v>1000000</v>
      </c>
      <c r="D12">
        <v>15</v>
      </c>
      <c r="E12" s="109">
        <v>43209</v>
      </c>
      <c r="F12" s="109">
        <v>43666</v>
      </c>
    </row>
    <row r="13" spans="2:6" x14ac:dyDescent="0.3">
      <c r="B13">
        <v>8</v>
      </c>
      <c r="C13" s="11">
        <v>1000000</v>
      </c>
      <c r="D13">
        <v>15</v>
      </c>
      <c r="E13" s="109">
        <v>43209</v>
      </c>
      <c r="F13" t="s">
        <v>90</v>
      </c>
    </row>
    <row r="14" spans="2:6" x14ac:dyDescent="0.3">
      <c r="B14">
        <v>9</v>
      </c>
      <c r="C14" s="11">
        <v>256789</v>
      </c>
      <c r="D14">
        <v>15</v>
      </c>
      <c r="E14" s="109">
        <v>43209</v>
      </c>
      <c r="F14" t="s">
        <v>90</v>
      </c>
    </row>
    <row r="15" spans="2:6" x14ac:dyDescent="0.3">
      <c r="B15">
        <v>10</v>
      </c>
      <c r="C15" s="11">
        <v>1000000</v>
      </c>
      <c r="D15">
        <v>15</v>
      </c>
      <c r="E15" s="109">
        <v>43209</v>
      </c>
      <c r="F15" s="109">
        <v>43666</v>
      </c>
    </row>
    <row r="16" spans="2:6" x14ac:dyDescent="0.3">
      <c r="B16">
        <v>11</v>
      </c>
      <c r="C16" s="11">
        <v>125789.23</v>
      </c>
      <c r="D16">
        <v>15</v>
      </c>
      <c r="E16" s="109">
        <v>43209</v>
      </c>
      <c r="F16" s="109">
        <v>43666</v>
      </c>
    </row>
    <row r="17" spans="2:6" x14ac:dyDescent="0.3">
      <c r="B17">
        <v>12</v>
      </c>
      <c r="C17" s="11">
        <v>125875678.2</v>
      </c>
      <c r="D17">
        <v>32</v>
      </c>
      <c r="E17" s="109">
        <v>43209</v>
      </c>
      <c r="F17" s="109">
        <v>43666</v>
      </c>
    </row>
    <row r="18" spans="2:6" x14ac:dyDescent="0.3">
      <c r="B18">
        <v>13</v>
      </c>
      <c r="C18" s="11">
        <v>225875678.19999999</v>
      </c>
      <c r="D18">
        <v>11</v>
      </c>
      <c r="E18" s="109">
        <v>43209</v>
      </c>
      <c r="F18" s="109">
        <v>43666</v>
      </c>
    </row>
    <row r="19" spans="2:6" x14ac:dyDescent="0.3">
      <c r="B19">
        <v>1</v>
      </c>
      <c r="C19" s="11">
        <v>1000000</v>
      </c>
      <c r="D19">
        <v>15</v>
      </c>
      <c r="E19" s="109">
        <v>43208</v>
      </c>
      <c r="F19" t="s">
        <v>90</v>
      </c>
    </row>
    <row r="20" spans="2:6" x14ac:dyDescent="0.3">
      <c r="B20">
        <v>14</v>
      </c>
      <c r="C20" s="11">
        <v>12345678.9</v>
      </c>
      <c r="D20">
        <v>12</v>
      </c>
      <c r="E20" s="109">
        <v>43174</v>
      </c>
      <c r="F20" s="109">
        <v>43539</v>
      </c>
    </row>
    <row r="21" spans="2:6" x14ac:dyDescent="0.3">
      <c r="B21">
        <v>15</v>
      </c>
      <c r="C21" s="11">
        <v>125654852.31999999</v>
      </c>
      <c r="D21">
        <v>11</v>
      </c>
      <c r="E21" s="109">
        <v>43205</v>
      </c>
    </row>
  </sheetData>
  <sortState ref="B6:F7">
    <sortCondition ref="B5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/>
  </sheetPr>
  <dimension ref="A1:J24"/>
  <sheetViews>
    <sheetView showGridLines="0" showRowColHeaders="0" workbookViewId="0"/>
  </sheetViews>
  <sheetFormatPr defaultColWidth="3.33203125" defaultRowHeight="14.4" x14ac:dyDescent="0.3"/>
  <cols>
    <col min="1" max="1" width="7.109375" style="110" customWidth="1"/>
    <col min="2" max="2" width="7.33203125" style="110" customWidth="1"/>
    <col min="3" max="3" width="5.109375" style="113" customWidth="1"/>
    <col min="4" max="4" width="11.33203125" style="114" customWidth="1"/>
    <col min="5" max="5" width="15.5546875" style="219" customWidth="1"/>
    <col min="6" max="6" width="13.6640625" style="112" customWidth="1"/>
    <col min="9" max="9" width="3.33203125" style="143"/>
    <col min="10" max="10" width="3.33203125" style="11"/>
  </cols>
  <sheetData>
    <row r="1" spans="1:6" s="146" customFormat="1" ht="23.4" customHeight="1" x14ac:dyDescent="0.3">
      <c r="A1" s="126" t="s">
        <v>99</v>
      </c>
      <c r="B1" s="126" t="s">
        <v>8</v>
      </c>
      <c r="C1" s="126" t="s">
        <v>9</v>
      </c>
      <c r="D1" s="145" t="s">
        <v>100</v>
      </c>
      <c r="E1" s="216" t="s">
        <v>87</v>
      </c>
      <c r="F1" s="129" t="s">
        <v>29</v>
      </c>
    </row>
    <row r="2" spans="1:6" ht="29.4" x14ac:dyDescent="0.3">
      <c r="A2" s="130">
        <v>1</v>
      </c>
      <c r="B2" s="130">
        <v>4</v>
      </c>
      <c r="C2" s="131">
        <v>2018</v>
      </c>
      <c r="D2" s="132">
        <v>43220</v>
      </c>
      <c r="E2" s="217">
        <f>_xlfn.NORM.DIST(1,8,1,FALSE)</f>
        <v>9.1347204083645936E-12</v>
      </c>
      <c r="F2" s="213">
        <v>9.1347204083645929E-6</v>
      </c>
    </row>
    <row r="3" spans="1:6" ht="29.4" x14ac:dyDescent="0.3">
      <c r="A3" s="130">
        <v>2</v>
      </c>
      <c r="B3" s="130">
        <v>5</v>
      </c>
      <c r="C3" s="131">
        <v>2018</v>
      </c>
      <c r="D3" s="132">
        <v>43251</v>
      </c>
      <c r="E3" s="217">
        <f>_xlfn.NORM.DIST(2,8,1,FALSE)</f>
        <v>6.0758828498232861E-9</v>
      </c>
      <c r="F3" s="213">
        <v>6.0758828498232859E-3</v>
      </c>
    </row>
    <row r="4" spans="1:6" ht="29.4" x14ac:dyDescent="0.3">
      <c r="A4" s="130">
        <v>3</v>
      </c>
      <c r="B4" s="130">
        <v>6</v>
      </c>
      <c r="C4" s="131">
        <v>2018</v>
      </c>
      <c r="D4" s="132">
        <v>43281</v>
      </c>
      <c r="E4" s="217">
        <f>_xlfn.NORM.DIST(3,8,1,FALSE)</f>
        <v>1.4867195147342977E-6</v>
      </c>
      <c r="F4" s="213">
        <v>1.4867195147342978</v>
      </c>
    </row>
    <row r="5" spans="1:6" ht="40.200000000000003" x14ac:dyDescent="0.3">
      <c r="A5" s="130">
        <v>4</v>
      </c>
      <c r="B5" s="130">
        <v>7</v>
      </c>
      <c r="C5" s="131">
        <v>2018</v>
      </c>
      <c r="D5" s="132">
        <v>43312</v>
      </c>
      <c r="E5" s="217">
        <f>_xlfn.NORM.DIST(4,8,1,FALSE)</f>
        <v>1.3383022576488537E-4</v>
      </c>
      <c r="F5" s="213">
        <v>133.83022576488537</v>
      </c>
    </row>
    <row r="6" spans="1:6" ht="48" x14ac:dyDescent="0.3">
      <c r="A6" s="130">
        <v>5</v>
      </c>
      <c r="B6" s="130">
        <v>8</v>
      </c>
      <c r="C6" s="131">
        <v>2018</v>
      </c>
      <c r="D6" s="132">
        <v>43343</v>
      </c>
      <c r="E6" s="217">
        <f>_xlfn.NORM.DIST(5,8,1,FALSE)</f>
        <v>4.4318484119380075E-3</v>
      </c>
      <c r="F6" s="213">
        <v>4431.8484119380073</v>
      </c>
    </row>
    <row r="7" spans="1:6" ht="53.4" x14ac:dyDescent="0.3">
      <c r="A7" s="130">
        <v>6</v>
      </c>
      <c r="B7" s="130">
        <v>9</v>
      </c>
      <c r="C7" s="131">
        <v>2018</v>
      </c>
      <c r="D7" s="132">
        <v>43373</v>
      </c>
      <c r="E7" s="217">
        <f>_xlfn.NORM.DIST(6,8,1,FALSE)</f>
        <v>5.3990966513188063E-2</v>
      </c>
      <c r="F7" s="213">
        <v>53990.966513188061</v>
      </c>
    </row>
    <row r="8" spans="1:6" ht="58.8" x14ac:dyDescent="0.3">
      <c r="A8" s="130">
        <v>7</v>
      </c>
      <c r="B8" s="130">
        <v>10</v>
      </c>
      <c r="C8" s="131">
        <v>2018</v>
      </c>
      <c r="D8" s="132">
        <v>43404</v>
      </c>
      <c r="E8" s="217">
        <f>_xlfn.NORM.DIST(7,8,1,FALSE)</f>
        <v>0.24197072451914337</v>
      </c>
      <c r="F8" s="213">
        <v>241970.72451914338</v>
      </c>
    </row>
    <row r="9" spans="1:6" ht="58.8" x14ac:dyDescent="0.3">
      <c r="A9" s="130">
        <v>8</v>
      </c>
      <c r="B9" s="130">
        <v>11</v>
      </c>
      <c r="C9" s="131">
        <v>2018</v>
      </c>
      <c r="D9" s="132">
        <v>43434</v>
      </c>
      <c r="E9" s="217">
        <f>_xlfn.NORM.DIST(8,8,1,FALSE)</f>
        <v>0.3989422804014327</v>
      </c>
      <c r="F9" s="213">
        <v>398942.28040143271</v>
      </c>
    </row>
    <row r="10" spans="1:6" ht="58.8" x14ac:dyDescent="0.3">
      <c r="A10" s="130">
        <v>9</v>
      </c>
      <c r="B10" s="130">
        <v>12</v>
      </c>
      <c r="C10" s="131">
        <v>2018</v>
      </c>
      <c r="D10" s="132">
        <v>43465</v>
      </c>
      <c r="E10" s="217">
        <f>_xlfn.NORM.DIST(9,8,1,FALSE)</f>
        <v>0.24197072451914337</v>
      </c>
      <c r="F10" s="213">
        <v>241970.72451914338</v>
      </c>
    </row>
    <row r="11" spans="1:6" ht="53.4" x14ac:dyDescent="0.3">
      <c r="A11" s="130">
        <v>10</v>
      </c>
      <c r="B11" s="130">
        <v>1</v>
      </c>
      <c r="C11" s="131">
        <v>2019</v>
      </c>
      <c r="D11" s="132">
        <v>43496</v>
      </c>
      <c r="E11" s="217">
        <f>_xlfn.NORM.DIST(10,8,1,FALSE)</f>
        <v>5.3990966513188063E-2</v>
      </c>
      <c r="F11" s="213">
        <v>53990.966513188061</v>
      </c>
    </row>
    <row r="12" spans="1:6" ht="48" x14ac:dyDescent="0.3">
      <c r="A12" s="130">
        <v>11</v>
      </c>
      <c r="B12" s="130">
        <v>2</v>
      </c>
      <c r="C12" s="131">
        <v>2019</v>
      </c>
      <c r="D12" s="132">
        <v>43524</v>
      </c>
      <c r="E12" s="217">
        <f>_xlfn.NORM.DIST(11,8,1,FALSE)</f>
        <v>4.4318484119380075E-3</v>
      </c>
      <c r="F12" s="213">
        <v>4431.8484119380073</v>
      </c>
    </row>
    <row r="13" spans="1:6" ht="40.200000000000003" x14ac:dyDescent="0.3">
      <c r="A13" s="130">
        <v>12</v>
      </c>
      <c r="B13" s="130">
        <v>3</v>
      </c>
      <c r="C13" s="131">
        <v>2019</v>
      </c>
      <c r="D13" s="132">
        <v>43555</v>
      </c>
      <c r="E13" s="217">
        <f>_xlfn.NORM.DIST(12,8,1,FALSE)</f>
        <v>1.3383022576488537E-4</v>
      </c>
      <c r="F13" s="213">
        <v>133.83022576488537</v>
      </c>
    </row>
    <row r="14" spans="1:6" ht="29.4" x14ac:dyDescent="0.3">
      <c r="A14" s="130">
        <v>13</v>
      </c>
      <c r="B14" s="130">
        <v>4</v>
      </c>
      <c r="C14" s="131">
        <v>2019</v>
      </c>
      <c r="D14" s="132">
        <v>43585</v>
      </c>
      <c r="E14" s="217">
        <f>_xlfn.NORM.DIST(13,8,1,FALSE)</f>
        <v>1.4867195147342977E-6</v>
      </c>
      <c r="F14" s="213">
        <v>1.4867195147342978</v>
      </c>
    </row>
    <row r="15" spans="1:6" ht="29.4" x14ac:dyDescent="0.3">
      <c r="A15" s="130">
        <v>14</v>
      </c>
      <c r="B15" s="130">
        <v>5</v>
      </c>
      <c r="C15" s="131">
        <v>2019</v>
      </c>
      <c r="D15" s="132">
        <v>43616</v>
      </c>
      <c r="E15" s="217">
        <f>_xlfn.NORM.DIST(14,8,1,FALSE)</f>
        <v>6.0758828498232861E-9</v>
      </c>
      <c r="F15" s="213">
        <v>6.0758828498232859E-3</v>
      </c>
    </row>
    <row r="16" spans="1:6" ht="29.4" x14ac:dyDescent="0.3">
      <c r="A16" s="130">
        <v>15</v>
      </c>
      <c r="B16" s="130">
        <v>6</v>
      </c>
      <c r="C16" s="131">
        <v>2019</v>
      </c>
      <c r="D16" s="132">
        <v>43646</v>
      </c>
      <c r="E16" s="217">
        <f>_xlfn.NORM.DIST(15,8,1,FALSE)</f>
        <v>9.1347204083645936E-12</v>
      </c>
      <c r="F16" s="213">
        <v>9.1347204083645929E-6</v>
      </c>
    </row>
    <row r="17" spans="1:6" x14ac:dyDescent="0.3">
      <c r="A17" s="130"/>
      <c r="B17" s="130"/>
      <c r="C17" s="131"/>
      <c r="D17" s="132"/>
      <c r="E17" s="217"/>
      <c r="F17" s="213"/>
    </row>
    <row r="18" spans="1:6" x14ac:dyDescent="0.3">
      <c r="A18" s="130"/>
      <c r="B18" s="130"/>
      <c r="C18" s="131"/>
      <c r="D18" s="132"/>
      <c r="E18" s="217"/>
      <c r="F18" s="134"/>
    </row>
    <row r="19" spans="1:6" x14ac:dyDescent="0.3">
      <c r="A19" s="130"/>
      <c r="B19" s="130"/>
      <c r="C19" s="131"/>
      <c r="D19" s="132"/>
      <c r="E19" s="217"/>
      <c r="F19" s="134"/>
    </row>
    <row r="20" spans="1:6" x14ac:dyDescent="0.3">
      <c r="A20" s="130"/>
      <c r="B20" s="130"/>
      <c r="C20" s="131"/>
      <c r="D20" s="132"/>
      <c r="E20" s="217"/>
      <c r="F20" s="134"/>
    </row>
    <row r="21" spans="1:6" x14ac:dyDescent="0.3">
      <c r="A21" s="130"/>
      <c r="B21" s="130"/>
      <c r="C21" s="131"/>
      <c r="D21" s="132"/>
      <c r="E21" s="217"/>
      <c r="F21" s="134"/>
    </row>
    <row r="22" spans="1:6" x14ac:dyDescent="0.3">
      <c r="A22" s="130"/>
      <c r="B22" s="130"/>
      <c r="C22" s="131"/>
      <c r="D22" s="132"/>
      <c r="E22" s="217"/>
      <c r="F22" s="134"/>
    </row>
    <row r="23" spans="1:6" x14ac:dyDescent="0.3">
      <c r="A23" s="130"/>
      <c r="B23" s="130"/>
      <c r="C23" s="131"/>
      <c r="D23" s="132"/>
      <c r="E23" s="217"/>
      <c r="F23" s="134"/>
    </row>
    <row r="24" spans="1:6" x14ac:dyDescent="0.3">
      <c r="A24" s="135"/>
      <c r="B24" s="135"/>
      <c r="C24" s="136"/>
      <c r="D24" s="137"/>
      <c r="E24" s="218"/>
      <c r="F24" s="139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3"/>
  </sheetPr>
  <dimension ref="B2:I29"/>
  <sheetViews>
    <sheetView workbookViewId="0"/>
  </sheetViews>
  <sheetFormatPr defaultRowHeight="14.4" x14ac:dyDescent="0.3"/>
  <cols>
    <col min="1" max="1" width="3.5546875" customWidth="1"/>
    <col min="8" max="8" width="16.6640625" customWidth="1"/>
  </cols>
  <sheetData>
    <row r="2" spans="2:9" x14ac:dyDescent="0.3">
      <c r="B2" s="10"/>
      <c r="C2" s="10"/>
      <c r="D2" s="10"/>
      <c r="E2" s="10"/>
      <c r="F2" s="10"/>
      <c r="G2" s="10"/>
      <c r="H2" s="10"/>
      <c r="I2" s="10"/>
    </row>
    <row r="3" spans="2:9" x14ac:dyDescent="0.3">
      <c r="B3" s="10"/>
      <c r="C3" s="10"/>
      <c r="D3" s="10"/>
      <c r="E3" s="10"/>
      <c r="F3" s="10"/>
      <c r="G3" s="10"/>
      <c r="H3" s="10"/>
      <c r="I3" s="10"/>
    </row>
    <row r="4" spans="2:9" x14ac:dyDescent="0.3">
      <c r="B4" s="10"/>
      <c r="C4" s="10"/>
      <c r="D4" s="10"/>
      <c r="E4" s="10"/>
      <c r="F4" s="10"/>
      <c r="G4" s="10"/>
      <c r="H4" s="10"/>
      <c r="I4" s="10"/>
    </row>
    <row r="5" spans="2:9" x14ac:dyDescent="0.3">
      <c r="B5" s="10"/>
      <c r="C5" s="10"/>
      <c r="D5" s="10"/>
      <c r="E5" s="10"/>
      <c r="F5" s="10"/>
      <c r="G5" s="10"/>
      <c r="H5" s="10"/>
      <c r="I5" s="10"/>
    </row>
    <row r="6" spans="2:9" x14ac:dyDescent="0.3">
      <c r="B6" s="10"/>
      <c r="C6" s="10"/>
      <c r="D6" s="10"/>
      <c r="E6" s="10"/>
      <c r="F6" s="10"/>
      <c r="G6" s="10"/>
      <c r="H6" s="10"/>
      <c r="I6" s="10"/>
    </row>
    <row r="7" spans="2:9" x14ac:dyDescent="0.3">
      <c r="B7" s="10"/>
      <c r="C7" s="10"/>
      <c r="D7" s="10"/>
      <c r="E7" s="10"/>
      <c r="F7" s="10"/>
      <c r="G7" s="10"/>
      <c r="H7" s="10"/>
      <c r="I7" s="10"/>
    </row>
    <row r="8" spans="2:9" x14ac:dyDescent="0.3">
      <c r="B8" s="10"/>
      <c r="C8" s="10"/>
      <c r="D8" s="10"/>
      <c r="E8" s="10"/>
      <c r="F8" s="10"/>
      <c r="G8" s="10"/>
      <c r="H8" s="10"/>
      <c r="I8" s="10"/>
    </row>
    <row r="9" spans="2:9" x14ac:dyDescent="0.3">
      <c r="B9" s="10"/>
      <c r="C9" s="10"/>
      <c r="D9" s="10"/>
      <c r="E9" s="10"/>
      <c r="F9" s="10"/>
      <c r="G9" s="10"/>
      <c r="H9" s="10"/>
      <c r="I9" s="10"/>
    </row>
    <row r="10" spans="2:9" x14ac:dyDescent="0.3">
      <c r="B10" s="10"/>
      <c r="C10" s="10"/>
      <c r="D10" s="10"/>
      <c r="E10" s="10"/>
      <c r="F10" s="10"/>
      <c r="G10" s="10"/>
      <c r="H10" s="10"/>
      <c r="I10" s="10"/>
    </row>
    <row r="11" spans="2:9" x14ac:dyDescent="0.3">
      <c r="B11" s="10"/>
      <c r="C11" s="10"/>
      <c r="D11" s="10"/>
      <c r="E11" s="10"/>
      <c r="F11" s="10"/>
      <c r="G11" s="10"/>
      <c r="H11" s="10"/>
      <c r="I11" s="10"/>
    </row>
    <row r="12" spans="2:9" x14ac:dyDescent="0.3">
      <c r="B12" s="10"/>
      <c r="C12" s="10"/>
      <c r="D12" s="10"/>
      <c r="E12" s="10"/>
      <c r="F12" s="10"/>
      <c r="G12" s="10"/>
      <c r="H12" s="10"/>
      <c r="I12" s="10"/>
    </row>
    <row r="13" spans="2:9" x14ac:dyDescent="0.3">
      <c r="B13" s="10"/>
      <c r="C13" s="10"/>
      <c r="D13" s="10"/>
      <c r="E13" s="10"/>
      <c r="F13" s="10"/>
      <c r="G13" s="10"/>
      <c r="H13" s="10"/>
      <c r="I13" s="10"/>
    </row>
    <row r="14" spans="2:9" x14ac:dyDescent="0.3">
      <c r="B14" s="10"/>
      <c r="C14" s="10"/>
      <c r="D14" s="10"/>
      <c r="E14" s="10"/>
      <c r="F14" s="10"/>
      <c r="G14" s="10"/>
      <c r="H14" s="10"/>
      <c r="I14" s="10"/>
    </row>
    <row r="15" spans="2:9" x14ac:dyDescent="0.3">
      <c r="B15" s="10"/>
      <c r="C15" s="10"/>
      <c r="D15" s="10"/>
      <c r="E15" s="10"/>
      <c r="F15" s="10"/>
      <c r="G15" s="10"/>
      <c r="H15" s="10"/>
      <c r="I15" s="10"/>
    </row>
    <row r="16" spans="2:9" x14ac:dyDescent="0.3">
      <c r="B16" s="10"/>
      <c r="C16" s="10"/>
      <c r="D16" s="10"/>
      <c r="E16" s="10"/>
      <c r="F16" s="10"/>
      <c r="G16" s="10"/>
      <c r="H16" s="10"/>
      <c r="I16" s="10"/>
    </row>
    <row r="17" spans="2:9" x14ac:dyDescent="0.3">
      <c r="B17" s="10"/>
      <c r="C17" s="10"/>
      <c r="D17" s="10"/>
      <c r="E17" s="10"/>
      <c r="F17" s="10"/>
      <c r="G17" s="10"/>
      <c r="H17" s="10"/>
      <c r="I17" s="10"/>
    </row>
    <row r="18" spans="2:9" x14ac:dyDescent="0.3">
      <c r="B18" s="10"/>
      <c r="C18" s="10"/>
      <c r="D18" s="10"/>
      <c r="E18" s="10"/>
      <c r="F18" s="10"/>
      <c r="G18" s="10"/>
      <c r="H18" s="10"/>
      <c r="I18" s="10"/>
    </row>
    <row r="19" spans="2:9" x14ac:dyDescent="0.3">
      <c r="B19" s="10"/>
      <c r="C19" s="10"/>
      <c r="D19" s="10"/>
      <c r="E19" s="10"/>
      <c r="F19" s="10"/>
      <c r="G19" s="10"/>
      <c r="H19" s="10"/>
      <c r="I19" s="10"/>
    </row>
    <row r="20" spans="2:9" x14ac:dyDescent="0.3">
      <c r="B20" s="10"/>
      <c r="C20" s="10"/>
      <c r="D20" s="10"/>
      <c r="E20" s="10"/>
      <c r="F20" s="10"/>
      <c r="G20" s="10"/>
      <c r="H20" s="10"/>
      <c r="I20" s="10"/>
    </row>
    <row r="21" spans="2:9" x14ac:dyDescent="0.3">
      <c r="B21" s="10"/>
      <c r="C21" s="10"/>
      <c r="D21" s="10"/>
      <c r="E21" s="10"/>
      <c r="F21" s="10"/>
      <c r="G21" s="10"/>
      <c r="H21" s="10"/>
      <c r="I21" s="10"/>
    </row>
    <row r="22" spans="2:9" x14ac:dyDescent="0.3">
      <c r="B22" s="10"/>
      <c r="C22" s="10"/>
      <c r="D22" s="10"/>
      <c r="E22" s="10"/>
      <c r="F22" s="10"/>
      <c r="G22" s="10"/>
      <c r="H22" s="10"/>
      <c r="I22" s="10"/>
    </row>
    <row r="23" spans="2:9" x14ac:dyDescent="0.3">
      <c r="B23" s="10"/>
      <c r="C23" s="10"/>
      <c r="D23" s="10"/>
      <c r="E23" s="10"/>
      <c r="F23" s="10"/>
      <c r="G23" s="10"/>
      <c r="H23" s="10"/>
      <c r="I23" s="10"/>
    </row>
    <row r="24" spans="2:9" x14ac:dyDescent="0.3">
      <c r="B24" s="10"/>
      <c r="C24" s="10"/>
      <c r="D24" s="10"/>
      <c r="E24" s="10"/>
      <c r="F24" s="10"/>
      <c r="G24" s="10"/>
      <c r="H24" s="10"/>
      <c r="I24" s="10"/>
    </row>
    <row r="25" spans="2:9" x14ac:dyDescent="0.3">
      <c r="B25" s="10"/>
      <c r="C25" s="10"/>
      <c r="D25" s="10"/>
      <c r="E25" s="10"/>
      <c r="F25" s="10"/>
      <c r="G25" s="10"/>
      <c r="H25" s="10"/>
      <c r="I25" s="10"/>
    </row>
    <row r="26" spans="2:9" x14ac:dyDescent="0.3">
      <c r="B26" s="10"/>
      <c r="C26" s="10"/>
      <c r="D26" s="10"/>
      <c r="E26" s="10"/>
      <c r="F26" s="10"/>
      <c r="G26" s="10"/>
      <c r="H26" s="10"/>
      <c r="I26" s="10"/>
    </row>
    <row r="27" spans="2:9" x14ac:dyDescent="0.3">
      <c r="B27" s="10"/>
      <c r="C27" s="10"/>
      <c r="D27" s="10"/>
      <c r="E27" s="10"/>
      <c r="F27" s="10"/>
      <c r="G27" s="10"/>
      <c r="H27" s="10"/>
      <c r="I27" s="10"/>
    </row>
    <row r="28" spans="2:9" x14ac:dyDescent="0.3">
      <c r="B28" s="10"/>
      <c r="C28" s="10"/>
      <c r="D28" s="10"/>
      <c r="E28" s="10"/>
      <c r="F28" s="10"/>
      <c r="G28" s="10"/>
      <c r="H28" s="10"/>
      <c r="I28" s="10"/>
    </row>
    <row r="29" spans="2:9" x14ac:dyDescent="0.3">
      <c r="B29" s="10"/>
      <c r="C29" s="10"/>
      <c r="D29" s="10"/>
      <c r="E29" s="10"/>
      <c r="F29" s="10"/>
      <c r="G29" s="10"/>
      <c r="H29" s="10"/>
      <c r="I29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ListBox1">
          <controlPr autoLine="0" listFillRange="datos01" r:id="rId4">
            <anchor moveWithCells="1" sizeWithCells="1">
              <from>
                <xdr:col>1</xdr:col>
                <xdr:colOff>106680</xdr:colOff>
                <xdr:row>1</xdr:row>
                <xdr:rowOff>99060</xdr:rowOff>
              </from>
              <to>
                <xdr:col>7</xdr:col>
                <xdr:colOff>1043940</xdr:colOff>
                <xdr:row>28</xdr:row>
                <xdr:rowOff>15240</xdr:rowOff>
              </to>
            </anchor>
          </controlPr>
        </control>
      </mc:Choice>
      <mc:Fallback>
        <control shapeId="45057" r:id="rId3" name="List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/>
  </sheetPr>
  <dimension ref="A1:CB33"/>
  <sheetViews>
    <sheetView topLeftCell="BZ1" workbookViewId="0"/>
  </sheetViews>
  <sheetFormatPr defaultRowHeight="14.4" x14ac:dyDescent="0.3"/>
  <cols>
    <col min="1" max="12" width="8.88671875" style="116" hidden="1" customWidth="1"/>
    <col min="13" max="13" width="13.109375" style="116" hidden="1" customWidth="1"/>
    <col min="14" max="56" width="8.88671875" style="116" hidden="1" customWidth="1"/>
    <col min="57" max="57" width="2.88671875" style="116" hidden="1" customWidth="1"/>
    <col min="58" max="77" width="8.88671875" style="116" hidden="1" customWidth="1"/>
    <col min="78" max="78" width="8.88671875" style="116" customWidth="1"/>
    <col min="79" max="80" width="8.88671875" style="116" hidden="1" customWidth="1"/>
    <col min="81" max="16380" width="8.88671875" style="116" customWidth="1"/>
    <col min="16381" max="16384" width="3.109375" style="116" customWidth="1"/>
  </cols>
  <sheetData>
    <row r="1" spans="1:76" s="208" customFormat="1" ht="16.2" thickBot="1" x14ac:dyDescent="0.35">
      <c r="A1" s="126" t="s">
        <v>99</v>
      </c>
      <c r="B1" s="126" t="s">
        <v>8</v>
      </c>
      <c r="C1" s="126" t="s">
        <v>9</v>
      </c>
      <c r="D1" s="145" t="s">
        <v>100</v>
      </c>
      <c r="E1" s="128" t="s">
        <v>87</v>
      </c>
      <c r="F1" s="129" t="s">
        <v>29</v>
      </c>
      <c r="G1" s="116"/>
      <c r="H1" s="126" t="s">
        <v>99</v>
      </c>
      <c r="I1" s="126" t="s">
        <v>8</v>
      </c>
      <c r="J1" s="126" t="s">
        <v>9</v>
      </c>
      <c r="K1" s="145" t="s">
        <v>100</v>
      </c>
      <c r="L1" s="128" t="s">
        <v>87</v>
      </c>
      <c r="M1" s="129" t="s">
        <v>29</v>
      </c>
      <c r="N1" s="116"/>
      <c r="O1" s="126" t="s">
        <v>99</v>
      </c>
      <c r="P1" s="126" t="s">
        <v>8</v>
      </c>
      <c r="Q1" s="126" t="s">
        <v>9</v>
      </c>
      <c r="R1" s="145" t="s">
        <v>100</v>
      </c>
      <c r="S1" s="128" t="s">
        <v>87</v>
      </c>
      <c r="T1" s="129" t="s">
        <v>29</v>
      </c>
      <c r="U1" s="116"/>
      <c r="V1" s="126" t="s">
        <v>99</v>
      </c>
      <c r="W1" s="126" t="s">
        <v>8</v>
      </c>
      <c r="X1" s="126" t="s">
        <v>9</v>
      </c>
      <c r="Y1" s="145" t="s">
        <v>100</v>
      </c>
      <c r="Z1" s="128" t="s">
        <v>87</v>
      </c>
      <c r="AA1" s="129" t="s">
        <v>29</v>
      </c>
      <c r="AB1" s="116"/>
      <c r="AC1" s="126" t="s">
        <v>99</v>
      </c>
      <c r="AD1" s="126" t="s">
        <v>8</v>
      </c>
      <c r="AE1" s="126" t="s">
        <v>9</v>
      </c>
      <c r="AF1" s="145" t="s">
        <v>100</v>
      </c>
      <c r="AG1" s="128" t="s">
        <v>87</v>
      </c>
      <c r="AH1" s="129" t="s">
        <v>29</v>
      </c>
      <c r="AI1" s="116"/>
      <c r="AJ1" s="126" t="s">
        <v>99</v>
      </c>
      <c r="AK1" s="126" t="s">
        <v>8</v>
      </c>
      <c r="AL1" s="126" t="s">
        <v>9</v>
      </c>
      <c r="AM1" s="145" t="s">
        <v>100</v>
      </c>
      <c r="AN1" s="128" t="s">
        <v>87</v>
      </c>
      <c r="AO1" s="129" t="s">
        <v>29</v>
      </c>
      <c r="AP1" s="116"/>
      <c r="AQ1" s="126" t="s">
        <v>99</v>
      </c>
      <c r="AR1" s="126" t="s">
        <v>8</v>
      </c>
      <c r="AS1" s="126" t="s">
        <v>9</v>
      </c>
      <c r="AT1" s="145" t="s">
        <v>100</v>
      </c>
      <c r="AU1" s="128" t="s">
        <v>87</v>
      </c>
      <c r="AV1" s="129" t="s">
        <v>29</v>
      </c>
      <c r="AW1" s="116"/>
      <c r="AX1" s="126" t="s">
        <v>99</v>
      </c>
      <c r="AY1" s="126" t="s">
        <v>8</v>
      </c>
      <c r="AZ1" s="126" t="s">
        <v>9</v>
      </c>
      <c r="BA1" s="145" t="s">
        <v>100</v>
      </c>
      <c r="BB1" s="128" t="s">
        <v>87</v>
      </c>
      <c r="BC1" s="129" t="s">
        <v>29</v>
      </c>
      <c r="BD1" s="206"/>
      <c r="BE1" s="126" t="s">
        <v>99</v>
      </c>
      <c r="BF1" s="126" t="s">
        <v>8</v>
      </c>
      <c r="BG1" s="126" t="s">
        <v>9</v>
      </c>
      <c r="BH1" s="145" t="s">
        <v>100</v>
      </c>
      <c r="BI1" s="128" t="s">
        <v>87</v>
      </c>
      <c r="BJ1" s="129" t="s">
        <v>29</v>
      </c>
      <c r="BL1" s="126" t="s">
        <v>99</v>
      </c>
      <c r="BM1" s="126" t="s">
        <v>8</v>
      </c>
      <c r="BN1" s="126" t="s">
        <v>9</v>
      </c>
      <c r="BO1" s="145" t="s">
        <v>100</v>
      </c>
      <c r="BP1" s="128" t="s">
        <v>87</v>
      </c>
      <c r="BQ1" s="129" t="s">
        <v>29</v>
      </c>
      <c r="BR1" s="212"/>
      <c r="BS1" s="126" t="s">
        <v>99</v>
      </c>
      <c r="BT1" s="126" t="s">
        <v>8</v>
      </c>
      <c r="BU1" s="126" t="s">
        <v>9</v>
      </c>
      <c r="BV1" s="145" t="s">
        <v>100</v>
      </c>
      <c r="BW1" s="128" t="s">
        <v>87</v>
      </c>
      <c r="BX1" s="129" t="s">
        <v>29</v>
      </c>
    </row>
    <row r="2" spans="1:76" s="207" customFormat="1" x14ac:dyDescent="0.3">
      <c r="A2" s="209" t="s">
        <v>181</v>
      </c>
      <c r="B2" s="130">
        <v>4</v>
      </c>
      <c r="C2" s="131">
        <v>2018</v>
      </c>
      <c r="D2" s="132">
        <v>43220</v>
      </c>
      <c r="E2" s="133">
        <f>_xlfn.NORM.DIST(1,16.5,5,FALSE)</f>
        <v>6.5336381123998373E-4</v>
      </c>
      <c r="F2" s="134">
        <v>82242.612851169732</v>
      </c>
      <c r="G2" s="116"/>
      <c r="H2" s="130">
        <v>1</v>
      </c>
      <c r="I2" s="130">
        <v>4</v>
      </c>
      <c r="J2" s="131">
        <v>2018</v>
      </c>
      <c r="K2" s="132">
        <v>43220</v>
      </c>
      <c r="L2" s="133">
        <f>_xlfn.NORM.DIST(1,16.5,5,FALSE)</f>
        <v>6.5336381123998373E-4</v>
      </c>
      <c r="M2" s="134">
        <v>82242.612851169732</v>
      </c>
      <c r="N2" s="116"/>
      <c r="O2" s="130">
        <v>1</v>
      </c>
      <c r="P2" s="130">
        <v>4</v>
      </c>
      <c r="Q2" s="131">
        <v>2018</v>
      </c>
      <c r="R2" s="132">
        <v>43220</v>
      </c>
      <c r="S2" s="133">
        <f>_xlfn.NORM.DIST(1,16.5,5,FALSE)</f>
        <v>6.5336381123998373E-4</v>
      </c>
      <c r="T2" s="134">
        <v>82242.612851169732</v>
      </c>
      <c r="U2" s="116"/>
      <c r="V2" s="130">
        <v>1</v>
      </c>
      <c r="W2" s="130">
        <v>4</v>
      </c>
      <c r="X2" s="131">
        <v>2018</v>
      </c>
      <c r="Y2" s="132">
        <v>43220</v>
      </c>
      <c r="Z2" s="133">
        <f>_xlfn.NORM.DIST(1,16.5,5,FALSE)</f>
        <v>6.5336381123998373E-4</v>
      </c>
      <c r="AA2" s="134">
        <v>82242.612851169732</v>
      </c>
      <c r="AB2" s="116"/>
      <c r="AC2" s="130">
        <v>1</v>
      </c>
      <c r="AD2" s="130">
        <v>4</v>
      </c>
      <c r="AE2" s="131">
        <v>2018</v>
      </c>
      <c r="AF2" s="132">
        <v>43220</v>
      </c>
      <c r="AG2" s="133">
        <f>_xlfn.NORM.DIST(1,16.5,5,FALSE)</f>
        <v>6.5336381123998373E-4</v>
      </c>
      <c r="AH2" s="134">
        <v>82242.612851169732</v>
      </c>
      <c r="AI2" s="116"/>
      <c r="AJ2" s="130">
        <v>1</v>
      </c>
      <c r="AK2" s="130">
        <v>4</v>
      </c>
      <c r="AL2" s="131">
        <v>2018</v>
      </c>
      <c r="AM2" s="132">
        <v>43220</v>
      </c>
      <c r="AN2" s="133">
        <f>_xlfn.NORM.DIST(1,16.5,5,FALSE)</f>
        <v>6.5336381123998373E-4</v>
      </c>
      <c r="AO2" s="134">
        <v>82242.612851169732</v>
      </c>
      <c r="AP2" s="116"/>
      <c r="AQ2" s="130">
        <v>1</v>
      </c>
      <c r="AR2" s="130">
        <v>4</v>
      </c>
      <c r="AS2" s="131">
        <v>2018</v>
      </c>
      <c r="AT2" s="132">
        <v>43220</v>
      </c>
      <c r="AU2" s="133">
        <f>_xlfn.NORM.DIST(1,16.5,5,FALSE)</f>
        <v>6.5336381123998373E-4</v>
      </c>
      <c r="AV2" s="134">
        <v>82242.612851169732</v>
      </c>
      <c r="AW2" s="116"/>
      <c r="AX2" s="130">
        <v>1</v>
      </c>
      <c r="AY2" s="130">
        <v>4</v>
      </c>
      <c r="AZ2" s="131">
        <v>2018</v>
      </c>
      <c r="BA2" s="132">
        <v>43220</v>
      </c>
      <c r="BB2" s="133">
        <f>_xlfn.NORM.DIST(1,8,2,FALSE)</f>
        <v>4.3634134752288008E-4</v>
      </c>
      <c r="BC2" s="134">
        <v>436.34134752288008</v>
      </c>
      <c r="BD2" s="116"/>
      <c r="BE2" s="130">
        <v>1</v>
      </c>
      <c r="BF2" s="130">
        <v>3</v>
      </c>
      <c r="BG2" s="131">
        <v>2018</v>
      </c>
      <c r="BH2" s="132">
        <v>43190</v>
      </c>
      <c r="BI2" s="133">
        <f>_xlfn.NORM.DIST(1,6.5,1,FALSE)</f>
        <v>1.0769760042543276E-7</v>
      </c>
      <c r="BJ2" s="134">
        <v>1.3295999931528963</v>
      </c>
      <c r="BL2" s="130">
        <v>1</v>
      </c>
      <c r="BM2" s="130">
        <v>4</v>
      </c>
      <c r="BN2" s="131">
        <v>2018</v>
      </c>
      <c r="BO2" s="132">
        <v>43220</v>
      </c>
      <c r="BP2" s="133">
        <f>_xlfn.NORM.DIST(1,8,1,FALSE)</f>
        <v>9.1347204083645936E-12</v>
      </c>
      <c r="BQ2" s="134">
        <v>9.1347204083645929E-6</v>
      </c>
      <c r="BS2" s="130">
        <v>1</v>
      </c>
      <c r="BT2" s="130">
        <v>3</v>
      </c>
      <c r="BU2" s="131">
        <v>2018</v>
      </c>
      <c r="BV2" s="132">
        <v>43190</v>
      </c>
      <c r="BW2" s="133">
        <f>_xlfn.NORM.DIST(1,6.5,1,FALSE)</f>
        <v>1.0769760042543276E-7</v>
      </c>
      <c r="BX2" s="134">
        <v>1.3295999931528963</v>
      </c>
    </row>
    <row r="3" spans="1:76" x14ac:dyDescent="0.3">
      <c r="A3" s="130">
        <v>2</v>
      </c>
      <c r="B3" s="130">
        <v>5</v>
      </c>
      <c r="C3" s="131">
        <v>2018</v>
      </c>
      <c r="D3" s="132">
        <v>43251</v>
      </c>
      <c r="E3" s="133">
        <f>_xlfn.NORM.DIST(2,16.5,5,FALSE)</f>
        <v>1.1905064839551707E-3</v>
      </c>
      <c r="F3" s="134">
        <v>149855.81106935453</v>
      </c>
      <c r="H3" s="130">
        <v>2</v>
      </c>
      <c r="I3" s="130">
        <v>5</v>
      </c>
      <c r="J3" s="131">
        <v>2018</v>
      </c>
      <c r="K3" s="132">
        <v>43251</v>
      </c>
      <c r="L3" s="133">
        <f>_xlfn.NORM.DIST(2,16.5,5,FALSE)</f>
        <v>1.1905064839551707E-3</v>
      </c>
      <c r="M3" s="134">
        <v>149855.81106935453</v>
      </c>
      <c r="O3" s="130">
        <v>2</v>
      </c>
      <c r="P3" s="130">
        <v>5</v>
      </c>
      <c r="Q3" s="131">
        <v>2018</v>
      </c>
      <c r="R3" s="132">
        <v>43251</v>
      </c>
      <c r="S3" s="133">
        <f>_xlfn.NORM.DIST(2,16.5,5,FALSE)</f>
        <v>1.1905064839551707E-3</v>
      </c>
      <c r="T3" s="134">
        <v>149855.81106935453</v>
      </c>
      <c r="V3" s="130">
        <v>2</v>
      </c>
      <c r="W3" s="130">
        <v>5</v>
      </c>
      <c r="X3" s="131">
        <v>2018</v>
      </c>
      <c r="Y3" s="132">
        <v>43251</v>
      </c>
      <c r="Z3" s="133">
        <f>_xlfn.NORM.DIST(2,16.5,5,FALSE)</f>
        <v>1.1905064839551707E-3</v>
      </c>
      <c r="AA3" s="134">
        <v>149855.81106935453</v>
      </c>
      <c r="AC3" s="130">
        <v>2</v>
      </c>
      <c r="AD3" s="130">
        <v>5</v>
      </c>
      <c r="AE3" s="131">
        <v>2018</v>
      </c>
      <c r="AF3" s="132">
        <v>43251</v>
      </c>
      <c r="AG3" s="133">
        <f>_xlfn.NORM.DIST(2,16.5,5,FALSE)</f>
        <v>1.1905064839551707E-3</v>
      </c>
      <c r="AH3" s="134">
        <v>149855.81106935453</v>
      </c>
      <c r="AJ3" s="130">
        <v>2</v>
      </c>
      <c r="AK3" s="130">
        <v>5</v>
      </c>
      <c r="AL3" s="131">
        <v>2018</v>
      </c>
      <c r="AM3" s="132">
        <v>43251</v>
      </c>
      <c r="AN3" s="133">
        <f>_xlfn.NORM.DIST(2,16.5,5,FALSE)</f>
        <v>1.1905064839551707E-3</v>
      </c>
      <c r="AO3" s="134">
        <v>149855.81106935453</v>
      </c>
      <c r="AQ3" s="130">
        <v>2</v>
      </c>
      <c r="AR3" s="130">
        <v>5</v>
      </c>
      <c r="AS3" s="131">
        <v>2018</v>
      </c>
      <c r="AT3" s="132">
        <v>43251</v>
      </c>
      <c r="AU3" s="133">
        <f>_xlfn.NORM.DIST(2,16.5,5,FALSE)</f>
        <v>1.1905064839551707E-3</v>
      </c>
      <c r="AV3" s="134">
        <v>149855.81106935453</v>
      </c>
      <c r="AX3" s="130">
        <v>2</v>
      </c>
      <c r="AY3" s="130">
        <v>5</v>
      </c>
      <c r="AZ3" s="131">
        <v>2018</v>
      </c>
      <c r="BA3" s="132">
        <v>43251</v>
      </c>
      <c r="BB3" s="133">
        <f>_xlfn.NORM.DIST(2,8,2,FALSE)</f>
        <v>2.2159242059690038E-3</v>
      </c>
      <c r="BC3" s="134">
        <v>2215.9242059690037</v>
      </c>
      <c r="BE3" s="130">
        <v>2</v>
      </c>
      <c r="BF3" s="130">
        <v>4</v>
      </c>
      <c r="BG3" s="131">
        <v>2018</v>
      </c>
      <c r="BH3" s="132">
        <v>43220</v>
      </c>
      <c r="BI3" s="133">
        <f>_xlfn.NORM.DIST(2,6.5,1,FALSE)</f>
        <v>1.5983741106905475E-5</v>
      </c>
      <c r="BJ3" s="134">
        <v>197.33013532658558</v>
      </c>
      <c r="BL3" s="130">
        <v>2</v>
      </c>
      <c r="BM3" s="130">
        <v>5</v>
      </c>
      <c r="BN3" s="131">
        <v>2018</v>
      </c>
      <c r="BO3" s="132">
        <v>43251</v>
      </c>
      <c r="BP3" s="133">
        <f>_xlfn.NORM.DIST(2,8,1,FALSE)</f>
        <v>6.0758828498232861E-9</v>
      </c>
      <c r="BQ3" s="134">
        <v>6.0758828498232859E-3</v>
      </c>
      <c r="BS3" s="130">
        <v>2</v>
      </c>
      <c r="BT3" s="130">
        <v>4</v>
      </c>
      <c r="BU3" s="131">
        <v>2018</v>
      </c>
      <c r="BV3" s="132">
        <v>43220</v>
      </c>
      <c r="BW3" s="133">
        <f>_xlfn.NORM.DIST(2,6.5,1,FALSE)</f>
        <v>1.5983741106905475E-5</v>
      </c>
      <c r="BX3" s="134">
        <v>197.33013532658558</v>
      </c>
    </row>
    <row r="4" spans="1:76" x14ac:dyDescent="0.3">
      <c r="A4" s="130">
        <v>3</v>
      </c>
      <c r="B4" s="130">
        <v>6</v>
      </c>
      <c r="C4" s="131">
        <v>2018</v>
      </c>
      <c r="D4" s="132">
        <v>43281</v>
      </c>
      <c r="E4" s="133">
        <f>_xlfn.NORM.DIST(3,16.5,5,FALSE)</f>
        <v>2.0841869628845182E-3</v>
      </c>
      <c r="F4" s="134">
        <v>262348.44744868699</v>
      </c>
      <c r="H4" s="130">
        <v>3</v>
      </c>
      <c r="I4" s="130">
        <v>6</v>
      </c>
      <c r="J4" s="131">
        <v>2018</v>
      </c>
      <c r="K4" s="132">
        <v>43281</v>
      </c>
      <c r="L4" s="133">
        <f>_xlfn.NORM.DIST(3,16.5,5,FALSE)</f>
        <v>2.0841869628845182E-3</v>
      </c>
      <c r="M4" s="134">
        <v>262348.44744868699</v>
      </c>
      <c r="O4" s="130">
        <v>3</v>
      </c>
      <c r="P4" s="130">
        <v>6</v>
      </c>
      <c r="Q4" s="131">
        <v>2018</v>
      </c>
      <c r="R4" s="132">
        <v>43281</v>
      </c>
      <c r="S4" s="133">
        <f>_xlfn.NORM.DIST(3,16.5,5,FALSE)</f>
        <v>2.0841869628845182E-3</v>
      </c>
      <c r="T4" s="134">
        <v>262348.44744868699</v>
      </c>
      <c r="V4" s="130">
        <v>3</v>
      </c>
      <c r="W4" s="130">
        <v>6</v>
      </c>
      <c r="X4" s="131">
        <v>2018</v>
      </c>
      <c r="Y4" s="132">
        <v>43281</v>
      </c>
      <c r="Z4" s="133">
        <f>_xlfn.NORM.DIST(3,16.5,5,FALSE)</f>
        <v>2.0841869628845182E-3</v>
      </c>
      <c r="AA4" s="134">
        <v>262348.44744868699</v>
      </c>
      <c r="AC4" s="130">
        <v>3</v>
      </c>
      <c r="AD4" s="130">
        <v>6</v>
      </c>
      <c r="AE4" s="131">
        <v>2018</v>
      </c>
      <c r="AF4" s="132">
        <v>43281</v>
      </c>
      <c r="AG4" s="133">
        <f>_xlfn.NORM.DIST(3,16.5,5,FALSE)</f>
        <v>2.0841869628845182E-3</v>
      </c>
      <c r="AH4" s="134">
        <v>262348.44744868699</v>
      </c>
      <c r="AJ4" s="130">
        <v>3</v>
      </c>
      <c r="AK4" s="130">
        <v>6</v>
      </c>
      <c r="AL4" s="131">
        <v>2018</v>
      </c>
      <c r="AM4" s="132">
        <v>43281</v>
      </c>
      <c r="AN4" s="133">
        <f>_xlfn.NORM.DIST(3,16.5,5,FALSE)</f>
        <v>2.0841869628845182E-3</v>
      </c>
      <c r="AO4" s="134">
        <v>262348.44744868699</v>
      </c>
      <c r="AQ4" s="130">
        <v>3</v>
      </c>
      <c r="AR4" s="130">
        <v>6</v>
      </c>
      <c r="AS4" s="131">
        <v>2018</v>
      </c>
      <c r="AT4" s="132">
        <v>43281</v>
      </c>
      <c r="AU4" s="133">
        <f>_xlfn.NORM.DIST(3,16.5,5,FALSE)</f>
        <v>2.0841869628845182E-3</v>
      </c>
      <c r="AV4" s="134">
        <v>262348.44744868699</v>
      </c>
      <c r="AX4" s="130">
        <v>3</v>
      </c>
      <c r="AY4" s="130">
        <v>6</v>
      </c>
      <c r="AZ4" s="131">
        <v>2018</v>
      </c>
      <c r="BA4" s="132">
        <v>43281</v>
      </c>
      <c r="BB4" s="133">
        <f>_xlfn.NORM.DIST(3,8,2,FALSE)</f>
        <v>8.7641502467842702E-3</v>
      </c>
      <c r="BC4" s="134">
        <v>8764.1502467842711</v>
      </c>
      <c r="BE4" s="130">
        <v>3</v>
      </c>
      <c r="BF4" s="130">
        <v>5</v>
      </c>
      <c r="BG4" s="131">
        <v>2018</v>
      </c>
      <c r="BH4" s="132">
        <v>43251</v>
      </c>
      <c r="BI4" s="133">
        <f>_xlfn.NORM.DIST(3,6.5,1,FALSE)</f>
        <v>8.7268269504576015E-4</v>
      </c>
      <c r="BJ4" s="134">
        <v>10773.860334621577</v>
      </c>
      <c r="BL4" s="130">
        <v>3</v>
      </c>
      <c r="BM4" s="130">
        <v>6</v>
      </c>
      <c r="BN4" s="131">
        <v>2018</v>
      </c>
      <c r="BO4" s="132">
        <v>43281</v>
      </c>
      <c r="BP4" s="133">
        <f>_xlfn.NORM.DIST(3,8,1,FALSE)</f>
        <v>1.4867195147342977E-6</v>
      </c>
      <c r="BQ4" s="134">
        <v>1.4867195147342978</v>
      </c>
      <c r="BS4" s="130">
        <v>3</v>
      </c>
      <c r="BT4" s="130">
        <v>5</v>
      </c>
      <c r="BU4" s="131">
        <v>2018</v>
      </c>
      <c r="BV4" s="132">
        <v>43251</v>
      </c>
      <c r="BW4" s="133">
        <f>_xlfn.NORM.DIST(3,6.5,1,FALSE)</f>
        <v>8.7268269504576015E-4</v>
      </c>
      <c r="BX4" s="134">
        <v>10773.860334621577</v>
      </c>
    </row>
    <row r="5" spans="1:76" s="204" customFormat="1" x14ac:dyDescent="0.3">
      <c r="A5" s="130">
        <v>4</v>
      </c>
      <c r="B5" s="130">
        <v>7</v>
      </c>
      <c r="C5" s="131">
        <v>2018</v>
      </c>
      <c r="D5" s="132">
        <v>43312</v>
      </c>
      <c r="E5" s="133">
        <f>_xlfn.NORM.DIST(4,16.5,5,FALSE)</f>
        <v>3.5056600987137081E-3</v>
      </c>
      <c r="F5" s="134">
        <v>441277.34246426699</v>
      </c>
      <c r="H5" s="130">
        <v>4</v>
      </c>
      <c r="I5" s="130">
        <v>7</v>
      </c>
      <c r="J5" s="131">
        <v>2018</v>
      </c>
      <c r="K5" s="132">
        <v>43312</v>
      </c>
      <c r="L5" s="133">
        <f>_xlfn.NORM.DIST(4,16.5,5,FALSE)</f>
        <v>3.5056600987137081E-3</v>
      </c>
      <c r="M5" s="134">
        <v>441277.34246426699</v>
      </c>
      <c r="O5" s="130">
        <v>4</v>
      </c>
      <c r="P5" s="130">
        <v>7</v>
      </c>
      <c r="Q5" s="131">
        <v>2018</v>
      </c>
      <c r="R5" s="132">
        <v>43312</v>
      </c>
      <c r="S5" s="133">
        <f>_xlfn.NORM.DIST(4,16.5,5,FALSE)</f>
        <v>3.5056600987137081E-3</v>
      </c>
      <c r="T5" s="134">
        <v>441277.34246426699</v>
      </c>
      <c r="V5" s="130">
        <v>4</v>
      </c>
      <c r="W5" s="130">
        <v>7</v>
      </c>
      <c r="X5" s="131">
        <v>2018</v>
      </c>
      <c r="Y5" s="132">
        <v>43312</v>
      </c>
      <c r="Z5" s="133">
        <f>_xlfn.NORM.DIST(4,16.5,5,FALSE)</f>
        <v>3.5056600987137081E-3</v>
      </c>
      <c r="AA5" s="134">
        <v>441277.34246426699</v>
      </c>
      <c r="AC5" s="130">
        <v>4</v>
      </c>
      <c r="AD5" s="130">
        <v>7</v>
      </c>
      <c r="AE5" s="131">
        <v>2018</v>
      </c>
      <c r="AF5" s="132">
        <v>43312</v>
      </c>
      <c r="AG5" s="133">
        <f>_xlfn.NORM.DIST(4,16.5,5,FALSE)</f>
        <v>3.5056600987137081E-3</v>
      </c>
      <c r="AH5" s="134">
        <v>441277.34246426699</v>
      </c>
      <c r="AJ5" s="130">
        <v>4</v>
      </c>
      <c r="AK5" s="130">
        <v>7</v>
      </c>
      <c r="AL5" s="131">
        <v>2018</v>
      </c>
      <c r="AM5" s="132">
        <v>43312</v>
      </c>
      <c r="AN5" s="133">
        <f>_xlfn.NORM.DIST(4,16.5,5,FALSE)</f>
        <v>3.5056600987137081E-3</v>
      </c>
      <c r="AO5" s="134">
        <v>441277.34246426699</v>
      </c>
      <c r="AQ5" s="130">
        <v>4</v>
      </c>
      <c r="AR5" s="130">
        <v>7</v>
      </c>
      <c r="AS5" s="131">
        <v>2018</v>
      </c>
      <c r="AT5" s="132">
        <v>43312</v>
      </c>
      <c r="AU5" s="133">
        <f>_xlfn.NORM.DIST(4,16.5,5,FALSE)</f>
        <v>3.5056600987137081E-3</v>
      </c>
      <c r="AV5" s="134">
        <v>441277.34246426699</v>
      </c>
      <c r="AX5" s="130">
        <v>4</v>
      </c>
      <c r="AY5" s="130">
        <v>7</v>
      </c>
      <c r="AZ5" s="131">
        <v>2018</v>
      </c>
      <c r="BA5" s="132">
        <v>43312</v>
      </c>
      <c r="BB5" s="133">
        <f>_xlfn.NORM.DIST(4,8,2,FALSE)</f>
        <v>2.6995483256594031E-2</v>
      </c>
      <c r="BC5" s="134">
        <v>26995.483256594031</v>
      </c>
      <c r="BE5" s="130">
        <v>4</v>
      </c>
      <c r="BF5" s="130">
        <v>6</v>
      </c>
      <c r="BG5" s="131">
        <v>2018</v>
      </c>
      <c r="BH5" s="132">
        <v>43281</v>
      </c>
      <c r="BI5" s="133">
        <f>_xlfn.NORM.DIST(4,6.5,1,FALSE)</f>
        <v>1.752830049356854E-2</v>
      </c>
      <c r="BJ5" s="134">
        <v>216398.76955630872</v>
      </c>
      <c r="BL5" s="130">
        <v>4</v>
      </c>
      <c r="BM5" s="130">
        <v>7</v>
      </c>
      <c r="BN5" s="131">
        <v>2018</v>
      </c>
      <c r="BO5" s="132">
        <v>43312</v>
      </c>
      <c r="BP5" s="133">
        <f>_xlfn.NORM.DIST(4,8,1,FALSE)</f>
        <v>1.3383022576488537E-4</v>
      </c>
      <c r="BQ5" s="134">
        <v>133.83022576488537</v>
      </c>
      <c r="BS5" s="130">
        <v>4</v>
      </c>
      <c r="BT5" s="130">
        <v>6</v>
      </c>
      <c r="BU5" s="131">
        <v>2018</v>
      </c>
      <c r="BV5" s="132">
        <v>43281</v>
      </c>
      <c r="BW5" s="133">
        <f>_xlfn.NORM.DIST(4,6.5,1,FALSE)</f>
        <v>1.752830049356854E-2</v>
      </c>
      <c r="BX5" s="134">
        <v>216398.76955630872</v>
      </c>
    </row>
    <row r="6" spans="1:76" s="205" customFormat="1" x14ac:dyDescent="0.3">
      <c r="A6" s="130">
        <v>5</v>
      </c>
      <c r="B6" s="130">
        <v>8</v>
      </c>
      <c r="C6" s="131">
        <v>2018</v>
      </c>
      <c r="D6" s="132">
        <v>43343</v>
      </c>
      <c r="E6" s="133">
        <f>_xlfn.NORM.DIST(5,16.5,5,FALSE)</f>
        <v>5.6654075483202372E-3</v>
      </c>
      <c r="F6" s="134">
        <v>713137.01742420916</v>
      </c>
      <c r="H6" s="130">
        <v>5</v>
      </c>
      <c r="I6" s="130">
        <v>8</v>
      </c>
      <c r="J6" s="131">
        <v>2018</v>
      </c>
      <c r="K6" s="132">
        <v>43343</v>
      </c>
      <c r="L6" s="133">
        <f>_xlfn.NORM.DIST(5,16.5,5,FALSE)</f>
        <v>5.6654075483202372E-3</v>
      </c>
      <c r="M6" s="134">
        <v>713137.01742420916</v>
      </c>
      <c r="O6" s="130">
        <v>5</v>
      </c>
      <c r="P6" s="130">
        <v>8</v>
      </c>
      <c r="Q6" s="131">
        <v>2018</v>
      </c>
      <c r="R6" s="132">
        <v>43343</v>
      </c>
      <c r="S6" s="133">
        <f>_xlfn.NORM.DIST(5,16.5,5,FALSE)</f>
        <v>5.6654075483202372E-3</v>
      </c>
      <c r="T6" s="134">
        <v>713137.01742420916</v>
      </c>
      <c r="V6" s="130">
        <v>5</v>
      </c>
      <c r="W6" s="130">
        <v>8</v>
      </c>
      <c r="X6" s="131">
        <v>2018</v>
      </c>
      <c r="Y6" s="132">
        <v>43343</v>
      </c>
      <c r="Z6" s="133">
        <f>_xlfn.NORM.DIST(5,16.5,5,FALSE)</f>
        <v>5.6654075483202372E-3</v>
      </c>
      <c r="AA6" s="134">
        <v>713137.01742420916</v>
      </c>
      <c r="AC6" s="130">
        <v>5</v>
      </c>
      <c r="AD6" s="130">
        <v>8</v>
      </c>
      <c r="AE6" s="131">
        <v>2018</v>
      </c>
      <c r="AF6" s="132">
        <v>43343</v>
      </c>
      <c r="AG6" s="133">
        <f>_xlfn.NORM.DIST(5,16.5,5,FALSE)</f>
        <v>5.6654075483202372E-3</v>
      </c>
      <c r="AH6" s="134">
        <v>713137.01742420916</v>
      </c>
      <c r="AJ6" s="130">
        <v>5</v>
      </c>
      <c r="AK6" s="130">
        <v>8</v>
      </c>
      <c r="AL6" s="131">
        <v>2018</v>
      </c>
      <c r="AM6" s="132">
        <v>43343</v>
      </c>
      <c r="AN6" s="133">
        <f>_xlfn.NORM.DIST(5,16.5,5,FALSE)</f>
        <v>5.6654075483202372E-3</v>
      </c>
      <c r="AO6" s="134">
        <v>713137.01742420916</v>
      </c>
      <c r="AQ6" s="130">
        <v>5</v>
      </c>
      <c r="AR6" s="130">
        <v>8</v>
      </c>
      <c r="AS6" s="131">
        <v>2018</v>
      </c>
      <c r="AT6" s="132">
        <v>43343</v>
      </c>
      <c r="AU6" s="133">
        <f>_xlfn.NORM.DIST(5,16.5,5,FALSE)</f>
        <v>5.6654075483202372E-3</v>
      </c>
      <c r="AV6" s="134">
        <v>713137.01742420916</v>
      </c>
      <c r="AX6" s="130">
        <v>5</v>
      </c>
      <c r="AY6" s="130">
        <v>8</v>
      </c>
      <c r="AZ6" s="131">
        <v>2018</v>
      </c>
      <c r="BA6" s="132">
        <v>43343</v>
      </c>
      <c r="BB6" s="133">
        <f>_xlfn.NORM.DIST(5,8,2,FALSE)</f>
        <v>6.4758797832945872E-2</v>
      </c>
      <c r="BC6" s="134">
        <v>64758.797832945871</v>
      </c>
      <c r="BE6" s="130">
        <v>5</v>
      </c>
      <c r="BF6" s="130">
        <v>7</v>
      </c>
      <c r="BG6" s="131">
        <v>2018</v>
      </c>
      <c r="BH6" s="132">
        <v>43312</v>
      </c>
      <c r="BI6" s="133">
        <f>_xlfn.NORM.DIST(5,6.5,1,FALSE)</f>
        <v>0.12951759566589174</v>
      </c>
      <c r="BJ6" s="134">
        <v>1598982.6479911313</v>
      </c>
      <c r="BL6" s="130">
        <v>5</v>
      </c>
      <c r="BM6" s="130">
        <v>8</v>
      </c>
      <c r="BN6" s="131">
        <v>2018</v>
      </c>
      <c r="BO6" s="132">
        <v>43343</v>
      </c>
      <c r="BP6" s="133">
        <f>_xlfn.NORM.DIST(5,8,1,FALSE)</f>
        <v>4.4318484119380075E-3</v>
      </c>
      <c r="BQ6" s="134">
        <v>4431.8484119380073</v>
      </c>
      <c r="BS6" s="130">
        <v>5</v>
      </c>
      <c r="BT6" s="130">
        <v>7</v>
      </c>
      <c r="BU6" s="131">
        <v>2018</v>
      </c>
      <c r="BV6" s="132">
        <v>43312</v>
      </c>
      <c r="BW6" s="133">
        <f>_xlfn.NORM.DIST(5,6.5,1,FALSE)</f>
        <v>0.12951759566589174</v>
      </c>
      <c r="BX6" s="134">
        <v>1598982.6479911313</v>
      </c>
    </row>
    <row r="7" spans="1:76" x14ac:dyDescent="0.3">
      <c r="A7" s="130">
        <v>6</v>
      </c>
      <c r="B7" s="130">
        <v>9</v>
      </c>
      <c r="C7" s="131">
        <v>2018</v>
      </c>
      <c r="D7" s="132">
        <v>43373</v>
      </c>
      <c r="E7" s="133">
        <f>_xlfn.NORM.DIST(6,16.5,5,FALSE)</f>
        <v>8.7967191960854393E-3</v>
      </c>
      <c r="F7" s="134">
        <v>1107292.9947422135</v>
      </c>
      <c r="H7" s="130">
        <v>6</v>
      </c>
      <c r="I7" s="130">
        <v>9</v>
      </c>
      <c r="J7" s="131">
        <v>2018</v>
      </c>
      <c r="K7" s="132">
        <v>43373</v>
      </c>
      <c r="L7" s="133">
        <f>_xlfn.NORM.DIST(6,16.5,5,FALSE)</f>
        <v>8.7967191960854393E-3</v>
      </c>
      <c r="M7" s="134">
        <v>1107292.9947422135</v>
      </c>
      <c r="O7" s="130">
        <v>6</v>
      </c>
      <c r="P7" s="130">
        <v>9</v>
      </c>
      <c r="Q7" s="131">
        <v>2018</v>
      </c>
      <c r="R7" s="132">
        <v>43373</v>
      </c>
      <c r="S7" s="133">
        <f>_xlfn.NORM.DIST(6,16.5,5,FALSE)</f>
        <v>8.7967191960854393E-3</v>
      </c>
      <c r="T7" s="134">
        <v>1107292.9947422135</v>
      </c>
      <c r="V7" s="130">
        <v>6</v>
      </c>
      <c r="W7" s="130">
        <v>9</v>
      </c>
      <c r="X7" s="131">
        <v>2018</v>
      </c>
      <c r="Y7" s="132">
        <v>43373</v>
      </c>
      <c r="Z7" s="133">
        <f>_xlfn.NORM.DIST(6,16.5,5,FALSE)</f>
        <v>8.7967191960854393E-3</v>
      </c>
      <c r="AA7" s="134">
        <v>1107292.9947422135</v>
      </c>
      <c r="AC7" s="130">
        <v>6</v>
      </c>
      <c r="AD7" s="130">
        <v>9</v>
      </c>
      <c r="AE7" s="131">
        <v>2018</v>
      </c>
      <c r="AF7" s="132">
        <v>43373</v>
      </c>
      <c r="AG7" s="133">
        <f>_xlfn.NORM.DIST(6,16.5,5,FALSE)</f>
        <v>8.7967191960854393E-3</v>
      </c>
      <c r="AH7" s="134">
        <v>1107292.9947422135</v>
      </c>
      <c r="AJ7" s="130">
        <v>6</v>
      </c>
      <c r="AK7" s="130">
        <v>9</v>
      </c>
      <c r="AL7" s="131">
        <v>2018</v>
      </c>
      <c r="AM7" s="132">
        <v>43373</v>
      </c>
      <c r="AN7" s="133">
        <f>_xlfn.NORM.DIST(6,16.5,5,FALSE)</f>
        <v>8.7967191960854393E-3</v>
      </c>
      <c r="AO7" s="134">
        <v>1107292.9947422135</v>
      </c>
      <c r="AQ7" s="130">
        <v>6</v>
      </c>
      <c r="AR7" s="130">
        <v>9</v>
      </c>
      <c r="AS7" s="131">
        <v>2018</v>
      </c>
      <c r="AT7" s="132">
        <v>43373</v>
      </c>
      <c r="AU7" s="133">
        <f>_xlfn.NORM.DIST(6,16.5,5,FALSE)</f>
        <v>8.7967191960854393E-3</v>
      </c>
      <c r="AV7" s="134">
        <v>1107292.9947422135</v>
      </c>
      <c r="AX7" s="130">
        <v>6</v>
      </c>
      <c r="AY7" s="130">
        <v>9</v>
      </c>
      <c r="AZ7" s="131">
        <v>2018</v>
      </c>
      <c r="BA7" s="132">
        <v>43373</v>
      </c>
      <c r="BB7" s="133">
        <f>_xlfn.NORM.DIST(6,8,2,FALSE)</f>
        <v>0.12098536225957168</v>
      </c>
      <c r="BC7" s="134">
        <v>120985.36225957169</v>
      </c>
      <c r="BE7" s="130">
        <v>6</v>
      </c>
      <c r="BF7" s="130">
        <v>8</v>
      </c>
      <c r="BG7" s="131">
        <v>2018</v>
      </c>
      <c r="BH7" s="132">
        <v>43343</v>
      </c>
      <c r="BI7" s="133">
        <f>_xlfn.NORM.DIST(6,6.5,1,FALSE)</f>
        <v>0.35206532676429952</v>
      </c>
      <c r="BJ7" s="134">
        <v>4346485.4760556184</v>
      </c>
      <c r="BL7" s="130">
        <v>6</v>
      </c>
      <c r="BM7" s="130">
        <v>9</v>
      </c>
      <c r="BN7" s="131">
        <v>2018</v>
      </c>
      <c r="BO7" s="132">
        <v>43373</v>
      </c>
      <c r="BP7" s="133">
        <f>_xlfn.NORM.DIST(6,8,1,FALSE)</f>
        <v>5.3990966513188063E-2</v>
      </c>
      <c r="BQ7" s="134">
        <v>53990.966513188061</v>
      </c>
      <c r="BS7" s="130">
        <v>6</v>
      </c>
      <c r="BT7" s="130">
        <v>8</v>
      </c>
      <c r="BU7" s="131">
        <v>2018</v>
      </c>
      <c r="BV7" s="132">
        <v>43343</v>
      </c>
      <c r="BW7" s="133">
        <f>_xlfn.NORM.DIST(6,6.5,1,FALSE)</f>
        <v>0.35206532676429952</v>
      </c>
      <c r="BX7" s="134">
        <v>4346485.4760556184</v>
      </c>
    </row>
    <row r="8" spans="1:76" x14ac:dyDescent="0.3">
      <c r="A8" s="130">
        <v>7</v>
      </c>
      <c r="B8" s="130">
        <v>10</v>
      </c>
      <c r="C8" s="131">
        <v>2018</v>
      </c>
      <c r="D8" s="132">
        <v>43404</v>
      </c>
      <c r="E8" s="133">
        <f>_xlfn.NORM.DIST(7,16.5,5,FALSE)</f>
        <v>1.3123162954935321E-2</v>
      </c>
      <c r="F8" s="134">
        <v>1651887.0370815995</v>
      </c>
      <c r="H8" s="130">
        <v>7</v>
      </c>
      <c r="I8" s="130">
        <v>10</v>
      </c>
      <c r="J8" s="131">
        <v>2018</v>
      </c>
      <c r="K8" s="132">
        <v>43404</v>
      </c>
      <c r="L8" s="133">
        <f>_xlfn.NORM.DIST(7,16.5,5,FALSE)</f>
        <v>1.3123162954935321E-2</v>
      </c>
      <c r="M8" s="134">
        <v>1651887.0370815995</v>
      </c>
      <c r="O8" s="130">
        <v>7</v>
      </c>
      <c r="P8" s="130">
        <v>10</v>
      </c>
      <c r="Q8" s="131">
        <v>2018</v>
      </c>
      <c r="R8" s="132">
        <v>43404</v>
      </c>
      <c r="S8" s="133">
        <f>_xlfn.NORM.DIST(7,16.5,5,FALSE)</f>
        <v>1.3123162954935321E-2</v>
      </c>
      <c r="T8" s="134">
        <v>1651887.0370815995</v>
      </c>
      <c r="V8" s="130">
        <v>7</v>
      </c>
      <c r="W8" s="130">
        <v>10</v>
      </c>
      <c r="X8" s="131">
        <v>2018</v>
      </c>
      <c r="Y8" s="132">
        <v>43404</v>
      </c>
      <c r="Z8" s="133">
        <f>_xlfn.NORM.DIST(7,16.5,5,FALSE)</f>
        <v>1.3123162954935321E-2</v>
      </c>
      <c r="AA8" s="134">
        <v>1651887.0370815995</v>
      </c>
      <c r="AC8" s="130">
        <v>7</v>
      </c>
      <c r="AD8" s="130">
        <v>10</v>
      </c>
      <c r="AE8" s="131">
        <v>2018</v>
      </c>
      <c r="AF8" s="132">
        <v>43404</v>
      </c>
      <c r="AG8" s="133">
        <f>_xlfn.NORM.DIST(7,16.5,5,FALSE)</f>
        <v>1.3123162954935321E-2</v>
      </c>
      <c r="AH8" s="134">
        <v>1651887.0370815995</v>
      </c>
      <c r="AJ8" s="130">
        <v>7</v>
      </c>
      <c r="AK8" s="130">
        <v>10</v>
      </c>
      <c r="AL8" s="131">
        <v>2018</v>
      </c>
      <c r="AM8" s="132">
        <v>43404</v>
      </c>
      <c r="AN8" s="133">
        <f>_xlfn.NORM.DIST(7,16.5,5,FALSE)</f>
        <v>1.3123162954935321E-2</v>
      </c>
      <c r="AO8" s="134">
        <v>1651887.0370815995</v>
      </c>
      <c r="AQ8" s="130">
        <v>7</v>
      </c>
      <c r="AR8" s="130">
        <v>10</v>
      </c>
      <c r="AS8" s="131">
        <v>2018</v>
      </c>
      <c r="AT8" s="132">
        <v>43404</v>
      </c>
      <c r="AU8" s="133">
        <f>_xlfn.NORM.DIST(7,16.5,5,FALSE)</f>
        <v>1.3123162954935321E-2</v>
      </c>
      <c r="AV8" s="134">
        <v>1651887.0370815995</v>
      </c>
      <c r="AX8" s="130">
        <v>7</v>
      </c>
      <c r="AY8" s="130">
        <v>10</v>
      </c>
      <c r="AZ8" s="131">
        <v>2018</v>
      </c>
      <c r="BA8" s="132">
        <v>43404</v>
      </c>
      <c r="BB8" s="133">
        <f>_xlfn.NORM.DIST(7,8,2,FALSE)</f>
        <v>0.17603266338214976</v>
      </c>
      <c r="BC8" s="134">
        <v>176032.66338214977</v>
      </c>
      <c r="BE8" s="130">
        <v>7</v>
      </c>
      <c r="BF8" s="130">
        <v>9</v>
      </c>
      <c r="BG8" s="131">
        <v>2018</v>
      </c>
      <c r="BH8" s="132">
        <v>43373</v>
      </c>
      <c r="BI8" s="133">
        <f>_xlfn.NORM.DIST(7,6.5,1,FALSE)</f>
        <v>0.35206532676429952</v>
      </c>
      <c r="BJ8" s="134">
        <v>4346485.4760556184</v>
      </c>
      <c r="BL8" s="130">
        <v>7</v>
      </c>
      <c r="BM8" s="130">
        <v>10</v>
      </c>
      <c r="BN8" s="131">
        <v>2018</v>
      </c>
      <c r="BO8" s="132">
        <v>43404</v>
      </c>
      <c r="BP8" s="133">
        <f>_xlfn.NORM.DIST(7,8,1,FALSE)</f>
        <v>0.24197072451914337</v>
      </c>
      <c r="BQ8" s="134">
        <v>241970.72451914338</v>
      </c>
      <c r="BS8" s="130">
        <v>7</v>
      </c>
      <c r="BT8" s="130">
        <v>9</v>
      </c>
      <c r="BU8" s="131">
        <v>2018</v>
      </c>
      <c r="BV8" s="132">
        <v>43373</v>
      </c>
      <c r="BW8" s="133">
        <f>_xlfn.NORM.DIST(7,6.5,1,FALSE)</f>
        <v>0.35206532676429952</v>
      </c>
      <c r="BX8" s="134">
        <v>4346485.4760556184</v>
      </c>
    </row>
    <row r="9" spans="1:76" x14ac:dyDescent="0.3">
      <c r="A9" s="130">
        <v>8</v>
      </c>
      <c r="B9" s="130">
        <v>11</v>
      </c>
      <c r="C9" s="131">
        <v>2018</v>
      </c>
      <c r="D9" s="132">
        <v>43434</v>
      </c>
      <c r="E9" s="133">
        <f>_xlfn.NORM.DIST(8,16.5,5,FALSE)</f>
        <v>1.8809815475377387E-2</v>
      </c>
      <c r="F9" s="134">
        <v>2367698.2797799842</v>
      </c>
      <c r="H9" s="130">
        <v>8</v>
      </c>
      <c r="I9" s="130">
        <v>11</v>
      </c>
      <c r="J9" s="131">
        <v>2018</v>
      </c>
      <c r="K9" s="132">
        <v>43434</v>
      </c>
      <c r="L9" s="133">
        <f>_xlfn.NORM.DIST(8,16.5,5,FALSE)</f>
        <v>1.8809815475377387E-2</v>
      </c>
      <c r="M9" s="134">
        <v>2367698.2797799842</v>
      </c>
      <c r="O9" s="130">
        <v>8</v>
      </c>
      <c r="P9" s="130">
        <v>11</v>
      </c>
      <c r="Q9" s="131">
        <v>2018</v>
      </c>
      <c r="R9" s="132">
        <v>43434</v>
      </c>
      <c r="S9" s="133">
        <f>_xlfn.NORM.DIST(8,16.5,5,FALSE)</f>
        <v>1.8809815475377387E-2</v>
      </c>
      <c r="T9" s="134">
        <v>2367698.2797799842</v>
      </c>
      <c r="V9" s="130">
        <v>8</v>
      </c>
      <c r="W9" s="130">
        <v>11</v>
      </c>
      <c r="X9" s="131">
        <v>2018</v>
      </c>
      <c r="Y9" s="132">
        <v>43434</v>
      </c>
      <c r="Z9" s="133">
        <f>_xlfn.NORM.DIST(8,16.5,5,FALSE)</f>
        <v>1.8809815475377387E-2</v>
      </c>
      <c r="AA9" s="134">
        <v>2367698.2797799842</v>
      </c>
      <c r="AC9" s="130">
        <v>8</v>
      </c>
      <c r="AD9" s="130">
        <v>11</v>
      </c>
      <c r="AE9" s="131">
        <v>2018</v>
      </c>
      <c r="AF9" s="132">
        <v>43434</v>
      </c>
      <c r="AG9" s="133">
        <f>_xlfn.NORM.DIST(8,16.5,5,FALSE)</f>
        <v>1.8809815475377387E-2</v>
      </c>
      <c r="AH9" s="134">
        <v>2367698.2797799842</v>
      </c>
      <c r="AJ9" s="130">
        <v>8</v>
      </c>
      <c r="AK9" s="130">
        <v>11</v>
      </c>
      <c r="AL9" s="131">
        <v>2018</v>
      </c>
      <c r="AM9" s="132">
        <v>43434</v>
      </c>
      <c r="AN9" s="133">
        <f>_xlfn.NORM.DIST(8,16.5,5,FALSE)</f>
        <v>1.8809815475377387E-2</v>
      </c>
      <c r="AO9" s="134">
        <v>2367698.2797799842</v>
      </c>
      <c r="AQ9" s="130">
        <v>8</v>
      </c>
      <c r="AR9" s="130">
        <v>11</v>
      </c>
      <c r="AS9" s="131">
        <v>2018</v>
      </c>
      <c r="AT9" s="132">
        <v>43434</v>
      </c>
      <c r="AU9" s="133">
        <f>_xlfn.NORM.DIST(8,16.5,5,FALSE)</f>
        <v>1.8809815475377387E-2</v>
      </c>
      <c r="AV9" s="134">
        <v>2367698.2797799842</v>
      </c>
      <c r="AX9" s="130">
        <v>8</v>
      </c>
      <c r="AY9" s="130">
        <v>11</v>
      </c>
      <c r="AZ9" s="131">
        <v>2018</v>
      </c>
      <c r="BA9" s="132">
        <v>43434</v>
      </c>
      <c r="BB9" s="133">
        <f>_xlfn.NORM.DIST(8,8,2,FALSE)</f>
        <v>0.19947114020071635</v>
      </c>
      <c r="BC9" s="134">
        <v>199471.14020071636</v>
      </c>
      <c r="BE9" s="130">
        <v>8</v>
      </c>
      <c r="BF9" s="130">
        <v>10</v>
      </c>
      <c r="BG9" s="131">
        <v>2018</v>
      </c>
      <c r="BH9" s="132">
        <v>43404</v>
      </c>
      <c r="BI9" s="133">
        <f>_xlfn.NORM.DIST(8,6.5,1,FALSE)</f>
        <v>0.12951759566589174</v>
      </c>
      <c r="BJ9" s="134">
        <v>1598982.6479911313</v>
      </c>
      <c r="BL9" s="130">
        <v>8</v>
      </c>
      <c r="BM9" s="130">
        <v>11</v>
      </c>
      <c r="BN9" s="131">
        <v>2018</v>
      </c>
      <c r="BO9" s="132">
        <v>43434</v>
      </c>
      <c r="BP9" s="133">
        <f>_xlfn.NORM.DIST(8,8,1,FALSE)</f>
        <v>0.3989422804014327</v>
      </c>
      <c r="BQ9" s="134">
        <v>398942.28040143271</v>
      </c>
      <c r="BS9" s="130">
        <v>8</v>
      </c>
      <c r="BT9" s="130">
        <v>10</v>
      </c>
      <c r="BU9" s="131">
        <v>2018</v>
      </c>
      <c r="BV9" s="132">
        <v>43404</v>
      </c>
      <c r="BW9" s="133">
        <f>_xlfn.NORM.DIST(8,6.5,1,FALSE)</f>
        <v>0.12951759566589174</v>
      </c>
      <c r="BX9" s="134">
        <v>1598982.6479911313</v>
      </c>
    </row>
    <row r="10" spans="1:76" x14ac:dyDescent="0.3">
      <c r="A10" s="130">
        <v>9</v>
      </c>
      <c r="B10" s="130">
        <v>12</v>
      </c>
      <c r="C10" s="131">
        <v>2018</v>
      </c>
      <c r="D10" s="132">
        <v>43465</v>
      </c>
      <c r="E10" s="133">
        <f>_xlfn.NORM.DIST(9,16.5,5,FALSE)</f>
        <v>2.5903519133178347E-2</v>
      </c>
      <c r="F10" s="134">
        <v>3260623.0386555004</v>
      </c>
      <c r="H10" s="130">
        <v>9</v>
      </c>
      <c r="I10" s="130">
        <v>12</v>
      </c>
      <c r="J10" s="131">
        <v>2018</v>
      </c>
      <c r="K10" s="132">
        <v>43465</v>
      </c>
      <c r="L10" s="133">
        <f>_xlfn.NORM.DIST(9,16.5,5,FALSE)</f>
        <v>2.5903519133178347E-2</v>
      </c>
      <c r="M10" s="134">
        <v>3260623.0386555004</v>
      </c>
      <c r="O10" s="130">
        <v>9</v>
      </c>
      <c r="P10" s="130">
        <v>12</v>
      </c>
      <c r="Q10" s="131">
        <v>2018</v>
      </c>
      <c r="R10" s="132">
        <v>43465</v>
      </c>
      <c r="S10" s="133">
        <f>_xlfn.NORM.DIST(9,16.5,5,FALSE)</f>
        <v>2.5903519133178347E-2</v>
      </c>
      <c r="T10" s="134">
        <v>3260623.0386555004</v>
      </c>
      <c r="V10" s="130">
        <v>9</v>
      </c>
      <c r="W10" s="130">
        <v>12</v>
      </c>
      <c r="X10" s="131">
        <v>2018</v>
      </c>
      <c r="Y10" s="132">
        <v>43465</v>
      </c>
      <c r="Z10" s="133">
        <f>_xlfn.NORM.DIST(9,16.5,5,FALSE)</f>
        <v>2.5903519133178347E-2</v>
      </c>
      <c r="AA10" s="134">
        <v>3260623.0386555004</v>
      </c>
      <c r="AC10" s="130">
        <v>9</v>
      </c>
      <c r="AD10" s="130">
        <v>12</v>
      </c>
      <c r="AE10" s="131">
        <v>2018</v>
      </c>
      <c r="AF10" s="132">
        <v>43465</v>
      </c>
      <c r="AG10" s="133">
        <f>_xlfn.NORM.DIST(9,16.5,5,FALSE)</f>
        <v>2.5903519133178347E-2</v>
      </c>
      <c r="AH10" s="134">
        <v>3260623.0386555004</v>
      </c>
      <c r="AJ10" s="130">
        <v>9</v>
      </c>
      <c r="AK10" s="130">
        <v>12</v>
      </c>
      <c r="AL10" s="131">
        <v>2018</v>
      </c>
      <c r="AM10" s="132">
        <v>43465</v>
      </c>
      <c r="AN10" s="133">
        <f>_xlfn.NORM.DIST(9,16.5,5,FALSE)</f>
        <v>2.5903519133178347E-2</v>
      </c>
      <c r="AO10" s="134">
        <v>3260623.0386555004</v>
      </c>
      <c r="AQ10" s="130">
        <v>9</v>
      </c>
      <c r="AR10" s="130">
        <v>12</v>
      </c>
      <c r="AS10" s="131">
        <v>2018</v>
      </c>
      <c r="AT10" s="132">
        <v>43465</v>
      </c>
      <c r="AU10" s="133">
        <f>_xlfn.NORM.DIST(9,16.5,5,FALSE)</f>
        <v>2.5903519133178347E-2</v>
      </c>
      <c r="AV10" s="134">
        <v>3260623.0386555004</v>
      </c>
      <c r="AX10" s="130">
        <v>9</v>
      </c>
      <c r="AY10" s="130">
        <v>12</v>
      </c>
      <c r="AZ10" s="131">
        <v>2018</v>
      </c>
      <c r="BA10" s="132">
        <v>43465</v>
      </c>
      <c r="BB10" s="133">
        <f>_xlfn.NORM.DIST(9,8,2,FALSE)</f>
        <v>0.17603266338214976</v>
      </c>
      <c r="BC10" s="134">
        <v>176032.66338214977</v>
      </c>
      <c r="BE10" s="130">
        <v>9</v>
      </c>
      <c r="BF10" s="130">
        <v>11</v>
      </c>
      <c r="BG10" s="131">
        <v>2018</v>
      </c>
      <c r="BH10" s="132">
        <v>43434</v>
      </c>
      <c r="BI10" s="133">
        <f>_xlfn.NORM.DIST(9,6.5,1,FALSE)</f>
        <v>1.752830049356854E-2</v>
      </c>
      <c r="BJ10" s="134">
        <v>216398.76955630872</v>
      </c>
      <c r="BL10" s="130">
        <v>9</v>
      </c>
      <c r="BM10" s="130">
        <v>12</v>
      </c>
      <c r="BN10" s="131">
        <v>2018</v>
      </c>
      <c r="BO10" s="132">
        <v>43465</v>
      </c>
      <c r="BP10" s="133">
        <f>_xlfn.NORM.DIST(9,8,1,FALSE)</f>
        <v>0.24197072451914337</v>
      </c>
      <c r="BQ10" s="134">
        <v>241970.72451914338</v>
      </c>
      <c r="BS10" s="130">
        <v>9</v>
      </c>
      <c r="BT10" s="130">
        <v>11</v>
      </c>
      <c r="BU10" s="131">
        <v>2018</v>
      </c>
      <c r="BV10" s="132">
        <v>43434</v>
      </c>
      <c r="BW10" s="133">
        <f>_xlfn.NORM.DIST(9,6.5,1,FALSE)</f>
        <v>1.752830049356854E-2</v>
      </c>
      <c r="BX10" s="134">
        <v>216398.76955630872</v>
      </c>
    </row>
    <row r="11" spans="1:76" x14ac:dyDescent="0.3">
      <c r="A11" s="130">
        <v>10</v>
      </c>
      <c r="B11" s="130">
        <v>1</v>
      </c>
      <c r="C11" s="131">
        <v>2019</v>
      </c>
      <c r="D11" s="132">
        <v>43496</v>
      </c>
      <c r="E11" s="133">
        <f>_xlfn.NORM.DIST(10,16.5,5,FALSE)</f>
        <v>3.427371840956147E-2</v>
      </c>
      <c r="F11" s="134">
        <v>4314227.5492393756</v>
      </c>
      <c r="H11" s="130">
        <v>10</v>
      </c>
      <c r="I11" s="130">
        <v>1</v>
      </c>
      <c r="J11" s="131">
        <v>2019</v>
      </c>
      <c r="K11" s="132">
        <v>43496</v>
      </c>
      <c r="L11" s="133">
        <f>_xlfn.NORM.DIST(10,16.5,5,FALSE)</f>
        <v>3.427371840956147E-2</v>
      </c>
      <c r="M11" s="134">
        <v>4314227.5492393756</v>
      </c>
      <c r="O11" s="130">
        <v>10</v>
      </c>
      <c r="P11" s="130">
        <v>1</v>
      </c>
      <c r="Q11" s="131">
        <v>2019</v>
      </c>
      <c r="R11" s="132">
        <v>43496</v>
      </c>
      <c r="S11" s="133">
        <f>_xlfn.NORM.DIST(10,16.5,5,FALSE)</f>
        <v>3.427371840956147E-2</v>
      </c>
      <c r="T11" s="134">
        <v>4314227.5492393756</v>
      </c>
      <c r="V11" s="130">
        <v>10</v>
      </c>
      <c r="W11" s="130">
        <v>1</v>
      </c>
      <c r="X11" s="131">
        <v>2019</v>
      </c>
      <c r="Y11" s="132">
        <v>43496</v>
      </c>
      <c r="Z11" s="133">
        <f>_xlfn.NORM.DIST(10,16.5,5,FALSE)</f>
        <v>3.427371840956147E-2</v>
      </c>
      <c r="AA11" s="134">
        <v>4314227.5492393756</v>
      </c>
      <c r="AC11" s="130">
        <v>10</v>
      </c>
      <c r="AD11" s="130">
        <v>1</v>
      </c>
      <c r="AE11" s="131">
        <v>2019</v>
      </c>
      <c r="AF11" s="132">
        <v>43496</v>
      </c>
      <c r="AG11" s="133">
        <f>_xlfn.NORM.DIST(10,16.5,5,FALSE)</f>
        <v>3.427371840956147E-2</v>
      </c>
      <c r="AH11" s="134">
        <v>4314227.5492393756</v>
      </c>
      <c r="AJ11" s="130">
        <v>10</v>
      </c>
      <c r="AK11" s="130">
        <v>1</v>
      </c>
      <c r="AL11" s="131">
        <v>2019</v>
      </c>
      <c r="AM11" s="132">
        <v>43496</v>
      </c>
      <c r="AN11" s="133">
        <f>_xlfn.NORM.DIST(10,16.5,5,FALSE)</f>
        <v>3.427371840956147E-2</v>
      </c>
      <c r="AO11" s="134">
        <v>4314227.5492393756</v>
      </c>
      <c r="AQ11" s="130">
        <v>10</v>
      </c>
      <c r="AR11" s="130">
        <v>1</v>
      </c>
      <c r="AS11" s="131">
        <v>2019</v>
      </c>
      <c r="AT11" s="132">
        <v>43496</v>
      </c>
      <c r="AU11" s="133">
        <f>_xlfn.NORM.DIST(10,16.5,5,FALSE)</f>
        <v>3.427371840956147E-2</v>
      </c>
      <c r="AV11" s="134">
        <v>4314227.5492393756</v>
      </c>
      <c r="AX11" s="130">
        <v>10</v>
      </c>
      <c r="AY11" s="130">
        <v>1</v>
      </c>
      <c r="AZ11" s="131">
        <v>2019</v>
      </c>
      <c r="BA11" s="132">
        <v>43496</v>
      </c>
      <c r="BB11" s="133">
        <f>_xlfn.NORM.DIST(10,8,2,FALSE)</f>
        <v>0.12098536225957168</v>
      </c>
      <c r="BC11" s="134">
        <v>120985.36225957169</v>
      </c>
      <c r="BE11" s="130">
        <v>10</v>
      </c>
      <c r="BF11" s="130">
        <v>12</v>
      </c>
      <c r="BG11" s="131">
        <v>2018</v>
      </c>
      <c r="BH11" s="132">
        <v>43465</v>
      </c>
      <c r="BI11" s="133">
        <f>_xlfn.NORM.DIST(10,6.5,1,FALSE)</f>
        <v>8.7268269504576015E-4</v>
      </c>
      <c r="BJ11" s="134">
        <v>10773.860334621577</v>
      </c>
      <c r="BL11" s="130">
        <v>10</v>
      </c>
      <c r="BM11" s="130">
        <v>1</v>
      </c>
      <c r="BN11" s="131">
        <v>2019</v>
      </c>
      <c r="BO11" s="132">
        <v>43496</v>
      </c>
      <c r="BP11" s="133">
        <f>_xlfn.NORM.DIST(10,8,1,FALSE)</f>
        <v>5.3990966513188063E-2</v>
      </c>
      <c r="BQ11" s="134">
        <v>53990.966513188061</v>
      </c>
      <c r="BS11" s="130">
        <v>10</v>
      </c>
      <c r="BT11" s="130">
        <v>12</v>
      </c>
      <c r="BU11" s="131">
        <v>2018</v>
      </c>
      <c r="BV11" s="132">
        <v>43465</v>
      </c>
      <c r="BW11" s="133">
        <f>_xlfn.NORM.DIST(10,6.5,1,FALSE)</f>
        <v>8.7268269504576015E-4</v>
      </c>
      <c r="BX11" s="134">
        <v>10773.860334621577</v>
      </c>
    </row>
    <row r="12" spans="1:76" x14ac:dyDescent="0.3">
      <c r="A12" s="130">
        <v>11</v>
      </c>
      <c r="B12" s="130">
        <v>2</v>
      </c>
      <c r="C12" s="131">
        <v>2019</v>
      </c>
      <c r="D12" s="132">
        <v>43524</v>
      </c>
      <c r="E12" s="133">
        <f>_xlfn.NORM.DIST(11,16.5,5,FALSE)</f>
        <v>4.3570435406510108E-2</v>
      </c>
      <c r="F12" s="134">
        <v>5484458.106263753</v>
      </c>
      <c r="H12" s="130">
        <v>11</v>
      </c>
      <c r="I12" s="130">
        <v>2</v>
      </c>
      <c r="J12" s="131">
        <v>2019</v>
      </c>
      <c r="K12" s="132">
        <v>43524</v>
      </c>
      <c r="L12" s="133">
        <f>_xlfn.NORM.DIST(11,16.5,5,FALSE)</f>
        <v>4.3570435406510108E-2</v>
      </c>
      <c r="M12" s="134">
        <v>5484458.106263753</v>
      </c>
      <c r="O12" s="130">
        <v>11</v>
      </c>
      <c r="P12" s="130">
        <v>2</v>
      </c>
      <c r="Q12" s="131">
        <v>2019</v>
      </c>
      <c r="R12" s="132">
        <v>43524</v>
      </c>
      <c r="S12" s="133">
        <f>_xlfn.NORM.DIST(11,16.5,5,FALSE)</f>
        <v>4.3570435406510108E-2</v>
      </c>
      <c r="T12" s="134">
        <v>5484458.106263753</v>
      </c>
      <c r="V12" s="130">
        <v>11</v>
      </c>
      <c r="W12" s="130">
        <v>2</v>
      </c>
      <c r="X12" s="131">
        <v>2019</v>
      </c>
      <c r="Y12" s="132">
        <v>43524</v>
      </c>
      <c r="Z12" s="133">
        <f>_xlfn.NORM.DIST(11,16.5,5,FALSE)</f>
        <v>4.3570435406510108E-2</v>
      </c>
      <c r="AA12" s="134">
        <v>5484458.106263753</v>
      </c>
      <c r="AC12" s="130">
        <v>11</v>
      </c>
      <c r="AD12" s="130">
        <v>2</v>
      </c>
      <c r="AE12" s="131">
        <v>2019</v>
      </c>
      <c r="AF12" s="132">
        <v>43524</v>
      </c>
      <c r="AG12" s="133">
        <f>_xlfn.NORM.DIST(11,16.5,5,FALSE)</f>
        <v>4.3570435406510108E-2</v>
      </c>
      <c r="AH12" s="134">
        <v>5484458.106263753</v>
      </c>
      <c r="AJ12" s="130">
        <v>11</v>
      </c>
      <c r="AK12" s="130">
        <v>2</v>
      </c>
      <c r="AL12" s="131">
        <v>2019</v>
      </c>
      <c r="AM12" s="132">
        <v>43524</v>
      </c>
      <c r="AN12" s="133">
        <f>_xlfn.NORM.DIST(11,16.5,5,FALSE)</f>
        <v>4.3570435406510108E-2</v>
      </c>
      <c r="AO12" s="134">
        <v>5484458.106263753</v>
      </c>
      <c r="AQ12" s="130">
        <v>11</v>
      </c>
      <c r="AR12" s="130">
        <v>2</v>
      </c>
      <c r="AS12" s="131">
        <v>2019</v>
      </c>
      <c r="AT12" s="132">
        <v>43524</v>
      </c>
      <c r="AU12" s="133">
        <f>_xlfn.NORM.DIST(11,16.5,5,FALSE)</f>
        <v>4.3570435406510108E-2</v>
      </c>
      <c r="AV12" s="134">
        <v>5484458.106263753</v>
      </c>
      <c r="AX12" s="130">
        <v>11</v>
      </c>
      <c r="AY12" s="130">
        <v>2</v>
      </c>
      <c r="AZ12" s="131">
        <v>2019</v>
      </c>
      <c r="BA12" s="132">
        <v>43524</v>
      </c>
      <c r="BB12" s="133">
        <f>_xlfn.NORM.DIST(11,8,2,FALSE)</f>
        <v>6.4758797832945872E-2</v>
      </c>
      <c r="BC12" s="134">
        <v>64758.797832945871</v>
      </c>
      <c r="BE12" s="130">
        <v>11</v>
      </c>
      <c r="BF12" s="130">
        <v>1</v>
      </c>
      <c r="BG12" s="131">
        <v>2019</v>
      </c>
      <c r="BH12" s="132">
        <v>43496</v>
      </c>
      <c r="BI12" s="133">
        <f>_xlfn.NORM.DIST(11,6.5,1,FALSE)</f>
        <v>1.5983741106905475E-5</v>
      </c>
      <c r="BJ12" s="134">
        <v>197.33013532658558</v>
      </c>
      <c r="BL12" s="130">
        <v>11</v>
      </c>
      <c r="BM12" s="130">
        <v>2</v>
      </c>
      <c r="BN12" s="131">
        <v>2019</v>
      </c>
      <c r="BO12" s="132">
        <v>43524</v>
      </c>
      <c r="BP12" s="133">
        <f>_xlfn.NORM.DIST(11,8,1,FALSE)</f>
        <v>4.4318484119380075E-3</v>
      </c>
      <c r="BQ12" s="134">
        <v>4431.8484119380073</v>
      </c>
      <c r="BS12" s="130">
        <v>11</v>
      </c>
      <c r="BT12" s="130">
        <v>1</v>
      </c>
      <c r="BU12" s="131">
        <v>2019</v>
      </c>
      <c r="BV12" s="132">
        <v>43496</v>
      </c>
      <c r="BW12" s="133">
        <f>_xlfn.NORM.DIST(11,6.5,1,FALSE)</f>
        <v>1.5983741106905475E-5</v>
      </c>
      <c r="BX12" s="134">
        <v>197.33013532658558</v>
      </c>
    </row>
    <row r="13" spans="1:76" x14ac:dyDescent="0.3">
      <c r="A13" s="130">
        <v>12</v>
      </c>
      <c r="B13" s="130">
        <v>3</v>
      </c>
      <c r="C13" s="131">
        <v>2019</v>
      </c>
      <c r="D13" s="132">
        <v>43555</v>
      </c>
      <c r="E13" s="133">
        <f>_xlfn.NORM.DIST(12,16.5,5,FALSE)</f>
        <v>5.3217049979750963E-2</v>
      </c>
      <c r="F13" s="134">
        <v>6698732.2580044493</v>
      </c>
      <c r="H13" s="130">
        <v>12</v>
      </c>
      <c r="I13" s="130">
        <v>3</v>
      </c>
      <c r="J13" s="131">
        <v>2019</v>
      </c>
      <c r="K13" s="132">
        <v>43555</v>
      </c>
      <c r="L13" s="133">
        <f>_xlfn.NORM.DIST(12,16.5,5,FALSE)</f>
        <v>5.3217049979750963E-2</v>
      </c>
      <c r="M13" s="134">
        <v>6698732.2580044493</v>
      </c>
      <c r="O13" s="130">
        <v>12</v>
      </c>
      <c r="P13" s="130">
        <v>3</v>
      </c>
      <c r="Q13" s="131">
        <v>2019</v>
      </c>
      <c r="R13" s="132">
        <v>43555</v>
      </c>
      <c r="S13" s="133">
        <f>_xlfn.NORM.DIST(12,16.5,5,FALSE)</f>
        <v>5.3217049979750963E-2</v>
      </c>
      <c r="T13" s="134">
        <v>6698732.2580044493</v>
      </c>
      <c r="V13" s="130">
        <v>12</v>
      </c>
      <c r="W13" s="130">
        <v>3</v>
      </c>
      <c r="X13" s="131">
        <v>2019</v>
      </c>
      <c r="Y13" s="132">
        <v>43555</v>
      </c>
      <c r="Z13" s="133">
        <f>_xlfn.NORM.DIST(12,16.5,5,FALSE)</f>
        <v>5.3217049979750963E-2</v>
      </c>
      <c r="AA13" s="134">
        <v>6698732.2580044493</v>
      </c>
      <c r="AC13" s="130">
        <v>12</v>
      </c>
      <c r="AD13" s="130">
        <v>3</v>
      </c>
      <c r="AE13" s="131">
        <v>2019</v>
      </c>
      <c r="AF13" s="132">
        <v>43555</v>
      </c>
      <c r="AG13" s="133">
        <f>_xlfn.NORM.DIST(12,16.5,5,FALSE)</f>
        <v>5.3217049979750963E-2</v>
      </c>
      <c r="AH13" s="134">
        <v>6698732.2580044493</v>
      </c>
      <c r="AJ13" s="130">
        <v>12</v>
      </c>
      <c r="AK13" s="130">
        <v>3</v>
      </c>
      <c r="AL13" s="131">
        <v>2019</v>
      </c>
      <c r="AM13" s="132">
        <v>43555</v>
      </c>
      <c r="AN13" s="133">
        <f>_xlfn.NORM.DIST(12,16.5,5,FALSE)</f>
        <v>5.3217049979750963E-2</v>
      </c>
      <c r="AO13" s="134">
        <v>6698732.2580044493</v>
      </c>
      <c r="AQ13" s="130">
        <v>12</v>
      </c>
      <c r="AR13" s="130">
        <v>3</v>
      </c>
      <c r="AS13" s="131">
        <v>2019</v>
      </c>
      <c r="AT13" s="132">
        <v>43555</v>
      </c>
      <c r="AU13" s="133">
        <f>_xlfn.NORM.DIST(12,16.5,5,FALSE)</f>
        <v>5.3217049979750963E-2</v>
      </c>
      <c r="AV13" s="134">
        <v>6698732.2580044493</v>
      </c>
      <c r="AX13" s="130">
        <v>12</v>
      </c>
      <c r="AY13" s="130">
        <v>3</v>
      </c>
      <c r="AZ13" s="131">
        <v>2019</v>
      </c>
      <c r="BA13" s="132">
        <v>43555</v>
      </c>
      <c r="BB13" s="133">
        <f>_xlfn.NORM.DIST(12,8,2,FALSE)</f>
        <v>2.6995483256594031E-2</v>
      </c>
      <c r="BC13" s="134">
        <v>26995.483256594031</v>
      </c>
      <c r="BE13" s="130">
        <v>12</v>
      </c>
      <c r="BF13" s="130">
        <v>2</v>
      </c>
      <c r="BG13" s="131">
        <v>2019</v>
      </c>
      <c r="BH13" s="132">
        <v>43524</v>
      </c>
      <c r="BI13" s="133">
        <f>_xlfn.NORM.DIST(12,6.5,1,FALSE)</f>
        <v>1.0769760042543276E-7</v>
      </c>
      <c r="BJ13" s="134">
        <v>1.3295999931528963</v>
      </c>
      <c r="BL13" s="130">
        <v>12</v>
      </c>
      <c r="BM13" s="130">
        <v>3</v>
      </c>
      <c r="BN13" s="131">
        <v>2019</v>
      </c>
      <c r="BO13" s="132">
        <v>43555</v>
      </c>
      <c r="BP13" s="133">
        <f>_xlfn.NORM.DIST(12,8,1,FALSE)</f>
        <v>1.3383022576488537E-4</v>
      </c>
      <c r="BQ13" s="134">
        <v>133.83022576488537</v>
      </c>
      <c r="BS13" s="130">
        <v>12</v>
      </c>
      <c r="BT13" s="130">
        <v>2</v>
      </c>
      <c r="BU13" s="131">
        <v>2019</v>
      </c>
      <c r="BV13" s="132">
        <v>43524</v>
      </c>
      <c r="BW13" s="133">
        <f>_xlfn.NORM.DIST(12,6.5,1,FALSE)</f>
        <v>1.0769760042543276E-7</v>
      </c>
      <c r="BX13" s="134">
        <v>1.3295999931528963</v>
      </c>
    </row>
    <row r="14" spans="1:76" x14ac:dyDescent="0.3">
      <c r="A14" s="130">
        <v>13</v>
      </c>
      <c r="B14" s="130">
        <v>4</v>
      </c>
      <c r="C14" s="131">
        <v>2019</v>
      </c>
      <c r="D14" s="132">
        <v>43585</v>
      </c>
      <c r="E14" s="133">
        <f>_xlfn.NORM.DIST(13,16.5,5,FALSE)</f>
        <v>6.2450786673352257E-2</v>
      </c>
      <c r="F14" s="134">
        <v>7861035.1266317377</v>
      </c>
      <c r="H14" s="130">
        <v>13</v>
      </c>
      <c r="I14" s="130">
        <v>4</v>
      </c>
      <c r="J14" s="131">
        <v>2019</v>
      </c>
      <c r="K14" s="132">
        <v>43585</v>
      </c>
      <c r="L14" s="133">
        <f>_xlfn.NORM.DIST(13,16.5,5,FALSE)</f>
        <v>6.2450786673352257E-2</v>
      </c>
      <c r="M14" s="134">
        <v>7861035.1266317377</v>
      </c>
      <c r="O14" s="130">
        <v>13</v>
      </c>
      <c r="P14" s="130">
        <v>4</v>
      </c>
      <c r="Q14" s="131">
        <v>2019</v>
      </c>
      <c r="R14" s="132">
        <v>43585</v>
      </c>
      <c r="S14" s="133">
        <f>_xlfn.NORM.DIST(13,16.5,5,FALSE)</f>
        <v>6.2450786673352257E-2</v>
      </c>
      <c r="T14" s="134">
        <v>7861035.1266317377</v>
      </c>
      <c r="V14" s="130">
        <v>13</v>
      </c>
      <c r="W14" s="130">
        <v>4</v>
      </c>
      <c r="X14" s="131">
        <v>2019</v>
      </c>
      <c r="Y14" s="132">
        <v>43585</v>
      </c>
      <c r="Z14" s="133">
        <f>_xlfn.NORM.DIST(13,16.5,5,FALSE)</f>
        <v>6.2450786673352257E-2</v>
      </c>
      <c r="AA14" s="134">
        <v>7861035.1266317377</v>
      </c>
      <c r="AC14" s="130">
        <v>13</v>
      </c>
      <c r="AD14" s="130">
        <v>4</v>
      </c>
      <c r="AE14" s="131">
        <v>2019</v>
      </c>
      <c r="AF14" s="132">
        <v>43585</v>
      </c>
      <c r="AG14" s="133">
        <f>_xlfn.NORM.DIST(13,16.5,5,FALSE)</f>
        <v>6.2450786673352257E-2</v>
      </c>
      <c r="AH14" s="134">
        <v>7861035.1266317377</v>
      </c>
      <c r="AJ14" s="130">
        <v>13</v>
      </c>
      <c r="AK14" s="130">
        <v>4</v>
      </c>
      <c r="AL14" s="131">
        <v>2019</v>
      </c>
      <c r="AM14" s="132">
        <v>43585</v>
      </c>
      <c r="AN14" s="133">
        <f>_xlfn.NORM.DIST(13,16.5,5,FALSE)</f>
        <v>6.2450786673352257E-2</v>
      </c>
      <c r="AO14" s="134">
        <v>7861035.1266317377</v>
      </c>
      <c r="AQ14" s="130">
        <v>13</v>
      </c>
      <c r="AR14" s="130">
        <v>4</v>
      </c>
      <c r="AS14" s="131">
        <v>2019</v>
      </c>
      <c r="AT14" s="132">
        <v>43585</v>
      </c>
      <c r="AU14" s="133">
        <f>_xlfn.NORM.DIST(13,16.5,5,FALSE)</f>
        <v>6.2450786673352257E-2</v>
      </c>
      <c r="AV14" s="134">
        <v>7861035.1266317377</v>
      </c>
      <c r="AX14" s="130">
        <v>13</v>
      </c>
      <c r="AY14" s="130">
        <v>4</v>
      </c>
      <c r="AZ14" s="131">
        <v>2019</v>
      </c>
      <c r="BA14" s="132">
        <v>43585</v>
      </c>
      <c r="BB14" s="133">
        <f>_xlfn.NORM.DIST(13,8,2,FALSE)</f>
        <v>8.7641502467842702E-3</v>
      </c>
      <c r="BC14" s="134">
        <v>8764.1502467842711</v>
      </c>
      <c r="BL14" s="130">
        <v>13</v>
      </c>
      <c r="BM14" s="130">
        <v>4</v>
      </c>
      <c r="BN14" s="131">
        <v>2019</v>
      </c>
      <c r="BO14" s="132">
        <v>43585</v>
      </c>
      <c r="BP14" s="133">
        <f>_xlfn.NORM.DIST(13,8,1,FALSE)</f>
        <v>1.4867195147342977E-6</v>
      </c>
      <c r="BQ14" s="134">
        <v>1.4867195147342978</v>
      </c>
      <c r="BS14" s="130"/>
      <c r="BT14" s="130"/>
      <c r="BU14" s="131"/>
      <c r="BV14" s="132"/>
      <c r="BW14" s="133"/>
      <c r="BX14" s="134"/>
    </row>
    <row r="15" spans="1:76" x14ac:dyDescent="0.3">
      <c r="A15" s="130">
        <v>14</v>
      </c>
      <c r="B15" s="130">
        <v>5</v>
      </c>
      <c r="C15" s="131">
        <v>2019</v>
      </c>
      <c r="D15" s="132">
        <v>43616</v>
      </c>
      <c r="E15" s="133">
        <f>_xlfn.NORM.DIST(14,16.5,5,FALSE)</f>
        <v>7.0413065352859905E-2</v>
      </c>
      <c r="F15" s="134">
        <v>8863292.3554321639</v>
      </c>
      <c r="H15" s="130">
        <v>14</v>
      </c>
      <c r="I15" s="130">
        <v>5</v>
      </c>
      <c r="J15" s="131">
        <v>2019</v>
      </c>
      <c r="K15" s="132">
        <v>43616</v>
      </c>
      <c r="L15" s="133">
        <f>_xlfn.NORM.DIST(14,16.5,5,FALSE)</f>
        <v>7.0413065352859905E-2</v>
      </c>
      <c r="M15" s="134">
        <v>8863292.3554321639</v>
      </c>
      <c r="O15" s="130">
        <v>14</v>
      </c>
      <c r="P15" s="130">
        <v>5</v>
      </c>
      <c r="Q15" s="131">
        <v>2019</v>
      </c>
      <c r="R15" s="132">
        <v>43616</v>
      </c>
      <c r="S15" s="133">
        <f>_xlfn.NORM.DIST(14,16.5,5,FALSE)</f>
        <v>7.0413065352859905E-2</v>
      </c>
      <c r="T15" s="134">
        <v>8863292.3554321639</v>
      </c>
      <c r="V15" s="130">
        <v>14</v>
      </c>
      <c r="W15" s="130">
        <v>5</v>
      </c>
      <c r="X15" s="131">
        <v>2019</v>
      </c>
      <c r="Y15" s="132">
        <v>43616</v>
      </c>
      <c r="Z15" s="133">
        <f>_xlfn.NORM.DIST(14,16.5,5,FALSE)</f>
        <v>7.0413065352859905E-2</v>
      </c>
      <c r="AA15" s="134">
        <v>8863292.3554321639</v>
      </c>
      <c r="AC15" s="130">
        <v>14</v>
      </c>
      <c r="AD15" s="130">
        <v>5</v>
      </c>
      <c r="AE15" s="131">
        <v>2019</v>
      </c>
      <c r="AF15" s="132">
        <v>43616</v>
      </c>
      <c r="AG15" s="133">
        <f>_xlfn.NORM.DIST(14,16.5,5,FALSE)</f>
        <v>7.0413065352859905E-2</v>
      </c>
      <c r="AH15" s="134">
        <v>8863292.3554321639</v>
      </c>
      <c r="AJ15" s="130">
        <v>14</v>
      </c>
      <c r="AK15" s="130">
        <v>5</v>
      </c>
      <c r="AL15" s="131">
        <v>2019</v>
      </c>
      <c r="AM15" s="132">
        <v>43616</v>
      </c>
      <c r="AN15" s="133">
        <f>_xlfn.NORM.DIST(14,16.5,5,FALSE)</f>
        <v>7.0413065352859905E-2</v>
      </c>
      <c r="AO15" s="134">
        <v>8863292.3554321639</v>
      </c>
      <c r="AQ15" s="130">
        <v>14</v>
      </c>
      <c r="AR15" s="130">
        <v>5</v>
      </c>
      <c r="AS15" s="131">
        <v>2019</v>
      </c>
      <c r="AT15" s="132">
        <v>43616</v>
      </c>
      <c r="AU15" s="133">
        <f>_xlfn.NORM.DIST(14,16.5,5,FALSE)</f>
        <v>7.0413065352859905E-2</v>
      </c>
      <c r="AV15" s="134">
        <v>8863292.3554321639</v>
      </c>
      <c r="AX15" s="130">
        <v>14</v>
      </c>
      <c r="AY15" s="130">
        <v>5</v>
      </c>
      <c r="AZ15" s="131">
        <v>2019</v>
      </c>
      <c r="BA15" s="132">
        <v>43616</v>
      </c>
      <c r="BB15" s="133">
        <f>_xlfn.NORM.DIST(14,8,2,FALSE)</f>
        <v>2.2159242059690038E-3</v>
      </c>
      <c r="BC15" s="134">
        <v>2215.9242059690037</v>
      </c>
      <c r="BL15" s="130">
        <v>14</v>
      </c>
      <c r="BM15" s="130">
        <v>5</v>
      </c>
      <c r="BN15" s="131">
        <v>2019</v>
      </c>
      <c r="BO15" s="132">
        <v>43616</v>
      </c>
      <c r="BP15" s="133">
        <f>_xlfn.NORM.DIST(14,8,1,FALSE)</f>
        <v>6.0758828498232861E-9</v>
      </c>
      <c r="BQ15" s="134">
        <v>6.0758828498232859E-3</v>
      </c>
      <c r="BS15" s="130"/>
      <c r="BT15" s="130"/>
      <c r="BU15" s="131"/>
      <c r="BV15" s="132"/>
      <c r="BW15" s="133"/>
      <c r="BX15" s="134"/>
    </row>
    <row r="16" spans="1:76" x14ac:dyDescent="0.3">
      <c r="A16" s="130">
        <v>15</v>
      </c>
      <c r="B16" s="130">
        <v>6</v>
      </c>
      <c r="C16" s="131">
        <v>2019</v>
      </c>
      <c r="D16" s="132">
        <v>43646</v>
      </c>
      <c r="E16" s="133">
        <f>_xlfn.NORM.DIST(15,16.5,5,FALSE)</f>
        <v>7.6277563092104816E-2</v>
      </c>
      <c r="F16" s="134">
        <v>9601489.9856619835</v>
      </c>
      <c r="H16" s="130">
        <v>15</v>
      </c>
      <c r="I16" s="130">
        <v>6</v>
      </c>
      <c r="J16" s="131">
        <v>2019</v>
      </c>
      <c r="K16" s="132">
        <v>43646</v>
      </c>
      <c r="L16" s="133">
        <f>_xlfn.NORM.DIST(15,16.5,5,FALSE)</f>
        <v>7.6277563092104816E-2</v>
      </c>
      <c r="M16" s="134">
        <v>9601489.9856619835</v>
      </c>
      <c r="O16" s="130">
        <v>15</v>
      </c>
      <c r="P16" s="130">
        <v>6</v>
      </c>
      <c r="Q16" s="131">
        <v>2019</v>
      </c>
      <c r="R16" s="132">
        <v>43646</v>
      </c>
      <c r="S16" s="133">
        <f>_xlfn.NORM.DIST(15,16.5,5,FALSE)</f>
        <v>7.6277563092104816E-2</v>
      </c>
      <c r="T16" s="134">
        <v>9601489.9856619835</v>
      </c>
      <c r="V16" s="130">
        <v>15</v>
      </c>
      <c r="W16" s="130">
        <v>6</v>
      </c>
      <c r="X16" s="131">
        <v>2019</v>
      </c>
      <c r="Y16" s="132">
        <v>43646</v>
      </c>
      <c r="Z16" s="133">
        <f>_xlfn.NORM.DIST(15,16.5,5,FALSE)</f>
        <v>7.6277563092104816E-2</v>
      </c>
      <c r="AA16" s="134">
        <v>9601489.9856619835</v>
      </c>
      <c r="AC16" s="130">
        <v>15</v>
      </c>
      <c r="AD16" s="130">
        <v>6</v>
      </c>
      <c r="AE16" s="131">
        <v>2019</v>
      </c>
      <c r="AF16" s="132">
        <v>43646</v>
      </c>
      <c r="AG16" s="133">
        <f>_xlfn.NORM.DIST(15,16.5,5,FALSE)</f>
        <v>7.6277563092104816E-2</v>
      </c>
      <c r="AH16" s="134">
        <v>9601489.9856619835</v>
      </c>
      <c r="AJ16" s="130">
        <v>15</v>
      </c>
      <c r="AK16" s="130">
        <v>6</v>
      </c>
      <c r="AL16" s="131">
        <v>2019</v>
      </c>
      <c r="AM16" s="132">
        <v>43646</v>
      </c>
      <c r="AN16" s="133">
        <f>_xlfn.NORM.DIST(15,16.5,5,FALSE)</f>
        <v>7.6277563092104816E-2</v>
      </c>
      <c r="AO16" s="134">
        <v>9601489.9856619835</v>
      </c>
      <c r="AQ16" s="130">
        <v>15</v>
      </c>
      <c r="AR16" s="130">
        <v>6</v>
      </c>
      <c r="AS16" s="131">
        <v>2019</v>
      </c>
      <c r="AT16" s="132">
        <v>43646</v>
      </c>
      <c r="AU16" s="133">
        <f>_xlfn.NORM.DIST(15,16.5,5,FALSE)</f>
        <v>7.6277563092104816E-2</v>
      </c>
      <c r="AV16" s="134">
        <v>9601489.9856619835</v>
      </c>
      <c r="AX16" s="130">
        <v>15</v>
      </c>
      <c r="AY16" s="130">
        <v>6</v>
      </c>
      <c r="AZ16" s="131">
        <v>2019</v>
      </c>
      <c r="BA16" s="132">
        <v>43646</v>
      </c>
      <c r="BB16" s="133">
        <f>_xlfn.NORM.DIST(15,8,2,FALSE)</f>
        <v>4.3634134752288008E-4</v>
      </c>
      <c r="BC16" s="134">
        <v>436.34134752288008</v>
      </c>
      <c r="BL16" s="130">
        <v>15</v>
      </c>
      <c r="BM16" s="130">
        <v>6</v>
      </c>
      <c r="BN16" s="131">
        <v>2019</v>
      </c>
      <c r="BO16" s="132">
        <v>43646</v>
      </c>
      <c r="BP16" s="133">
        <f>_xlfn.NORM.DIST(15,8,1,FALSE)</f>
        <v>9.1347204083645936E-12</v>
      </c>
      <c r="BQ16" s="134">
        <v>9.1347204083645929E-6</v>
      </c>
      <c r="BS16" s="130"/>
      <c r="BT16" s="130"/>
      <c r="BU16" s="131"/>
      <c r="BV16" s="132"/>
      <c r="BW16" s="133"/>
      <c r="BX16" s="134"/>
    </row>
    <row r="17" spans="1:48" x14ac:dyDescent="0.3">
      <c r="A17" s="130">
        <v>16</v>
      </c>
      <c r="B17" s="130">
        <v>7</v>
      </c>
      <c r="C17" s="131">
        <v>2019</v>
      </c>
      <c r="D17" s="132">
        <v>43677</v>
      </c>
      <c r="E17" s="133">
        <f>_xlfn.NORM.DIST(16,16.5,5,FALSE)</f>
        <v>7.9390509495402356E-2</v>
      </c>
      <c r="F17" s="134">
        <v>9993334.2253773119</v>
      </c>
      <c r="H17" s="130">
        <v>16</v>
      </c>
      <c r="I17" s="130">
        <v>7</v>
      </c>
      <c r="J17" s="131">
        <v>2019</v>
      </c>
      <c r="K17" s="132">
        <v>43677</v>
      </c>
      <c r="L17" s="133">
        <f>_xlfn.NORM.DIST(16,16.5,5,FALSE)</f>
        <v>7.9390509495402356E-2</v>
      </c>
      <c r="M17" s="134">
        <v>9993334.2253773119</v>
      </c>
      <c r="O17" s="130">
        <v>16</v>
      </c>
      <c r="P17" s="130">
        <v>7</v>
      </c>
      <c r="Q17" s="131">
        <v>2019</v>
      </c>
      <c r="R17" s="132">
        <v>43677</v>
      </c>
      <c r="S17" s="133">
        <f>_xlfn.NORM.DIST(16,16.5,5,FALSE)</f>
        <v>7.9390509495402356E-2</v>
      </c>
      <c r="T17" s="134">
        <v>9993334.2253773119</v>
      </c>
      <c r="V17" s="130">
        <v>16</v>
      </c>
      <c r="W17" s="130">
        <v>7</v>
      </c>
      <c r="X17" s="131">
        <v>2019</v>
      </c>
      <c r="Y17" s="132">
        <v>43677</v>
      </c>
      <c r="Z17" s="133">
        <f>_xlfn.NORM.DIST(16,16.5,5,FALSE)</f>
        <v>7.9390509495402356E-2</v>
      </c>
      <c r="AA17" s="134">
        <v>9993334.2253773119</v>
      </c>
      <c r="AC17" s="130">
        <v>16</v>
      </c>
      <c r="AD17" s="130">
        <v>7</v>
      </c>
      <c r="AE17" s="131">
        <v>2019</v>
      </c>
      <c r="AF17" s="132">
        <v>43677</v>
      </c>
      <c r="AG17" s="133">
        <f>_xlfn.NORM.DIST(16,16.5,5,FALSE)</f>
        <v>7.9390509495402356E-2</v>
      </c>
      <c r="AH17" s="134">
        <v>9993334.2253773119</v>
      </c>
      <c r="AJ17" s="130">
        <v>16</v>
      </c>
      <c r="AK17" s="130">
        <v>7</v>
      </c>
      <c r="AL17" s="131">
        <v>2019</v>
      </c>
      <c r="AM17" s="132">
        <v>43677</v>
      </c>
      <c r="AN17" s="133">
        <f>_xlfn.NORM.DIST(16,16.5,5,FALSE)</f>
        <v>7.9390509495402356E-2</v>
      </c>
      <c r="AO17" s="134">
        <v>9993334.2253773119</v>
      </c>
      <c r="AQ17" s="130">
        <v>16</v>
      </c>
      <c r="AR17" s="130">
        <v>7</v>
      </c>
      <c r="AS17" s="131">
        <v>2019</v>
      </c>
      <c r="AT17" s="132">
        <v>43677</v>
      </c>
      <c r="AU17" s="133">
        <f>_xlfn.NORM.DIST(16,16.5,5,FALSE)</f>
        <v>7.9390509495402356E-2</v>
      </c>
      <c r="AV17" s="134">
        <v>9993334.2253773119</v>
      </c>
    </row>
    <row r="18" spans="1:48" x14ac:dyDescent="0.3">
      <c r="A18" s="130">
        <v>17</v>
      </c>
      <c r="B18" s="130">
        <v>8</v>
      </c>
      <c r="C18" s="131">
        <v>2019</v>
      </c>
      <c r="D18" s="132">
        <v>43708</v>
      </c>
      <c r="E18" s="133">
        <f>_xlfn.NORM.DIST(17,16.5,5,FALSE)</f>
        <v>7.9390509495402356E-2</v>
      </c>
      <c r="F18" s="134">
        <v>9993334.2253773119</v>
      </c>
      <c r="H18" s="130">
        <v>17</v>
      </c>
      <c r="I18" s="130">
        <v>8</v>
      </c>
      <c r="J18" s="131">
        <v>2019</v>
      </c>
      <c r="K18" s="132">
        <v>43708</v>
      </c>
      <c r="L18" s="133">
        <f>_xlfn.NORM.DIST(17,16.5,5,FALSE)</f>
        <v>7.9390509495402356E-2</v>
      </c>
      <c r="M18" s="134">
        <v>9993334.2253773119</v>
      </c>
      <c r="O18" s="130">
        <v>17</v>
      </c>
      <c r="P18" s="130">
        <v>8</v>
      </c>
      <c r="Q18" s="131">
        <v>2019</v>
      </c>
      <c r="R18" s="132">
        <v>43708</v>
      </c>
      <c r="S18" s="133">
        <f>_xlfn.NORM.DIST(17,16.5,5,FALSE)</f>
        <v>7.9390509495402356E-2</v>
      </c>
      <c r="T18" s="134">
        <v>9993334.2253773119</v>
      </c>
      <c r="V18" s="130">
        <v>17</v>
      </c>
      <c r="W18" s="130">
        <v>8</v>
      </c>
      <c r="X18" s="131">
        <v>2019</v>
      </c>
      <c r="Y18" s="132">
        <v>43708</v>
      </c>
      <c r="Z18" s="133">
        <f>_xlfn.NORM.DIST(17,16.5,5,FALSE)</f>
        <v>7.9390509495402356E-2</v>
      </c>
      <c r="AA18" s="134">
        <v>9993334.2253773119</v>
      </c>
      <c r="AC18" s="130">
        <v>17</v>
      </c>
      <c r="AD18" s="130">
        <v>8</v>
      </c>
      <c r="AE18" s="131">
        <v>2019</v>
      </c>
      <c r="AF18" s="132">
        <v>43708</v>
      </c>
      <c r="AG18" s="133">
        <f>_xlfn.NORM.DIST(17,16.5,5,FALSE)</f>
        <v>7.9390509495402356E-2</v>
      </c>
      <c r="AH18" s="134">
        <v>9993334.2253773119</v>
      </c>
      <c r="AJ18" s="130">
        <v>17</v>
      </c>
      <c r="AK18" s="130">
        <v>8</v>
      </c>
      <c r="AL18" s="131">
        <v>2019</v>
      </c>
      <c r="AM18" s="132">
        <v>43708</v>
      </c>
      <c r="AN18" s="133">
        <f>_xlfn.NORM.DIST(17,16.5,5,FALSE)</f>
        <v>7.9390509495402356E-2</v>
      </c>
      <c r="AO18" s="134">
        <v>9993334.2253773119</v>
      </c>
      <c r="AQ18" s="130">
        <v>17</v>
      </c>
      <c r="AR18" s="130">
        <v>8</v>
      </c>
      <c r="AS18" s="131">
        <v>2019</v>
      </c>
      <c r="AT18" s="132">
        <v>43708</v>
      </c>
      <c r="AU18" s="133">
        <f>_xlfn.NORM.DIST(17,16.5,5,FALSE)</f>
        <v>7.9390509495402356E-2</v>
      </c>
      <c r="AV18" s="134">
        <v>9993334.2253773119</v>
      </c>
    </row>
    <row r="19" spans="1:48" x14ac:dyDescent="0.3">
      <c r="A19" s="130">
        <v>18</v>
      </c>
      <c r="B19" s="130">
        <v>9</v>
      </c>
      <c r="C19" s="131">
        <v>2019</v>
      </c>
      <c r="D19" s="132">
        <v>43738</v>
      </c>
      <c r="E19" s="133">
        <f>_xlfn.NORM.DIST(18,16.5,5,FALSE)</f>
        <v>7.6277563092104816E-2</v>
      </c>
      <c r="F19" s="134">
        <v>9601489.9856619835</v>
      </c>
      <c r="H19" s="130">
        <v>18</v>
      </c>
      <c r="I19" s="130">
        <v>9</v>
      </c>
      <c r="J19" s="131">
        <v>2019</v>
      </c>
      <c r="K19" s="132">
        <v>43738</v>
      </c>
      <c r="L19" s="133">
        <f>_xlfn.NORM.DIST(18,16.5,5,FALSE)</f>
        <v>7.6277563092104816E-2</v>
      </c>
      <c r="M19" s="134">
        <v>9601489.9856619835</v>
      </c>
      <c r="O19" s="130">
        <v>18</v>
      </c>
      <c r="P19" s="130">
        <v>9</v>
      </c>
      <c r="Q19" s="131">
        <v>2019</v>
      </c>
      <c r="R19" s="132">
        <v>43738</v>
      </c>
      <c r="S19" s="133">
        <f>_xlfn.NORM.DIST(18,16.5,5,FALSE)</f>
        <v>7.6277563092104816E-2</v>
      </c>
      <c r="T19" s="134">
        <v>9601489.9856619835</v>
      </c>
      <c r="V19" s="130">
        <v>18</v>
      </c>
      <c r="W19" s="130">
        <v>9</v>
      </c>
      <c r="X19" s="131">
        <v>2019</v>
      </c>
      <c r="Y19" s="132">
        <v>43738</v>
      </c>
      <c r="Z19" s="133">
        <f>_xlfn.NORM.DIST(18,16.5,5,FALSE)</f>
        <v>7.6277563092104816E-2</v>
      </c>
      <c r="AA19" s="134">
        <v>9601489.9856619835</v>
      </c>
      <c r="AC19" s="130">
        <v>18</v>
      </c>
      <c r="AD19" s="130">
        <v>9</v>
      </c>
      <c r="AE19" s="131">
        <v>2019</v>
      </c>
      <c r="AF19" s="132">
        <v>43738</v>
      </c>
      <c r="AG19" s="133">
        <f>_xlfn.NORM.DIST(18,16.5,5,FALSE)</f>
        <v>7.6277563092104816E-2</v>
      </c>
      <c r="AH19" s="134">
        <v>9601489.9856619835</v>
      </c>
      <c r="AJ19" s="130">
        <v>18</v>
      </c>
      <c r="AK19" s="130">
        <v>9</v>
      </c>
      <c r="AL19" s="131">
        <v>2019</v>
      </c>
      <c r="AM19" s="132">
        <v>43738</v>
      </c>
      <c r="AN19" s="133">
        <f>_xlfn.NORM.DIST(18,16.5,5,FALSE)</f>
        <v>7.6277563092104816E-2</v>
      </c>
      <c r="AO19" s="134">
        <v>9601489.9856619835</v>
      </c>
      <c r="AQ19" s="130">
        <v>18</v>
      </c>
      <c r="AR19" s="130">
        <v>9</v>
      </c>
      <c r="AS19" s="131">
        <v>2019</v>
      </c>
      <c r="AT19" s="132">
        <v>43738</v>
      </c>
      <c r="AU19" s="133">
        <f>_xlfn.NORM.DIST(18,16.5,5,FALSE)</f>
        <v>7.6277563092104816E-2</v>
      </c>
      <c r="AV19" s="134">
        <v>9601489.9856619835</v>
      </c>
    </row>
    <row r="20" spans="1:48" x14ac:dyDescent="0.3">
      <c r="A20" s="130">
        <v>19</v>
      </c>
      <c r="B20" s="130">
        <v>10</v>
      </c>
      <c r="C20" s="131">
        <v>2019</v>
      </c>
      <c r="D20" s="132">
        <v>43769</v>
      </c>
      <c r="E20" s="133">
        <f>_xlfn.NORM.DIST(19,16.5,5,FALSE)</f>
        <v>7.0413065352859905E-2</v>
      </c>
      <c r="F20" s="134">
        <v>8863292.3554321639</v>
      </c>
      <c r="H20" s="130">
        <v>19</v>
      </c>
      <c r="I20" s="130">
        <v>10</v>
      </c>
      <c r="J20" s="131">
        <v>2019</v>
      </c>
      <c r="K20" s="132">
        <v>43769</v>
      </c>
      <c r="L20" s="133">
        <f>_xlfn.NORM.DIST(19,16.5,5,FALSE)</f>
        <v>7.0413065352859905E-2</v>
      </c>
      <c r="M20" s="134">
        <v>8863292.3554321639</v>
      </c>
      <c r="O20" s="130">
        <v>19</v>
      </c>
      <c r="P20" s="130">
        <v>10</v>
      </c>
      <c r="Q20" s="131">
        <v>2019</v>
      </c>
      <c r="R20" s="132">
        <v>43769</v>
      </c>
      <c r="S20" s="133">
        <f>_xlfn.NORM.DIST(19,16.5,5,FALSE)</f>
        <v>7.0413065352859905E-2</v>
      </c>
      <c r="T20" s="134">
        <v>8863292.3554321639</v>
      </c>
      <c r="V20" s="130">
        <v>19</v>
      </c>
      <c r="W20" s="130">
        <v>10</v>
      </c>
      <c r="X20" s="131">
        <v>2019</v>
      </c>
      <c r="Y20" s="132">
        <v>43769</v>
      </c>
      <c r="Z20" s="133">
        <f>_xlfn.NORM.DIST(19,16.5,5,FALSE)</f>
        <v>7.0413065352859905E-2</v>
      </c>
      <c r="AA20" s="134">
        <v>8863292.3554321639</v>
      </c>
      <c r="AC20" s="130">
        <v>19</v>
      </c>
      <c r="AD20" s="130">
        <v>10</v>
      </c>
      <c r="AE20" s="131">
        <v>2019</v>
      </c>
      <c r="AF20" s="132">
        <v>43769</v>
      </c>
      <c r="AG20" s="133">
        <f>_xlfn.NORM.DIST(19,16.5,5,FALSE)</f>
        <v>7.0413065352859905E-2</v>
      </c>
      <c r="AH20" s="134">
        <v>8863292.3554321639</v>
      </c>
      <c r="AJ20" s="130">
        <v>19</v>
      </c>
      <c r="AK20" s="130">
        <v>10</v>
      </c>
      <c r="AL20" s="131">
        <v>2019</v>
      </c>
      <c r="AM20" s="132">
        <v>43769</v>
      </c>
      <c r="AN20" s="133">
        <f>_xlfn.NORM.DIST(19,16.5,5,FALSE)</f>
        <v>7.0413065352859905E-2</v>
      </c>
      <c r="AO20" s="134">
        <v>8863292.3554321639</v>
      </c>
      <c r="AQ20" s="130">
        <v>19</v>
      </c>
      <c r="AR20" s="130">
        <v>10</v>
      </c>
      <c r="AS20" s="131">
        <v>2019</v>
      </c>
      <c r="AT20" s="132">
        <v>43769</v>
      </c>
      <c r="AU20" s="133">
        <f>_xlfn.NORM.DIST(19,16.5,5,FALSE)</f>
        <v>7.0413065352859905E-2</v>
      </c>
      <c r="AV20" s="134">
        <v>8863292.3554321639</v>
      </c>
    </row>
    <row r="21" spans="1:48" x14ac:dyDescent="0.3">
      <c r="A21" s="130">
        <v>20</v>
      </c>
      <c r="B21" s="130">
        <v>11</v>
      </c>
      <c r="C21" s="131">
        <v>2019</v>
      </c>
      <c r="D21" s="132">
        <v>43799</v>
      </c>
      <c r="E21" s="133">
        <f>_xlfn.NORM.DIST(20,16.5,5,FALSE)</f>
        <v>6.2450786673352257E-2</v>
      </c>
      <c r="F21" s="134">
        <v>7861035.1266317377</v>
      </c>
      <c r="H21" s="130">
        <v>20</v>
      </c>
      <c r="I21" s="130">
        <v>11</v>
      </c>
      <c r="J21" s="131">
        <v>2019</v>
      </c>
      <c r="K21" s="132">
        <v>43799</v>
      </c>
      <c r="L21" s="133">
        <f>_xlfn.NORM.DIST(20,16.5,5,FALSE)</f>
        <v>6.2450786673352257E-2</v>
      </c>
      <c r="M21" s="134">
        <v>7861035.1266317377</v>
      </c>
      <c r="O21" s="130">
        <v>20</v>
      </c>
      <c r="P21" s="130">
        <v>11</v>
      </c>
      <c r="Q21" s="131">
        <v>2019</v>
      </c>
      <c r="R21" s="132">
        <v>43799</v>
      </c>
      <c r="S21" s="133">
        <f>_xlfn.NORM.DIST(20,16.5,5,FALSE)</f>
        <v>6.2450786673352257E-2</v>
      </c>
      <c r="T21" s="134">
        <v>7861035.1266317377</v>
      </c>
      <c r="V21" s="130">
        <v>20</v>
      </c>
      <c r="W21" s="130">
        <v>11</v>
      </c>
      <c r="X21" s="131">
        <v>2019</v>
      </c>
      <c r="Y21" s="132">
        <v>43799</v>
      </c>
      <c r="Z21" s="133">
        <f>_xlfn.NORM.DIST(20,16.5,5,FALSE)</f>
        <v>6.2450786673352257E-2</v>
      </c>
      <c r="AA21" s="134">
        <v>7861035.1266317377</v>
      </c>
      <c r="AC21" s="130">
        <v>20</v>
      </c>
      <c r="AD21" s="130">
        <v>11</v>
      </c>
      <c r="AE21" s="131">
        <v>2019</v>
      </c>
      <c r="AF21" s="132">
        <v>43799</v>
      </c>
      <c r="AG21" s="133">
        <f>_xlfn.NORM.DIST(20,16.5,5,FALSE)</f>
        <v>6.2450786673352257E-2</v>
      </c>
      <c r="AH21" s="134">
        <v>7861035.1266317377</v>
      </c>
      <c r="AJ21" s="130">
        <v>20</v>
      </c>
      <c r="AK21" s="130">
        <v>11</v>
      </c>
      <c r="AL21" s="131">
        <v>2019</v>
      </c>
      <c r="AM21" s="132">
        <v>43799</v>
      </c>
      <c r="AN21" s="133">
        <f>_xlfn.NORM.DIST(20,16.5,5,FALSE)</f>
        <v>6.2450786673352257E-2</v>
      </c>
      <c r="AO21" s="134">
        <v>7861035.1266317377</v>
      </c>
      <c r="AQ21" s="130">
        <v>20</v>
      </c>
      <c r="AR21" s="130">
        <v>11</v>
      </c>
      <c r="AS21" s="131">
        <v>2019</v>
      </c>
      <c r="AT21" s="132">
        <v>43799</v>
      </c>
      <c r="AU21" s="133">
        <f>_xlfn.NORM.DIST(20,16.5,5,FALSE)</f>
        <v>6.2450786673352257E-2</v>
      </c>
      <c r="AV21" s="134">
        <v>7861035.1266317377</v>
      </c>
    </row>
    <row r="22" spans="1:48" x14ac:dyDescent="0.3">
      <c r="A22" s="130">
        <v>21</v>
      </c>
      <c r="B22" s="130">
        <v>12</v>
      </c>
      <c r="C22" s="131">
        <v>2019</v>
      </c>
      <c r="D22" s="132">
        <v>43830</v>
      </c>
      <c r="E22" s="133">
        <f>_xlfn.NORM.DIST(21,16.5,5,FALSE)</f>
        <v>5.3217049979750963E-2</v>
      </c>
      <c r="F22" s="134">
        <v>6698732.2580044493</v>
      </c>
      <c r="H22" s="130">
        <v>21</v>
      </c>
      <c r="I22" s="130">
        <v>12</v>
      </c>
      <c r="J22" s="131">
        <v>2019</v>
      </c>
      <c r="K22" s="132">
        <v>43830</v>
      </c>
      <c r="L22" s="133">
        <f>_xlfn.NORM.DIST(21,16.5,5,FALSE)</f>
        <v>5.3217049979750963E-2</v>
      </c>
      <c r="M22" s="134">
        <v>6698732.2580044493</v>
      </c>
      <c r="O22" s="130">
        <v>21</v>
      </c>
      <c r="P22" s="130">
        <v>12</v>
      </c>
      <c r="Q22" s="131">
        <v>2019</v>
      </c>
      <c r="R22" s="132">
        <v>43830</v>
      </c>
      <c r="S22" s="133">
        <f>_xlfn.NORM.DIST(21,16.5,5,FALSE)</f>
        <v>5.3217049979750963E-2</v>
      </c>
      <c r="T22" s="134">
        <v>6698732.2580044493</v>
      </c>
      <c r="V22" s="130">
        <v>21</v>
      </c>
      <c r="W22" s="130">
        <v>12</v>
      </c>
      <c r="X22" s="131">
        <v>2019</v>
      </c>
      <c r="Y22" s="132">
        <v>43830</v>
      </c>
      <c r="Z22" s="133">
        <f>_xlfn.NORM.DIST(21,16.5,5,FALSE)</f>
        <v>5.3217049979750963E-2</v>
      </c>
      <c r="AA22" s="134">
        <v>6698732.2580044493</v>
      </c>
      <c r="AC22" s="130">
        <v>21</v>
      </c>
      <c r="AD22" s="130">
        <v>12</v>
      </c>
      <c r="AE22" s="131">
        <v>2019</v>
      </c>
      <c r="AF22" s="132">
        <v>43830</v>
      </c>
      <c r="AG22" s="133">
        <f>_xlfn.NORM.DIST(21,16.5,5,FALSE)</f>
        <v>5.3217049979750963E-2</v>
      </c>
      <c r="AH22" s="134">
        <v>6698732.2580044493</v>
      </c>
      <c r="AJ22" s="130">
        <v>21</v>
      </c>
      <c r="AK22" s="130">
        <v>12</v>
      </c>
      <c r="AL22" s="131">
        <v>2019</v>
      </c>
      <c r="AM22" s="132">
        <v>43830</v>
      </c>
      <c r="AN22" s="133">
        <f>_xlfn.NORM.DIST(21,16.5,5,FALSE)</f>
        <v>5.3217049979750963E-2</v>
      </c>
      <c r="AO22" s="134">
        <v>6698732.2580044493</v>
      </c>
      <c r="AQ22" s="130">
        <v>21</v>
      </c>
      <c r="AR22" s="130">
        <v>12</v>
      </c>
      <c r="AS22" s="131">
        <v>2019</v>
      </c>
      <c r="AT22" s="132">
        <v>43830</v>
      </c>
      <c r="AU22" s="133">
        <f>_xlfn.NORM.DIST(21,16.5,5,FALSE)</f>
        <v>5.3217049979750963E-2</v>
      </c>
      <c r="AV22" s="134">
        <v>6698732.2580044493</v>
      </c>
    </row>
    <row r="23" spans="1:48" x14ac:dyDescent="0.3">
      <c r="A23" s="130">
        <v>22</v>
      </c>
      <c r="B23" s="130">
        <v>1</v>
      </c>
      <c r="C23" s="131">
        <v>2020</v>
      </c>
      <c r="D23" s="132">
        <v>43861</v>
      </c>
      <c r="E23" s="133">
        <f>_xlfn.NORM.DIST(22,16.5,5,FALSE)</f>
        <v>4.3570435406510108E-2</v>
      </c>
      <c r="F23" s="134">
        <v>5484458.106263753</v>
      </c>
      <c r="H23" s="130">
        <v>22</v>
      </c>
      <c r="I23" s="130">
        <v>1</v>
      </c>
      <c r="J23" s="131">
        <v>2020</v>
      </c>
      <c r="K23" s="132">
        <v>43861</v>
      </c>
      <c r="L23" s="133">
        <f>_xlfn.NORM.DIST(22,16.5,5,FALSE)</f>
        <v>4.3570435406510108E-2</v>
      </c>
      <c r="M23" s="134">
        <v>5484458.106263753</v>
      </c>
      <c r="O23" s="130">
        <v>22</v>
      </c>
      <c r="P23" s="130">
        <v>1</v>
      </c>
      <c r="Q23" s="131">
        <v>2020</v>
      </c>
      <c r="R23" s="132">
        <v>43861</v>
      </c>
      <c r="S23" s="133">
        <f>_xlfn.NORM.DIST(22,16.5,5,FALSE)</f>
        <v>4.3570435406510108E-2</v>
      </c>
      <c r="T23" s="134">
        <v>5484458.106263753</v>
      </c>
      <c r="V23" s="130">
        <v>22</v>
      </c>
      <c r="W23" s="130">
        <v>1</v>
      </c>
      <c r="X23" s="131">
        <v>2020</v>
      </c>
      <c r="Y23" s="132">
        <v>43861</v>
      </c>
      <c r="Z23" s="133">
        <f>_xlfn.NORM.DIST(22,16.5,5,FALSE)</f>
        <v>4.3570435406510108E-2</v>
      </c>
      <c r="AA23" s="134">
        <v>5484458.106263753</v>
      </c>
      <c r="AC23" s="130">
        <v>22</v>
      </c>
      <c r="AD23" s="130">
        <v>1</v>
      </c>
      <c r="AE23" s="131">
        <v>2020</v>
      </c>
      <c r="AF23" s="132">
        <v>43861</v>
      </c>
      <c r="AG23" s="133">
        <f>_xlfn.NORM.DIST(22,16.5,5,FALSE)</f>
        <v>4.3570435406510108E-2</v>
      </c>
      <c r="AH23" s="134">
        <v>5484458.106263753</v>
      </c>
      <c r="AJ23" s="130">
        <v>22</v>
      </c>
      <c r="AK23" s="130">
        <v>1</v>
      </c>
      <c r="AL23" s="131">
        <v>2020</v>
      </c>
      <c r="AM23" s="132">
        <v>43861</v>
      </c>
      <c r="AN23" s="133">
        <f>_xlfn.NORM.DIST(22,16.5,5,FALSE)</f>
        <v>4.3570435406510108E-2</v>
      </c>
      <c r="AO23" s="134">
        <v>5484458.106263753</v>
      </c>
      <c r="AQ23" s="130">
        <v>22</v>
      </c>
      <c r="AR23" s="130">
        <v>1</v>
      </c>
      <c r="AS23" s="131">
        <v>2020</v>
      </c>
      <c r="AT23" s="132">
        <v>43861</v>
      </c>
      <c r="AU23" s="133">
        <f>_xlfn.NORM.DIST(22,16.5,5,FALSE)</f>
        <v>4.3570435406510108E-2</v>
      </c>
      <c r="AV23" s="134">
        <v>5484458.106263753</v>
      </c>
    </row>
    <row r="24" spans="1:48" x14ac:dyDescent="0.3">
      <c r="A24" s="135">
        <v>23</v>
      </c>
      <c r="B24" s="135">
        <v>2</v>
      </c>
      <c r="C24" s="136">
        <v>2020</v>
      </c>
      <c r="D24" s="137">
        <v>43890</v>
      </c>
      <c r="E24" s="138">
        <f>_xlfn.NORM.DIST(23,16.5,5,FALSE)</f>
        <v>3.427371840956147E-2</v>
      </c>
      <c r="F24" s="139">
        <v>4314227.5492393756</v>
      </c>
      <c r="H24" s="135">
        <v>23</v>
      </c>
      <c r="I24" s="135">
        <v>2</v>
      </c>
      <c r="J24" s="136">
        <v>2020</v>
      </c>
      <c r="K24" s="137">
        <v>43890</v>
      </c>
      <c r="L24" s="138">
        <f>_xlfn.NORM.DIST(23,16.5,5,FALSE)</f>
        <v>3.427371840956147E-2</v>
      </c>
      <c r="M24" s="139">
        <v>4314227.5492393756</v>
      </c>
      <c r="O24" s="135">
        <v>23</v>
      </c>
      <c r="P24" s="135">
        <v>2</v>
      </c>
      <c r="Q24" s="136">
        <v>2020</v>
      </c>
      <c r="R24" s="137">
        <v>43890</v>
      </c>
      <c r="S24" s="138">
        <f>_xlfn.NORM.DIST(23,16.5,5,FALSE)</f>
        <v>3.427371840956147E-2</v>
      </c>
      <c r="T24" s="139">
        <v>4314227.5492393756</v>
      </c>
      <c r="V24" s="135">
        <v>23</v>
      </c>
      <c r="W24" s="135">
        <v>2</v>
      </c>
      <c r="X24" s="136">
        <v>2020</v>
      </c>
      <c r="Y24" s="137">
        <v>43890</v>
      </c>
      <c r="Z24" s="138">
        <f>_xlfn.NORM.DIST(23,16.5,5,FALSE)</f>
        <v>3.427371840956147E-2</v>
      </c>
      <c r="AA24" s="139">
        <v>4314227.5492393756</v>
      </c>
      <c r="AC24" s="135">
        <v>23</v>
      </c>
      <c r="AD24" s="135">
        <v>2</v>
      </c>
      <c r="AE24" s="136">
        <v>2020</v>
      </c>
      <c r="AF24" s="137">
        <v>43890</v>
      </c>
      <c r="AG24" s="138">
        <f>_xlfn.NORM.DIST(23,16.5,5,FALSE)</f>
        <v>3.427371840956147E-2</v>
      </c>
      <c r="AH24" s="139">
        <v>4314227.5492393756</v>
      </c>
      <c r="AJ24" s="135">
        <v>23</v>
      </c>
      <c r="AK24" s="135">
        <v>2</v>
      </c>
      <c r="AL24" s="136">
        <v>2020</v>
      </c>
      <c r="AM24" s="137">
        <v>43890</v>
      </c>
      <c r="AN24" s="138">
        <f>_xlfn.NORM.DIST(23,16.5,5,FALSE)</f>
        <v>3.427371840956147E-2</v>
      </c>
      <c r="AO24" s="139">
        <v>4314227.5492393756</v>
      </c>
      <c r="AQ24" s="135">
        <v>23</v>
      </c>
      <c r="AR24" s="135">
        <v>2</v>
      </c>
      <c r="AS24" s="136">
        <v>2020</v>
      </c>
      <c r="AT24" s="137">
        <v>43890</v>
      </c>
      <c r="AU24" s="138">
        <f>_xlfn.NORM.DIST(23,16.5,5,FALSE)</f>
        <v>3.427371840956147E-2</v>
      </c>
      <c r="AV24" s="139">
        <v>4314227.5492393756</v>
      </c>
    </row>
    <row r="25" spans="1:48" x14ac:dyDescent="0.3">
      <c r="A25" s="110">
        <v>24</v>
      </c>
      <c r="B25" s="110">
        <v>3</v>
      </c>
      <c r="C25" s="113">
        <v>2020</v>
      </c>
      <c r="D25" s="114">
        <v>43921</v>
      </c>
      <c r="E25" s="115">
        <f>_xlfn.NORM.DIST(24,16.5,5,FALSE)</f>
        <v>2.5903519133178347E-2</v>
      </c>
      <c r="F25" s="112">
        <v>3260623.0386555004</v>
      </c>
      <c r="H25" s="110">
        <v>24</v>
      </c>
      <c r="I25" s="110">
        <v>3</v>
      </c>
      <c r="J25" s="113">
        <v>2020</v>
      </c>
      <c r="K25" s="114">
        <v>43921</v>
      </c>
      <c r="L25" s="115">
        <f>_xlfn.NORM.DIST(24,16.5,5,FALSE)</f>
        <v>2.5903519133178347E-2</v>
      </c>
      <c r="M25" s="112">
        <v>3260623.0386555004</v>
      </c>
      <c r="O25" s="110">
        <v>24</v>
      </c>
      <c r="P25" s="110">
        <v>3</v>
      </c>
      <c r="Q25" s="113">
        <v>2020</v>
      </c>
      <c r="R25" s="114">
        <v>43921</v>
      </c>
      <c r="S25" s="115">
        <f>_xlfn.NORM.DIST(24,16.5,5,FALSE)</f>
        <v>2.5903519133178347E-2</v>
      </c>
      <c r="T25" s="112">
        <v>3260623.0386555004</v>
      </c>
      <c r="V25" s="110">
        <v>24</v>
      </c>
      <c r="W25" s="110">
        <v>3</v>
      </c>
      <c r="X25" s="113">
        <v>2020</v>
      </c>
      <c r="Y25" s="114">
        <v>43921</v>
      </c>
      <c r="Z25" s="115">
        <f>_xlfn.NORM.DIST(24,16.5,5,FALSE)</f>
        <v>2.5903519133178347E-2</v>
      </c>
      <c r="AA25" s="112">
        <v>3260623.0386555004</v>
      </c>
      <c r="AC25" s="110">
        <v>24</v>
      </c>
      <c r="AD25" s="110">
        <v>3</v>
      </c>
      <c r="AE25" s="113">
        <v>2020</v>
      </c>
      <c r="AF25" s="114">
        <v>43921</v>
      </c>
      <c r="AG25" s="115">
        <f>_xlfn.NORM.DIST(24,16.5,5,FALSE)</f>
        <v>2.5903519133178347E-2</v>
      </c>
      <c r="AH25" s="112">
        <v>3260623.0386555004</v>
      </c>
      <c r="AJ25" s="110">
        <v>24</v>
      </c>
      <c r="AK25" s="110">
        <v>3</v>
      </c>
      <c r="AL25" s="113">
        <v>2020</v>
      </c>
      <c r="AM25" s="114">
        <v>43921</v>
      </c>
      <c r="AN25" s="115">
        <f>_xlfn.NORM.DIST(24,16.5,5,FALSE)</f>
        <v>2.5903519133178347E-2</v>
      </c>
      <c r="AO25" s="112">
        <v>3260623.0386555004</v>
      </c>
      <c r="AQ25" s="110">
        <v>24</v>
      </c>
      <c r="AR25" s="110">
        <v>3</v>
      </c>
      <c r="AS25" s="113">
        <v>2020</v>
      </c>
      <c r="AT25" s="114">
        <v>43921</v>
      </c>
      <c r="AU25" s="115">
        <f>_xlfn.NORM.DIST(24,16.5,5,FALSE)</f>
        <v>2.5903519133178347E-2</v>
      </c>
      <c r="AV25" s="112">
        <v>3260623.0386555004</v>
      </c>
    </row>
    <row r="26" spans="1:48" x14ac:dyDescent="0.3">
      <c r="A26" s="110">
        <v>25</v>
      </c>
      <c r="B26" s="110">
        <v>4</v>
      </c>
      <c r="C26" s="113">
        <v>2020</v>
      </c>
      <c r="D26" s="114">
        <v>43951</v>
      </c>
      <c r="E26" s="115">
        <f>_xlfn.NORM.DIST(25,16.5,5,FALSE)</f>
        <v>1.8809815475377387E-2</v>
      </c>
      <c r="F26" s="112">
        <v>2367698.2797799842</v>
      </c>
      <c r="H26" s="110">
        <v>25</v>
      </c>
      <c r="I26" s="110">
        <v>4</v>
      </c>
      <c r="J26" s="113">
        <v>2020</v>
      </c>
      <c r="K26" s="114">
        <v>43951</v>
      </c>
      <c r="L26" s="115">
        <f>_xlfn.NORM.DIST(25,16.5,5,FALSE)</f>
        <v>1.8809815475377387E-2</v>
      </c>
      <c r="M26" s="112">
        <v>2367698.2797799842</v>
      </c>
      <c r="O26" s="110">
        <v>25</v>
      </c>
      <c r="P26" s="110">
        <v>4</v>
      </c>
      <c r="Q26" s="113">
        <v>2020</v>
      </c>
      <c r="R26" s="114">
        <v>43951</v>
      </c>
      <c r="S26" s="115">
        <f>_xlfn.NORM.DIST(25,16.5,5,FALSE)</f>
        <v>1.8809815475377387E-2</v>
      </c>
      <c r="T26" s="112">
        <v>2367698.2797799842</v>
      </c>
      <c r="V26" s="110">
        <v>25</v>
      </c>
      <c r="W26" s="110">
        <v>4</v>
      </c>
      <c r="X26" s="113">
        <v>2020</v>
      </c>
      <c r="Y26" s="114">
        <v>43951</v>
      </c>
      <c r="Z26" s="115">
        <f>_xlfn.NORM.DIST(25,16.5,5,FALSE)</f>
        <v>1.8809815475377387E-2</v>
      </c>
      <c r="AA26" s="112">
        <v>2367698.2797799842</v>
      </c>
      <c r="AC26" s="110">
        <v>25</v>
      </c>
      <c r="AD26" s="110">
        <v>4</v>
      </c>
      <c r="AE26" s="113">
        <v>2020</v>
      </c>
      <c r="AF26" s="114">
        <v>43951</v>
      </c>
      <c r="AG26" s="115">
        <f>_xlfn.NORM.DIST(25,16.5,5,FALSE)</f>
        <v>1.8809815475377387E-2</v>
      </c>
      <c r="AH26" s="112">
        <v>2367698.2797799842</v>
      </c>
      <c r="AJ26" s="110">
        <v>25</v>
      </c>
      <c r="AK26" s="110">
        <v>4</v>
      </c>
      <c r="AL26" s="113">
        <v>2020</v>
      </c>
      <c r="AM26" s="114">
        <v>43951</v>
      </c>
      <c r="AN26" s="115">
        <f>_xlfn.NORM.DIST(25,16.5,5,FALSE)</f>
        <v>1.8809815475377387E-2</v>
      </c>
      <c r="AO26" s="112">
        <v>2367698.2797799842</v>
      </c>
      <c r="AQ26" s="110">
        <v>25</v>
      </c>
      <c r="AR26" s="110">
        <v>4</v>
      </c>
      <c r="AS26" s="113">
        <v>2020</v>
      </c>
      <c r="AT26" s="114">
        <v>43951</v>
      </c>
      <c r="AU26" s="115">
        <f>_xlfn.NORM.DIST(25,16.5,5,FALSE)</f>
        <v>1.8809815475377387E-2</v>
      </c>
      <c r="AV26" s="112">
        <v>2367698.2797799842</v>
      </c>
    </row>
    <row r="27" spans="1:48" x14ac:dyDescent="0.3">
      <c r="A27" s="110">
        <v>26</v>
      </c>
      <c r="B27" s="110">
        <v>5</v>
      </c>
      <c r="C27" s="113">
        <v>2020</v>
      </c>
      <c r="D27" s="114">
        <v>43982</v>
      </c>
      <c r="E27" s="115">
        <f>_xlfn.NORM.DIST(26,16.5,5,FALSE)</f>
        <v>1.3123162954935321E-2</v>
      </c>
      <c r="F27" s="112">
        <v>1651887.0370815995</v>
      </c>
      <c r="H27" s="110">
        <v>26</v>
      </c>
      <c r="I27" s="110">
        <v>5</v>
      </c>
      <c r="J27" s="113">
        <v>2020</v>
      </c>
      <c r="K27" s="114">
        <v>43982</v>
      </c>
      <c r="L27" s="115">
        <f>_xlfn.NORM.DIST(26,16.5,5,FALSE)</f>
        <v>1.3123162954935321E-2</v>
      </c>
      <c r="M27" s="112">
        <v>1651887.0370815995</v>
      </c>
      <c r="O27" s="110">
        <v>26</v>
      </c>
      <c r="P27" s="110">
        <v>5</v>
      </c>
      <c r="Q27" s="113">
        <v>2020</v>
      </c>
      <c r="R27" s="114">
        <v>43982</v>
      </c>
      <c r="S27" s="115">
        <f>_xlfn.NORM.DIST(26,16.5,5,FALSE)</f>
        <v>1.3123162954935321E-2</v>
      </c>
      <c r="T27" s="112">
        <v>1651887.0370815995</v>
      </c>
      <c r="V27" s="110">
        <v>26</v>
      </c>
      <c r="W27" s="110">
        <v>5</v>
      </c>
      <c r="X27" s="113">
        <v>2020</v>
      </c>
      <c r="Y27" s="114">
        <v>43982</v>
      </c>
      <c r="Z27" s="115">
        <f>_xlfn.NORM.DIST(26,16.5,5,FALSE)</f>
        <v>1.3123162954935321E-2</v>
      </c>
      <c r="AA27" s="112">
        <v>1651887.0370815995</v>
      </c>
      <c r="AC27" s="110">
        <v>26</v>
      </c>
      <c r="AD27" s="110">
        <v>5</v>
      </c>
      <c r="AE27" s="113">
        <v>2020</v>
      </c>
      <c r="AF27" s="114">
        <v>43982</v>
      </c>
      <c r="AG27" s="115">
        <f>_xlfn.NORM.DIST(26,16.5,5,FALSE)</f>
        <v>1.3123162954935321E-2</v>
      </c>
      <c r="AH27" s="112">
        <v>1651887.0370815995</v>
      </c>
      <c r="AJ27" s="110">
        <v>26</v>
      </c>
      <c r="AK27" s="110">
        <v>5</v>
      </c>
      <c r="AL27" s="113">
        <v>2020</v>
      </c>
      <c r="AM27" s="114">
        <v>43982</v>
      </c>
      <c r="AN27" s="115">
        <f>_xlfn.NORM.DIST(26,16.5,5,FALSE)</f>
        <v>1.3123162954935321E-2</v>
      </c>
      <c r="AO27" s="112">
        <v>1651887.0370815995</v>
      </c>
      <c r="AQ27" s="110">
        <v>26</v>
      </c>
      <c r="AR27" s="110">
        <v>5</v>
      </c>
      <c r="AS27" s="113">
        <v>2020</v>
      </c>
      <c r="AT27" s="114">
        <v>43982</v>
      </c>
      <c r="AU27" s="115">
        <f>_xlfn.NORM.DIST(26,16.5,5,FALSE)</f>
        <v>1.3123162954935321E-2</v>
      </c>
      <c r="AV27" s="112">
        <v>1651887.0370815995</v>
      </c>
    </row>
    <row r="28" spans="1:48" x14ac:dyDescent="0.3">
      <c r="A28" s="110">
        <v>27</v>
      </c>
      <c r="B28" s="110">
        <v>6</v>
      </c>
      <c r="C28" s="113">
        <v>2020</v>
      </c>
      <c r="D28" s="114">
        <v>44012</v>
      </c>
      <c r="E28" s="115">
        <f>_xlfn.NORM.DIST(27,16.5,5,FALSE)</f>
        <v>8.7967191960854393E-3</v>
      </c>
      <c r="F28" s="112">
        <v>1107292.9947422135</v>
      </c>
      <c r="H28" s="110">
        <v>27</v>
      </c>
      <c r="I28" s="110">
        <v>6</v>
      </c>
      <c r="J28" s="113">
        <v>2020</v>
      </c>
      <c r="K28" s="114">
        <v>44012</v>
      </c>
      <c r="L28" s="115">
        <f>_xlfn.NORM.DIST(27,16.5,5,FALSE)</f>
        <v>8.7967191960854393E-3</v>
      </c>
      <c r="M28" s="112">
        <v>1107292.9947422135</v>
      </c>
      <c r="O28" s="110">
        <v>27</v>
      </c>
      <c r="P28" s="110">
        <v>6</v>
      </c>
      <c r="Q28" s="113">
        <v>2020</v>
      </c>
      <c r="R28" s="114">
        <v>44012</v>
      </c>
      <c r="S28" s="115">
        <f>_xlfn.NORM.DIST(27,16.5,5,FALSE)</f>
        <v>8.7967191960854393E-3</v>
      </c>
      <c r="T28" s="112">
        <v>1107292.9947422135</v>
      </c>
      <c r="V28" s="110">
        <v>27</v>
      </c>
      <c r="W28" s="110">
        <v>6</v>
      </c>
      <c r="X28" s="113">
        <v>2020</v>
      </c>
      <c r="Y28" s="114">
        <v>44012</v>
      </c>
      <c r="Z28" s="115">
        <f>_xlfn.NORM.DIST(27,16.5,5,FALSE)</f>
        <v>8.7967191960854393E-3</v>
      </c>
      <c r="AA28" s="112">
        <v>1107292.9947422135</v>
      </c>
      <c r="AC28" s="110">
        <v>27</v>
      </c>
      <c r="AD28" s="110">
        <v>6</v>
      </c>
      <c r="AE28" s="113">
        <v>2020</v>
      </c>
      <c r="AF28" s="114">
        <v>44012</v>
      </c>
      <c r="AG28" s="115">
        <f>_xlfn.NORM.DIST(27,16.5,5,FALSE)</f>
        <v>8.7967191960854393E-3</v>
      </c>
      <c r="AH28" s="112">
        <v>1107292.9947422135</v>
      </c>
      <c r="AJ28" s="110">
        <v>27</v>
      </c>
      <c r="AK28" s="110">
        <v>6</v>
      </c>
      <c r="AL28" s="113">
        <v>2020</v>
      </c>
      <c r="AM28" s="114">
        <v>44012</v>
      </c>
      <c r="AN28" s="115">
        <f>_xlfn.NORM.DIST(27,16.5,5,FALSE)</f>
        <v>8.7967191960854393E-3</v>
      </c>
      <c r="AO28" s="112">
        <v>1107292.9947422135</v>
      </c>
      <c r="AQ28" s="110">
        <v>27</v>
      </c>
      <c r="AR28" s="110">
        <v>6</v>
      </c>
      <c r="AS28" s="113">
        <v>2020</v>
      </c>
      <c r="AT28" s="114">
        <v>44012</v>
      </c>
      <c r="AU28" s="115">
        <f>_xlfn.NORM.DIST(27,16.5,5,FALSE)</f>
        <v>8.7967191960854393E-3</v>
      </c>
      <c r="AV28" s="112">
        <v>1107292.9947422135</v>
      </c>
    </row>
    <row r="29" spans="1:48" x14ac:dyDescent="0.3">
      <c r="A29" s="110">
        <v>28</v>
      </c>
      <c r="B29" s="110">
        <v>7</v>
      </c>
      <c r="C29" s="113">
        <v>2020</v>
      </c>
      <c r="D29" s="114">
        <v>44043</v>
      </c>
      <c r="E29" s="115">
        <f>_xlfn.NORM.DIST(28,16.5,5,FALSE)</f>
        <v>5.6654075483202372E-3</v>
      </c>
      <c r="F29" s="112">
        <v>713137.01742420916</v>
      </c>
      <c r="H29" s="110">
        <v>28</v>
      </c>
      <c r="I29" s="110">
        <v>7</v>
      </c>
      <c r="J29" s="113">
        <v>2020</v>
      </c>
      <c r="K29" s="114">
        <v>44043</v>
      </c>
      <c r="L29" s="115">
        <f>_xlfn.NORM.DIST(28,16.5,5,FALSE)</f>
        <v>5.6654075483202372E-3</v>
      </c>
      <c r="M29" s="112">
        <v>713137.01742420916</v>
      </c>
      <c r="O29" s="110">
        <v>28</v>
      </c>
      <c r="P29" s="110">
        <v>7</v>
      </c>
      <c r="Q29" s="113">
        <v>2020</v>
      </c>
      <c r="R29" s="114">
        <v>44043</v>
      </c>
      <c r="S29" s="115">
        <f>_xlfn.NORM.DIST(28,16.5,5,FALSE)</f>
        <v>5.6654075483202372E-3</v>
      </c>
      <c r="T29" s="112">
        <v>713137.01742420916</v>
      </c>
      <c r="V29" s="110">
        <v>28</v>
      </c>
      <c r="W29" s="110">
        <v>7</v>
      </c>
      <c r="X29" s="113">
        <v>2020</v>
      </c>
      <c r="Y29" s="114">
        <v>44043</v>
      </c>
      <c r="Z29" s="115">
        <f>_xlfn.NORM.DIST(28,16.5,5,FALSE)</f>
        <v>5.6654075483202372E-3</v>
      </c>
      <c r="AA29" s="112">
        <v>713137.01742420916</v>
      </c>
      <c r="AC29" s="110">
        <v>28</v>
      </c>
      <c r="AD29" s="110">
        <v>7</v>
      </c>
      <c r="AE29" s="113">
        <v>2020</v>
      </c>
      <c r="AF29" s="114">
        <v>44043</v>
      </c>
      <c r="AG29" s="115">
        <f>_xlfn.NORM.DIST(28,16.5,5,FALSE)</f>
        <v>5.6654075483202372E-3</v>
      </c>
      <c r="AH29" s="112">
        <v>713137.01742420916</v>
      </c>
      <c r="AJ29" s="110">
        <v>28</v>
      </c>
      <c r="AK29" s="110">
        <v>7</v>
      </c>
      <c r="AL29" s="113">
        <v>2020</v>
      </c>
      <c r="AM29" s="114">
        <v>44043</v>
      </c>
      <c r="AN29" s="115">
        <f>_xlfn.NORM.DIST(28,16.5,5,FALSE)</f>
        <v>5.6654075483202372E-3</v>
      </c>
      <c r="AO29" s="112">
        <v>713137.01742420916</v>
      </c>
      <c r="AQ29" s="110">
        <v>28</v>
      </c>
      <c r="AR29" s="110">
        <v>7</v>
      </c>
      <c r="AS29" s="113">
        <v>2020</v>
      </c>
      <c r="AT29" s="114">
        <v>44043</v>
      </c>
      <c r="AU29" s="115">
        <f>_xlfn.NORM.DIST(28,16.5,5,FALSE)</f>
        <v>5.6654075483202372E-3</v>
      </c>
      <c r="AV29" s="112">
        <v>713137.01742420916</v>
      </c>
    </row>
    <row r="30" spans="1:48" x14ac:dyDescent="0.3">
      <c r="A30" s="110">
        <v>29</v>
      </c>
      <c r="B30" s="110">
        <v>8</v>
      </c>
      <c r="C30" s="113">
        <v>2020</v>
      </c>
      <c r="D30" s="114">
        <v>44074</v>
      </c>
      <c r="E30" s="115">
        <f>_xlfn.NORM.DIST(29,16.5,5,FALSE)</f>
        <v>3.5056600987137081E-3</v>
      </c>
      <c r="F30" s="112">
        <v>441277.34246426699</v>
      </c>
      <c r="H30" s="110">
        <v>29</v>
      </c>
      <c r="I30" s="110">
        <v>8</v>
      </c>
      <c r="J30" s="113">
        <v>2020</v>
      </c>
      <c r="K30" s="114">
        <v>44074</v>
      </c>
      <c r="L30" s="115">
        <f>_xlfn.NORM.DIST(29,16.5,5,FALSE)</f>
        <v>3.5056600987137081E-3</v>
      </c>
      <c r="M30" s="112">
        <v>441277.34246426699</v>
      </c>
      <c r="O30" s="110">
        <v>29</v>
      </c>
      <c r="P30" s="110">
        <v>8</v>
      </c>
      <c r="Q30" s="113">
        <v>2020</v>
      </c>
      <c r="R30" s="114">
        <v>44074</v>
      </c>
      <c r="S30" s="115">
        <f>_xlfn.NORM.DIST(29,16.5,5,FALSE)</f>
        <v>3.5056600987137081E-3</v>
      </c>
      <c r="T30" s="112">
        <v>441277.34246426699</v>
      </c>
      <c r="V30" s="110">
        <v>29</v>
      </c>
      <c r="W30" s="110">
        <v>8</v>
      </c>
      <c r="X30" s="113">
        <v>2020</v>
      </c>
      <c r="Y30" s="114">
        <v>44074</v>
      </c>
      <c r="Z30" s="115">
        <f>_xlfn.NORM.DIST(29,16.5,5,FALSE)</f>
        <v>3.5056600987137081E-3</v>
      </c>
      <c r="AA30" s="112">
        <v>441277.34246426699</v>
      </c>
      <c r="AC30" s="110">
        <v>29</v>
      </c>
      <c r="AD30" s="110">
        <v>8</v>
      </c>
      <c r="AE30" s="113">
        <v>2020</v>
      </c>
      <c r="AF30" s="114">
        <v>44074</v>
      </c>
      <c r="AG30" s="115">
        <f>_xlfn.NORM.DIST(29,16.5,5,FALSE)</f>
        <v>3.5056600987137081E-3</v>
      </c>
      <c r="AH30" s="112">
        <v>441277.34246426699</v>
      </c>
      <c r="AJ30" s="110">
        <v>29</v>
      </c>
      <c r="AK30" s="110">
        <v>8</v>
      </c>
      <c r="AL30" s="113">
        <v>2020</v>
      </c>
      <c r="AM30" s="114">
        <v>44074</v>
      </c>
      <c r="AN30" s="115">
        <f>_xlfn.NORM.DIST(29,16.5,5,FALSE)</f>
        <v>3.5056600987137081E-3</v>
      </c>
      <c r="AO30" s="112">
        <v>441277.34246426699</v>
      </c>
      <c r="AQ30" s="110">
        <v>29</v>
      </c>
      <c r="AR30" s="110">
        <v>8</v>
      </c>
      <c r="AS30" s="113">
        <v>2020</v>
      </c>
      <c r="AT30" s="114">
        <v>44074</v>
      </c>
      <c r="AU30" s="115">
        <f>_xlfn.NORM.DIST(29,16.5,5,FALSE)</f>
        <v>3.5056600987137081E-3</v>
      </c>
      <c r="AV30" s="112">
        <v>441277.34246426699</v>
      </c>
    </row>
    <row r="31" spans="1:48" x14ac:dyDescent="0.3">
      <c r="A31" s="110">
        <v>30</v>
      </c>
      <c r="B31" s="110">
        <v>9</v>
      </c>
      <c r="C31" s="113">
        <v>2020</v>
      </c>
      <c r="D31" s="114">
        <v>44104</v>
      </c>
      <c r="E31" s="115">
        <f>_xlfn.NORM.DIST(30,16.5,5,FALSE)</f>
        <v>2.0841869628845182E-3</v>
      </c>
      <c r="F31" s="112">
        <v>262348.44744868699</v>
      </c>
      <c r="H31" s="110">
        <v>30</v>
      </c>
      <c r="I31" s="110">
        <v>9</v>
      </c>
      <c r="J31" s="113">
        <v>2020</v>
      </c>
      <c r="K31" s="114">
        <v>44104</v>
      </c>
      <c r="L31" s="115">
        <f>_xlfn.NORM.DIST(30,16.5,5,FALSE)</f>
        <v>2.0841869628845182E-3</v>
      </c>
      <c r="M31" s="112">
        <v>262348.44744868699</v>
      </c>
      <c r="O31" s="110">
        <v>30</v>
      </c>
      <c r="P31" s="110">
        <v>9</v>
      </c>
      <c r="Q31" s="113">
        <v>2020</v>
      </c>
      <c r="R31" s="114">
        <v>44104</v>
      </c>
      <c r="S31" s="115">
        <f>_xlfn.NORM.DIST(30,16.5,5,FALSE)</f>
        <v>2.0841869628845182E-3</v>
      </c>
      <c r="T31" s="112">
        <v>262348.44744868699</v>
      </c>
      <c r="V31" s="110">
        <v>30</v>
      </c>
      <c r="W31" s="110">
        <v>9</v>
      </c>
      <c r="X31" s="113">
        <v>2020</v>
      </c>
      <c r="Y31" s="114">
        <v>44104</v>
      </c>
      <c r="Z31" s="115">
        <f>_xlfn.NORM.DIST(30,16.5,5,FALSE)</f>
        <v>2.0841869628845182E-3</v>
      </c>
      <c r="AA31" s="112">
        <v>262348.44744868699</v>
      </c>
      <c r="AC31" s="110">
        <v>30</v>
      </c>
      <c r="AD31" s="110">
        <v>9</v>
      </c>
      <c r="AE31" s="113">
        <v>2020</v>
      </c>
      <c r="AF31" s="114">
        <v>44104</v>
      </c>
      <c r="AG31" s="115">
        <f>_xlfn.NORM.DIST(30,16.5,5,FALSE)</f>
        <v>2.0841869628845182E-3</v>
      </c>
      <c r="AH31" s="112">
        <v>262348.44744868699</v>
      </c>
      <c r="AJ31" s="110">
        <v>30</v>
      </c>
      <c r="AK31" s="110">
        <v>9</v>
      </c>
      <c r="AL31" s="113">
        <v>2020</v>
      </c>
      <c r="AM31" s="114">
        <v>44104</v>
      </c>
      <c r="AN31" s="115">
        <f>_xlfn.NORM.DIST(30,16.5,5,FALSE)</f>
        <v>2.0841869628845182E-3</v>
      </c>
      <c r="AO31" s="112">
        <v>262348.44744868699</v>
      </c>
      <c r="AQ31" s="110">
        <v>30</v>
      </c>
      <c r="AR31" s="110">
        <v>9</v>
      </c>
      <c r="AS31" s="113">
        <v>2020</v>
      </c>
      <c r="AT31" s="114">
        <v>44104</v>
      </c>
      <c r="AU31" s="115">
        <f>_xlfn.NORM.DIST(30,16.5,5,FALSE)</f>
        <v>2.0841869628845182E-3</v>
      </c>
      <c r="AV31" s="112">
        <v>262348.44744868699</v>
      </c>
    </row>
    <row r="32" spans="1:48" x14ac:dyDescent="0.3">
      <c r="A32" s="110">
        <v>31</v>
      </c>
      <c r="B32" s="110">
        <v>10</v>
      </c>
      <c r="C32" s="113">
        <v>2020</v>
      </c>
      <c r="D32" s="114">
        <v>44135</v>
      </c>
      <c r="E32" s="115">
        <f>_xlfn.NORM.DIST(31,16.5,5,FALSE)</f>
        <v>1.1905064839551707E-3</v>
      </c>
      <c r="F32" s="112">
        <v>149855.81106935453</v>
      </c>
      <c r="H32" s="110">
        <v>31</v>
      </c>
      <c r="I32" s="110">
        <v>10</v>
      </c>
      <c r="J32" s="113">
        <v>2020</v>
      </c>
      <c r="K32" s="114">
        <v>44135</v>
      </c>
      <c r="L32" s="115">
        <f>_xlfn.NORM.DIST(31,16.5,5,FALSE)</f>
        <v>1.1905064839551707E-3</v>
      </c>
      <c r="M32" s="112">
        <v>149855.81106935453</v>
      </c>
      <c r="O32" s="110">
        <v>31</v>
      </c>
      <c r="P32" s="110">
        <v>10</v>
      </c>
      <c r="Q32" s="113">
        <v>2020</v>
      </c>
      <c r="R32" s="114">
        <v>44135</v>
      </c>
      <c r="S32" s="115">
        <f>_xlfn.NORM.DIST(31,16.5,5,FALSE)</f>
        <v>1.1905064839551707E-3</v>
      </c>
      <c r="T32" s="112">
        <v>149855.81106935453</v>
      </c>
      <c r="V32" s="110">
        <v>31</v>
      </c>
      <c r="W32" s="110">
        <v>10</v>
      </c>
      <c r="X32" s="113">
        <v>2020</v>
      </c>
      <c r="Y32" s="114">
        <v>44135</v>
      </c>
      <c r="Z32" s="115">
        <f>_xlfn.NORM.DIST(31,16.5,5,FALSE)</f>
        <v>1.1905064839551707E-3</v>
      </c>
      <c r="AA32" s="112">
        <v>149855.81106935453</v>
      </c>
      <c r="AC32" s="110">
        <v>31</v>
      </c>
      <c r="AD32" s="110">
        <v>10</v>
      </c>
      <c r="AE32" s="113">
        <v>2020</v>
      </c>
      <c r="AF32" s="114">
        <v>44135</v>
      </c>
      <c r="AG32" s="115">
        <f>_xlfn.NORM.DIST(31,16.5,5,FALSE)</f>
        <v>1.1905064839551707E-3</v>
      </c>
      <c r="AH32" s="112">
        <v>149855.81106935453</v>
      </c>
      <c r="AJ32" s="110">
        <v>31</v>
      </c>
      <c r="AK32" s="110">
        <v>10</v>
      </c>
      <c r="AL32" s="113">
        <v>2020</v>
      </c>
      <c r="AM32" s="114">
        <v>44135</v>
      </c>
      <c r="AN32" s="115">
        <f>_xlfn.NORM.DIST(31,16.5,5,FALSE)</f>
        <v>1.1905064839551707E-3</v>
      </c>
      <c r="AO32" s="112">
        <v>149855.81106935453</v>
      </c>
      <c r="AQ32" s="110">
        <v>31</v>
      </c>
      <c r="AR32" s="110">
        <v>10</v>
      </c>
      <c r="AS32" s="113">
        <v>2020</v>
      </c>
      <c r="AT32" s="114">
        <v>44135</v>
      </c>
      <c r="AU32" s="115">
        <f>_xlfn.NORM.DIST(31,16.5,5,FALSE)</f>
        <v>1.1905064839551707E-3</v>
      </c>
      <c r="AV32" s="112">
        <v>149855.81106935453</v>
      </c>
    </row>
    <row r="33" spans="1:48" x14ac:dyDescent="0.3">
      <c r="A33" s="110">
        <v>32</v>
      </c>
      <c r="B33" s="110">
        <v>11</v>
      </c>
      <c r="C33" s="113">
        <v>2020</v>
      </c>
      <c r="D33" s="114">
        <v>44165</v>
      </c>
      <c r="E33" s="115">
        <f>_xlfn.NORM.DIST(32,16.5,5,FALSE)</f>
        <v>6.5336381123998373E-4</v>
      </c>
      <c r="F33" s="112">
        <v>82242.612851169732</v>
      </c>
      <c r="H33" s="110">
        <v>32</v>
      </c>
      <c r="I33" s="110">
        <v>11</v>
      </c>
      <c r="J33" s="113">
        <v>2020</v>
      </c>
      <c r="K33" s="114">
        <v>44165</v>
      </c>
      <c r="L33" s="115">
        <f>_xlfn.NORM.DIST(32,16.5,5,FALSE)</f>
        <v>6.5336381123998373E-4</v>
      </c>
      <c r="M33" s="112">
        <v>82242.612851169732</v>
      </c>
      <c r="O33" s="110">
        <v>32</v>
      </c>
      <c r="P33" s="110">
        <v>11</v>
      </c>
      <c r="Q33" s="113">
        <v>2020</v>
      </c>
      <c r="R33" s="114">
        <v>44165</v>
      </c>
      <c r="S33" s="115">
        <f>_xlfn.NORM.DIST(32,16.5,5,FALSE)</f>
        <v>6.5336381123998373E-4</v>
      </c>
      <c r="T33" s="112">
        <v>82242.612851169732</v>
      </c>
      <c r="V33" s="110">
        <v>32</v>
      </c>
      <c r="W33" s="110">
        <v>11</v>
      </c>
      <c r="X33" s="113">
        <v>2020</v>
      </c>
      <c r="Y33" s="114">
        <v>44165</v>
      </c>
      <c r="Z33" s="115">
        <f>_xlfn.NORM.DIST(32,16.5,5,FALSE)</f>
        <v>6.5336381123998373E-4</v>
      </c>
      <c r="AA33" s="112">
        <v>82242.612851169732</v>
      </c>
      <c r="AC33" s="110">
        <v>32</v>
      </c>
      <c r="AD33" s="110">
        <v>11</v>
      </c>
      <c r="AE33" s="113">
        <v>2020</v>
      </c>
      <c r="AF33" s="114">
        <v>44165</v>
      </c>
      <c r="AG33" s="115">
        <f>_xlfn.NORM.DIST(32,16.5,5,FALSE)</f>
        <v>6.5336381123998373E-4</v>
      </c>
      <c r="AH33" s="112">
        <v>82242.612851169732</v>
      </c>
      <c r="AJ33" s="110">
        <v>32</v>
      </c>
      <c r="AK33" s="110">
        <v>11</v>
      </c>
      <c r="AL33" s="113">
        <v>2020</v>
      </c>
      <c r="AM33" s="114">
        <v>44165</v>
      </c>
      <c r="AN33" s="115">
        <f>_xlfn.NORM.DIST(32,16.5,5,FALSE)</f>
        <v>6.5336381123998373E-4</v>
      </c>
      <c r="AO33" s="112">
        <v>82242.612851169732</v>
      </c>
      <c r="AQ33" s="110">
        <v>32</v>
      </c>
      <c r="AR33" s="110">
        <v>11</v>
      </c>
      <c r="AS33" s="113">
        <v>2020</v>
      </c>
      <c r="AT33" s="114">
        <v>44165</v>
      </c>
      <c r="AU33" s="115">
        <f>_xlfn.NORM.DIST(32,16.5,5,FALSE)</f>
        <v>6.5336381123998373E-4</v>
      </c>
      <c r="AV33" s="112">
        <v>82242.612851169732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A1"/>
  <sheetViews>
    <sheetView workbookViewId="0"/>
  </sheetViews>
  <sheetFormatPr defaultRowHeight="14.4" x14ac:dyDescent="0.3"/>
  <cols>
    <col min="8" max="8" width="12.6640625" customWidth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B17"/>
  <sheetViews>
    <sheetView showGridLines="0" showRowColHeaders="0" workbookViewId="0"/>
  </sheetViews>
  <sheetFormatPr defaultRowHeight="14.4" x14ac:dyDescent="0.3"/>
  <cols>
    <col min="1" max="1" width="10.77734375" customWidth="1"/>
    <col min="2" max="2" width="14.44140625" customWidth="1"/>
    <col min="3" max="3" width="11" customWidth="1"/>
    <col min="4" max="11" width="12" customWidth="1"/>
    <col min="12" max="12" width="11" customWidth="1"/>
    <col min="13" max="14" width="12" bestFit="1" customWidth="1"/>
  </cols>
  <sheetData>
    <row r="1" spans="1:2" x14ac:dyDescent="0.3">
      <c r="B1" t="s">
        <v>103</v>
      </c>
    </row>
    <row r="2" spans="1:2" x14ac:dyDescent="0.3">
      <c r="A2" s="141">
        <v>1</v>
      </c>
      <c r="B2" s="142">
        <v>9.1347204083645929E-6</v>
      </c>
    </row>
    <row r="3" spans="1:2" x14ac:dyDescent="0.3">
      <c r="A3" s="141">
        <v>2</v>
      </c>
      <c r="B3" s="142">
        <v>6.0758828498232859E-3</v>
      </c>
    </row>
    <row r="4" spans="1:2" x14ac:dyDescent="0.3">
      <c r="A4" s="141">
        <v>3</v>
      </c>
      <c r="B4" s="142">
        <v>1.4867195147342978</v>
      </c>
    </row>
    <row r="5" spans="1:2" x14ac:dyDescent="0.3">
      <c r="A5" s="141">
        <v>4</v>
      </c>
      <c r="B5" s="142">
        <v>133.83022576488537</v>
      </c>
    </row>
    <row r="6" spans="1:2" x14ac:dyDescent="0.3">
      <c r="A6" s="141">
        <v>5</v>
      </c>
      <c r="B6" s="142">
        <v>4431.8484119380073</v>
      </c>
    </row>
    <row r="7" spans="1:2" x14ac:dyDescent="0.3">
      <c r="A7" s="141">
        <v>6</v>
      </c>
      <c r="B7" s="142">
        <v>53990.966513188061</v>
      </c>
    </row>
    <row r="8" spans="1:2" x14ac:dyDescent="0.3">
      <c r="A8" s="141">
        <v>7</v>
      </c>
      <c r="B8" s="142">
        <v>241970.72451914338</v>
      </c>
    </row>
    <row r="9" spans="1:2" x14ac:dyDescent="0.3">
      <c r="A9" s="141">
        <v>8</v>
      </c>
      <c r="B9" s="142">
        <v>398942.28040143271</v>
      </c>
    </row>
    <row r="10" spans="1:2" x14ac:dyDescent="0.3">
      <c r="A10" s="141">
        <v>9</v>
      </c>
      <c r="B10" s="142">
        <v>241970.72451914338</v>
      </c>
    </row>
    <row r="11" spans="1:2" x14ac:dyDescent="0.3">
      <c r="A11" s="141">
        <v>10</v>
      </c>
      <c r="B11" s="142">
        <v>53990.966513188061</v>
      </c>
    </row>
    <row r="12" spans="1:2" x14ac:dyDescent="0.3">
      <c r="A12" s="141">
        <v>11</v>
      </c>
      <c r="B12" s="142">
        <v>4431.8484119380073</v>
      </c>
    </row>
    <row r="13" spans="1:2" x14ac:dyDescent="0.3">
      <c r="A13" s="141">
        <v>12</v>
      </c>
      <c r="B13" s="142">
        <v>133.83022576488537</v>
      </c>
    </row>
    <row r="14" spans="1:2" x14ac:dyDescent="0.3">
      <c r="A14" s="141">
        <v>13</v>
      </c>
      <c r="B14" s="142">
        <v>1.4867195147342978</v>
      </c>
    </row>
    <row r="15" spans="1:2" x14ac:dyDescent="0.3">
      <c r="A15" s="141">
        <v>14</v>
      </c>
      <c r="B15" s="142">
        <v>6.0758828498232859E-3</v>
      </c>
    </row>
    <row r="16" spans="1:2" x14ac:dyDescent="0.3">
      <c r="A16" s="141">
        <v>15</v>
      </c>
      <c r="B16" s="142">
        <v>9.1347204083645929E-6</v>
      </c>
    </row>
    <row r="17" spans="1:2" x14ac:dyDescent="0.3">
      <c r="A17" s="141" t="s">
        <v>102</v>
      </c>
      <c r="B17" s="142">
        <v>1000000.005350566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2:D19"/>
  <sheetViews>
    <sheetView workbookViewId="0"/>
  </sheetViews>
  <sheetFormatPr defaultColWidth="8.88671875" defaultRowHeight="14.4" x14ac:dyDescent="0.3"/>
  <cols>
    <col min="1" max="1" width="3.88671875" style="116" customWidth="1"/>
    <col min="2" max="2" width="3.109375" style="116" customWidth="1"/>
    <col min="3" max="3" width="8.88671875" style="118"/>
    <col min="4" max="4" width="24.5546875" style="116" customWidth="1"/>
    <col min="5" max="5" width="8.88671875" style="116"/>
    <col min="6" max="6" width="10.44140625" style="116" customWidth="1"/>
    <col min="7" max="7" width="8.88671875" style="116"/>
    <col min="8" max="8" width="3.6640625" style="116" customWidth="1"/>
    <col min="9" max="16384" width="8.88671875" style="116"/>
  </cols>
  <sheetData>
    <row r="2" spans="3:4" ht="19.2" customHeight="1" x14ac:dyDescent="0.3">
      <c r="C2" s="122" t="s">
        <v>11</v>
      </c>
      <c r="D2" s="122" t="s">
        <v>18</v>
      </c>
    </row>
    <row r="3" spans="3:4" ht="3.6" customHeight="1" x14ac:dyDescent="0.3"/>
    <row r="10" spans="3:4" ht="19.2" customHeight="1" x14ac:dyDescent="0.3">
      <c r="C10" s="119" t="s">
        <v>78</v>
      </c>
      <c r="D10" s="125">
        <v>12</v>
      </c>
    </row>
    <row r="11" spans="3:4" ht="19.2" customHeight="1" x14ac:dyDescent="0.3">
      <c r="C11" s="120" t="s">
        <v>29</v>
      </c>
      <c r="D11" s="123">
        <v>125875678.2</v>
      </c>
    </row>
    <row r="12" spans="3:4" ht="19.2" customHeight="1" x14ac:dyDescent="0.3">
      <c r="C12" s="120" t="s">
        <v>79</v>
      </c>
      <c r="D12" s="121">
        <v>32</v>
      </c>
    </row>
    <row r="13" spans="3:4" ht="19.2" customHeight="1" x14ac:dyDescent="0.3">
      <c r="C13" s="120" t="s">
        <v>80</v>
      </c>
      <c r="D13" s="124">
        <v>43209</v>
      </c>
    </row>
    <row r="14" spans="3:4" ht="19.2" customHeight="1" x14ac:dyDescent="0.3">
      <c r="C14" s="120" t="s">
        <v>81</v>
      </c>
      <c r="D14" s="124">
        <v>43666</v>
      </c>
    </row>
    <row r="15" spans="3:4" x14ac:dyDescent="0.3">
      <c r="C15" s="117"/>
    </row>
    <row r="19" spans="4:4" x14ac:dyDescent="0.3">
      <c r="D19" s="1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ListBox1">
          <controlPr autoLine="0" listFillRange="active01" r:id="rId4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5</xdr:row>
                <xdr:rowOff>160020</xdr:rowOff>
              </to>
            </anchor>
          </controlPr>
        </control>
      </mc:Choice>
      <mc:Fallback>
        <control shapeId="26625" r:id="rId3" name="ListBox1"/>
      </mc:Fallback>
    </mc:AlternateContent>
    <mc:AlternateContent xmlns:mc="http://schemas.openxmlformats.org/markup-compatibility/2006">
      <mc:Choice Requires="x14">
        <control shapeId="26626" r:id="rId5" name="CommandButton1">
          <controlPr autoLine="0" r:id="rId6">
            <anchor moveWithCells="1">
              <from>
                <xdr:col>3</xdr:col>
                <xdr:colOff>0</xdr:colOff>
                <xdr:row>15</xdr:row>
                <xdr:rowOff>0</xdr:rowOff>
              </from>
              <to>
                <xdr:col>3</xdr:col>
                <xdr:colOff>914400</xdr:colOff>
                <xdr:row>16</xdr:row>
                <xdr:rowOff>121920</xdr:rowOff>
              </to>
            </anchor>
          </controlPr>
        </control>
      </mc:Choice>
      <mc:Fallback>
        <control shapeId="26626" r:id="rId5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C19"/>
  <sheetViews>
    <sheetView workbookViewId="0"/>
  </sheetViews>
  <sheetFormatPr defaultRowHeight="14.4" x14ac:dyDescent="0.3"/>
  <cols>
    <col min="2" max="2" width="12.5546875" bestFit="1" customWidth="1"/>
    <col min="3" max="3" width="14.44140625" bestFit="1" customWidth="1"/>
    <col min="4" max="10" width="12" bestFit="1" customWidth="1"/>
    <col min="11" max="11" width="7" bestFit="1" customWidth="1"/>
    <col min="12" max="12" width="10.6640625" bestFit="1" customWidth="1"/>
    <col min="13" max="17" width="15.5546875" bestFit="1" customWidth="1"/>
    <col min="18" max="18" width="10.6640625" bestFit="1" customWidth="1"/>
  </cols>
  <sheetData>
    <row r="2" spans="2:3" x14ac:dyDescent="0.3">
      <c r="B2" s="140" t="s">
        <v>101</v>
      </c>
      <c r="C2" t="s">
        <v>103</v>
      </c>
    </row>
    <row r="3" spans="2:3" x14ac:dyDescent="0.3">
      <c r="B3" s="141">
        <v>1</v>
      </c>
      <c r="C3" s="142">
        <v>9.1347204083645929E-6</v>
      </c>
    </row>
    <row r="4" spans="2:3" x14ac:dyDescent="0.3">
      <c r="B4" s="141">
        <v>2</v>
      </c>
      <c r="C4" s="142">
        <v>6.0758828498232859E-3</v>
      </c>
    </row>
    <row r="5" spans="2:3" x14ac:dyDescent="0.3">
      <c r="B5" s="141">
        <v>3</v>
      </c>
      <c r="C5" s="142">
        <v>1.4867195147342978</v>
      </c>
    </row>
    <row r="6" spans="2:3" x14ac:dyDescent="0.3">
      <c r="B6" s="141">
        <v>4</v>
      </c>
      <c r="C6" s="142">
        <v>133.83022576488537</v>
      </c>
    </row>
    <row r="7" spans="2:3" x14ac:dyDescent="0.3">
      <c r="B7" s="141">
        <v>5</v>
      </c>
      <c r="C7" s="142">
        <v>4431.8484119380073</v>
      </c>
    </row>
    <row r="8" spans="2:3" x14ac:dyDescent="0.3">
      <c r="B8" s="141">
        <v>6</v>
      </c>
      <c r="C8" s="142">
        <v>53990.966513188061</v>
      </c>
    </row>
    <row r="9" spans="2:3" x14ac:dyDescent="0.3">
      <c r="B9" s="141">
        <v>7</v>
      </c>
      <c r="C9" s="142">
        <v>241970.72451914338</v>
      </c>
    </row>
    <row r="10" spans="2:3" x14ac:dyDescent="0.3">
      <c r="B10" s="141">
        <v>8</v>
      </c>
      <c r="C10" s="142">
        <v>398942.28040143271</v>
      </c>
    </row>
    <row r="11" spans="2:3" x14ac:dyDescent="0.3">
      <c r="B11" s="141">
        <v>9</v>
      </c>
      <c r="C11" s="142">
        <v>241970.72451914338</v>
      </c>
    </row>
    <row r="12" spans="2:3" x14ac:dyDescent="0.3">
      <c r="B12" s="141">
        <v>10</v>
      </c>
      <c r="C12" s="142">
        <v>53990.966513188061</v>
      </c>
    </row>
    <row r="13" spans="2:3" x14ac:dyDescent="0.3">
      <c r="B13" s="141">
        <v>11</v>
      </c>
      <c r="C13" s="142">
        <v>4431.8484119380073</v>
      </c>
    </row>
    <row r="14" spans="2:3" x14ac:dyDescent="0.3">
      <c r="B14" s="141">
        <v>12</v>
      </c>
      <c r="C14" s="142">
        <v>133.83022576488537</v>
      </c>
    </row>
    <row r="15" spans="2:3" x14ac:dyDescent="0.3">
      <c r="B15" s="141">
        <v>13</v>
      </c>
      <c r="C15" s="142">
        <v>1.4867195147342978</v>
      </c>
    </row>
    <row r="16" spans="2:3" x14ac:dyDescent="0.3">
      <c r="B16" s="141">
        <v>14</v>
      </c>
      <c r="C16" s="142">
        <v>6.0758828498232859E-3</v>
      </c>
    </row>
    <row r="17" spans="2:3" x14ac:dyDescent="0.3">
      <c r="B17" s="141">
        <v>15</v>
      </c>
      <c r="C17" s="142">
        <v>9.1347204083645929E-6</v>
      </c>
    </row>
    <row r="18" spans="2:3" x14ac:dyDescent="0.3">
      <c r="B18" s="141" t="s">
        <v>180</v>
      </c>
      <c r="C18" s="142"/>
    </row>
    <row r="19" spans="2:3" x14ac:dyDescent="0.3">
      <c r="B19" s="141" t="s">
        <v>102</v>
      </c>
      <c r="C19" s="142">
        <v>1000000.005350566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BCP35"/>
  <sheetViews>
    <sheetView workbookViewId="0"/>
  </sheetViews>
  <sheetFormatPr defaultRowHeight="14.4" x14ac:dyDescent="0.3"/>
  <cols>
    <col min="1" max="1" width="10.6640625" customWidth="1"/>
    <col min="2" max="2" width="9.5546875" bestFit="1" customWidth="1"/>
    <col min="3" max="3" width="4.44140625" customWidth="1"/>
    <col min="4" max="4" width="4.5546875" customWidth="1"/>
    <col min="5" max="5" width="5.109375" customWidth="1"/>
    <col min="6" max="6" width="7.109375" bestFit="1" customWidth="1"/>
    <col min="7" max="7" width="12" bestFit="1" customWidth="1"/>
    <col min="8" max="8" width="5.109375" style="151" bestFit="1" customWidth="1"/>
    <col min="9" max="9" width="11.33203125" bestFit="1" customWidth="1"/>
    <col min="10" max="10" width="7.5546875" bestFit="1" customWidth="1"/>
    <col min="11" max="11" width="10.109375" style="11" bestFit="1" customWidth="1"/>
    <col min="12" max="12" width="10.88671875" bestFit="1" customWidth="1"/>
    <col min="13" max="13" width="9" bestFit="1" customWidth="1"/>
    <col min="14" max="14" width="8.5546875" bestFit="1" customWidth="1"/>
    <col min="15" max="15" width="10.109375" bestFit="1" customWidth="1"/>
    <col min="16" max="16" width="8.5546875" bestFit="1" customWidth="1"/>
    <col min="17" max="17" width="4.6640625" customWidth="1"/>
    <col min="18" max="18" width="17" style="1" bestFit="1" customWidth="1"/>
    <col min="19" max="45" width="3.5546875" bestFit="1" customWidth="1"/>
    <col min="46" max="46" width="10.109375" bestFit="1" customWidth="1"/>
    <col min="47" max="76" width="3.5546875" bestFit="1" customWidth="1"/>
    <col min="77" max="77" width="10.109375" bestFit="1" customWidth="1"/>
    <col min="78" max="106" width="3.5546875" bestFit="1" customWidth="1"/>
    <col min="107" max="107" width="10.109375" bestFit="1" customWidth="1"/>
    <col min="108" max="137" width="3.5546875" bestFit="1" customWidth="1"/>
    <col min="138" max="138" width="10.109375" bestFit="1" customWidth="1"/>
    <col min="139" max="146" width="3.5546875" bestFit="1" customWidth="1"/>
    <col min="147" max="147" width="10.109375" bestFit="1" customWidth="1"/>
    <col min="148" max="168" width="3.5546875" bestFit="1" customWidth="1"/>
    <col min="169" max="169" width="10.109375" bestFit="1" customWidth="1"/>
    <col min="170" max="198" width="3.5546875" bestFit="1" customWidth="1"/>
    <col min="199" max="199" width="10.109375" bestFit="1" customWidth="1"/>
    <col min="200" max="229" width="3.5546875" bestFit="1" customWidth="1"/>
    <col min="230" max="230" width="10.109375" bestFit="1" customWidth="1"/>
    <col min="231" max="259" width="3.5546875" bestFit="1" customWidth="1"/>
    <col min="260" max="260" width="10.109375" bestFit="1" customWidth="1"/>
    <col min="261" max="290" width="3.5546875" bestFit="1" customWidth="1"/>
    <col min="291" max="291" width="10.109375" bestFit="1" customWidth="1"/>
    <col min="292" max="321" width="3.5546875" bestFit="1" customWidth="1"/>
    <col min="322" max="322" width="10.109375" bestFit="1" customWidth="1"/>
    <col min="323" max="349" width="3.5546875" bestFit="1" customWidth="1"/>
    <col min="350" max="350" width="10.109375" bestFit="1" customWidth="1"/>
    <col min="351" max="359" width="3.5546875" bestFit="1" customWidth="1"/>
    <col min="360" max="360" width="10.109375" bestFit="1" customWidth="1"/>
    <col min="361" max="380" width="3.5546875" bestFit="1" customWidth="1"/>
    <col min="381" max="381" width="10.109375" bestFit="1" customWidth="1"/>
    <col min="382" max="389" width="3.5546875" bestFit="1" customWidth="1"/>
    <col min="390" max="390" width="10.109375" bestFit="1" customWidth="1"/>
    <col min="391" max="410" width="3.5546875" bestFit="1" customWidth="1"/>
    <col min="411" max="411" width="10.109375" bestFit="1" customWidth="1"/>
    <col min="412" max="419" width="3.5546875" bestFit="1" customWidth="1"/>
    <col min="420" max="421" width="10.109375" bestFit="1" customWidth="1"/>
    <col min="422" max="430" width="3.5546875" bestFit="1" customWidth="1"/>
    <col min="431" max="431" width="10.109375" bestFit="1" customWidth="1"/>
    <col min="432" max="441" width="3.5546875" bestFit="1" customWidth="1"/>
    <col min="442" max="442" width="10.109375" bestFit="1" customWidth="1"/>
    <col min="443" max="450" width="3.5546875" bestFit="1" customWidth="1"/>
    <col min="451" max="451" width="10.109375" bestFit="1" customWidth="1"/>
    <col min="452" max="461" width="3.5546875" bestFit="1" customWidth="1"/>
    <col min="1446" max="1446" width="9.5546875" bestFit="1" customWidth="1"/>
  </cols>
  <sheetData>
    <row r="1" spans="1:1446" x14ac:dyDescent="0.3">
      <c r="A1" s="109"/>
      <c r="B1" s="109"/>
      <c r="C1" s="109"/>
      <c r="D1" s="109"/>
      <c r="E1" s="109"/>
      <c r="Q1" s="109"/>
      <c r="R1" s="165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</row>
    <row r="2" spans="1:1446" s="155" customFormat="1" ht="57" x14ac:dyDescent="0.3">
      <c r="A2" s="156"/>
      <c r="B2" s="156"/>
      <c r="C2" s="156"/>
      <c r="D2" s="156"/>
      <c r="E2" s="156"/>
      <c r="Q2" s="156"/>
      <c r="R2" s="166"/>
      <c r="S2" s="156">
        <v>43206</v>
      </c>
      <c r="T2" s="156">
        <v>43207</v>
      </c>
      <c r="U2" s="156">
        <v>43208</v>
      </c>
      <c r="V2" s="156">
        <v>43209</v>
      </c>
      <c r="W2" s="156">
        <v>43210</v>
      </c>
      <c r="X2" s="156">
        <v>43211</v>
      </c>
      <c r="Y2" s="156">
        <v>43212</v>
      </c>
      <c r="Z2" s="156">
        <v>43213</v>
      </c>
      <c r="AA2" s="156">
        <v>43214</v>
      </c>
      <c r="AB2" s="156">
        <v>43215</v>
      </c>
      <c r="AC2" s="156">
        <v>43216</v>
      </c>
      <c r="AD2" s="156">
        <v>43217</v>
      </c>
      <c r="AE2" s="156">
        <v>43218</v>
      </c>
      <c r="AF2" s="156">
        <v>43219</v>
      </c>
      <c r="AG2" s="156">
        <v>43220</v>
      </c>
      <c r="AH2" s="156">
        <v>43221</v>
      </c>
      <c r="AI2" s="156">
        <v>43222</v>
      </c>
      <c r="AJ2" s="156">
        <v>43223</v>
      </c>
      <c r="AK2" s="156">
        <v>43224</v>
      </c>
      <c r="AL2" s="156">
        <v>43225</v>
      </c>
      <c r="AM2" s="156">
        <v>43226</v>
      </c>
      <c r="AN2" s="156">
        <v>43227</v>
      </c>
      <c r="AO2" s="156">
        <v>43228</v>
      </c>
      <c r="AP2" s="156">
        <v>43229</v>
      </c>
      <c r="AQ2" s="156">
        <v>43230</v>
      </c>
      <c r="AR2" s="156">
        <v>43231</v>
      </c>
      <c r="AS2" s="156">
        <v>43232</v>
      </c>
      <c r="AT2" s="156">
        <v>43233</v>
      </c>
      <c r="AU2" s="156">
        <v>43234</v>
      </c>
      <c r="AV2" s="156">
        <v>43235</v>
      </c>
      <c r="AW2" s="156">
        <v>43236</v>
      </c>
      <c r="AX2" s="156">
        <v>43237</v>
      </c>
      <c r="AY2" s="156">
        <v>43238</v>
      </c>
      <c r="AZ2" s="156">
        <v>43239</v>
      </c>
      <c r="BA2" s="156">
        <v>43240</v>
      </c>
      <c r="BB2" s="156">
        <v>43241</v>
      </c>
      <c r="BC2" s="156">
        <v>43242</v>
      </c>
      <c r="BD2" s="156">
        <v>43243</v>
      </c>
      <c r="BE2" s="156">
        <v>43244</v>
      </c>
      <c r="BF2" s="156">
        <v>43245</v>
      </c>
      <c r="BG2" s="156">
        <v>43246</v>
      </c>
      <c r="BH2" s="156">
        <v>43247</v>
      </c>
      <c r="BI2" s="156">
        <v>43248</v>
      </c>
      <c r="BJ2" s="156">
        <v>43249</v>
      </c>
      <c r="BK2" s="156">
        <v>43250</v>
      </c>
      <c r="BL2" s="156">
        <v>43251</v>
      </c>
      <c r="BM2" s="156">
        <v>43252</v>
      </c>
      <c r="BN2" s="156">
        <v>43253</v>
      </c>
      <c r="BO2" s="156">
        <v>43254</v>
      </c>
      <c r="BP2" s="156">
        <v>43255</v>
      </c>
      <c r="BQ2" s="156">
        <v>43256</v>
      </c>
      <c r="BR2" s="156">
        <v>43257</v>
      </c>
      <c r="BS2" s="156">
        <v>43258</v>
      </c>
      <c r="BT2" s="156">
        <v>43259</v>
      </c>
      <c r="BU2" s="156">
        <v>43260</v>
      </c>
      <c r="BV2" s="156">
        <v>43261</v>
      </c>
      <c r="BW2" s="156">
        <v>43262</v>
      </c>
      <c r="BX2" s="156">
        <v>43263</v>
      </c>
      <c r="BY2" s="156">
        <v>43264</v>
      </c>
      <c r="BZ2" s="156">
        <v>43265</v>
      </c>
      <c r="CA2" s="156">
        <v>43266</v>
      </c>
      <c r="CB2" s="156">
        <v>43267</v>
      </c>
      <c r="CC2" s="156">
        <v>43268</v>
      </c>
      <c r="CD2" s="156">
        <v>43269</v>
      </c>
      <c r="CE2" s="156">
        <v>43270</v>
      </c>
      <c r="CF2" s="156">
        <v>43271</v>
      </c>
      <c r="CG2" s="156">
        <v>43272</v>
      </c>
      <c r="CH2" s="156">
        <v>43273</v>
      </c>
      <c r="CI2" s="156">
        <v>43274</v>
      </c>
      <c r="CJ2" s="156">
        <v>43275</v>
      </c>
      <c r="CK2" s="156">
        <v>43276</v>
      </c>
      <c r="CL2" s="156">
        <v>43277</v>
      </c>
      <c r="CM2" s="156">
        <v>43278</v>
      </c>
      <c r="CN2" s="156">
        <v>43279</v>
      </c>
      <c r="CO2" s="156">
        <v>43280</v>
      </c>
      <c r="CP2" s="156">
        <v>43281</v>
      </c>
      <c r="CQ2" s="156">
        <v>43282</v>
      </c>
      <c r="CR2" s="156">
        <v>43283</v>
      </c>
      <c r="CS2" s="156">
        <v>43284</v>
      </c>
      <c r="CT2" s="156">
        <v>43285</v>
      </c>
      <c r="CU2" s="156">
        <v>43286</v>
      </c>
      <c r="CV2" s="156">
        <v>43287</v>
      </c>
      <c r="CW2" s="156">
        <v>43288</v>
      </c>
      <c r="CX2" s="156">
        <v>43289</v>
      </c>
      <c r="CY2" s="156">
        <v>43290</v>
      </c>
      <c r="CZ2" s="156">
        <v>43291</v>
      </c>
      <c r="DA2" s="156">
        <v>43292</v>
      </c>
      <c r="DB2" s="156">
        <v>43293</v>
      </c>
      <c r="DC2" s="156">
        <v>43294</v>
      </c>
      <c r="DD2" s="156">
        <v>43295</v>
      </c>
      <c r="DE2" s="156">
        <v>43296</v>
      </c>
      <c r="DF2" s="156">
        <v>43297</v>
      </c>
      <c r="DG2" s="156">
        <v>43298</v>
      </c>
      <c r="DH2" s="156">
        <v>43299</v>
      </c>
      <c r="DI2" s="156">
        <v>43300</v>
      </c>
      <c r="DJ2" s="156">
        <v>43301</v>
      </c>
      <c r="DK2" s="156">
        <v>43302</v>
      </c>
      <c r="DL2" s="156">
        <v>43303</v>
      </c>
      <c r="DM2" s="156">
        <v>43304</v>
      </c>
      <c r="DN2" s="156">
        <v>43305</v>
      </c>
      <c r="DO2" s="156">
        <v>43306</v>
      </c>
      <c r="DP2" s="156">
        <v>43307</v>
      </c>
      <c r="DQ2" s="156">
        <v>43308</v>
      </c>
      <c r="DR2" s="156">
        <v>43309</v>
      </c>
      <c r="DS2" s="156">
        <v>43310</v>
      </c>
      <c r="DT2" s="156">
        <v>43311</v>
      </c>
      <c r="DU2" s="156">
        <v>43312</v>
      </c>
      <c r="DV2" s="156">
        <v>43313</v>
      </c>
      <c r="DW2" s="156">
        <v>43314</v>
      </c>
      <c r="DX2" s="156">
        <v>43315</v>
      </c>
      <c r="DY2" s="156">
        <v>43316</v>
      </c>
      <c r="DZ2" s="156">
        <v>43317</v>
      </c>
      <c r="EA2" s="156">
        <v>43318</v>
      </c>
      <c r="EB2" s="156">
        <v>43319</v>
      </c>
      <c r="EC2" s="156">
        <v>43320</v>
      </c>
      <c r="ED2" s="156">
        <v>43321</v>
      </c>
      <c r="EE2" s="156">
        <v>43322</v>
      </c>
      <c r="EF2" s="156">
        <v>43323</v>
      </c>
      <c r="EG2" s="156">
        <v>43324</v>
      </c>
      <c r="EH2" s="156">
        <v>43325</v>
      </c>
      <c r="EI2" s="156">
        <v>43326</v>
      </c>
      <c r="EJ2" s="156">
        <v>43327</v>
      </c>
      <c r="EK2" s="156">
        <v>43328</v>
      </c>
      <c r="EL2" s="156">
        <v>43329</v>
      </c>
      <c r="EM2" s="156">
        <v>43330</v>
      </c>
      <c r="EN2" s="156">
        <v>43331</v>
      </c>
      <c r="EO2" s="156">
        <v>43332</v>
      </c>
      <c r="EP2" s="156">
        <v>43333</v>
      </c>
      <c r="EQ2" s="156">
        <v>43334</v>
      </c>
      <c r="ER2" s="156">
        <v>43335</v>
      </c>
      <c r="ES2" s="156">
        <v>43336</v>
      </c>
      <c r="ET2" s="156">
        <v>43337</v>
      </c>
      <c r="EU2" s="156">
        <v>43338</v>
      </c>
      <c r="EV2" s="156">
        <v>43339</v>
      </c>
      <c r="EW2" s="156">
        <v>43340</v>
      </c>
      <c r="EX2" s="156">
        <v>43341</v>
      </c>
      <c r="EY2" s="156">
        <v>43342</v>
      </c>
      <c r="EZ2" s="156">
        <v>43343</v>
      </c>
      <c r="FA2" s="156">
        <v>43344</v>
      </c>
      <c r="FB2" s="156">
        <v>43345</v>
      </c>
      <c r="FC2" s="156">
        <v>43346</v>
      </c>
      <c r="FD2" s="156">
        <v>43347</v>
      </c>
      <c r="FE2" s="156">
        <v>43348</v>
      </c>
      <c r="FF2" s="156">
        <v>43349</v>
      </c>
      <c r="FG2" s="156">
        <v>43350</v>
      </c>
      <c r="FH2" s="156">
        <v>43351</v>
      </c>
      <c r="FI2" s="156">
        <v>43352</v>
      </c>
      <c r="FJ2" s="156">
        <v>43353</v>
      </c>
      <c r="FK2" s="156">
        <v>43354</v>
      </c>
      <c r="FL2" s="156">
        <v>43355</v>
      </c>
      <c r="FM2" s="156">
        <v>43356</v>
      </c>
      <c r="FN2" s="156">
        <v>43357</v>
      </c>
      <c r="FO2" s="156">
        <v>43358</v>
      </c>
      <c r="FP2" s="156">
        <v>43359</v>
      </c>
      <c r="FQ2" s="156">
        <v>43360</v>
      </c>
      <c r="FR2" s="156">
        <v>43361</v>
      </c>
      <c r="FS2" s="156">
        <v>43362</v>
      </c>
      <c r="FT2" s="156">
        <v>43363</v>
      </c>
      <c r="FU2" s="156">
        <v>43364</v>
      </c>
      <c r="FV2" s="156">
        <v>43365</v>
      </c>
      <c r="FW2" s="156">
        <v>43366</v>
      </c>
      <c r="FX2" s="156">
        <v>43367</v>
      </c>
      <c r="FY2" s="156">
        <v>43368</v>
      </c>
      <c r="FZ2" s="156">
        <v>43369</v>
      </c>
      <c r="GA2" s="156">
        <v>43370</v>
      </c>
      <c r="GB2" s="156">
        <v>43371</v>
      </c>
      <c r="GC2" s="156">
        <v>43372</v>
      </c>
      <c r="GD2" s="156">
        <v>43373</v>
      </c>
      <c r="GE2" s="156">
        <v>43374</v>
      </c>
      <c r="GF2" s="156">
        <v>43375</v>
      </c>
      <c r="GG2" s="156">
        <v>43376</v>
      </c>
      <c r="GH2" s="156">
        <v>43377</v>
      </c>
      <c r="GI2" s="156">
        <v>43378</v>
      </c>
      <c r="GJ2" s="156">
        <v>43379</v>
      </c>
      <c r="GK2" s="156">
        <v>43380</v>
      </c>
      <c r="GL2" s="156">
        <v>43381</v>
      </c>
      <c r="GM2" s="156">
        <v>43382</v>
      </c>
      <c r="GN2" s="156">
        <v>43383</v>
      </c>
      <c r="GO2" s="156">
        <v>43384</v>
      </c>
      <c r="GP2" s="156">
        <v>43385</v>
      </c>
      <c r="GQ2" s="156">
        <v>43386</v>
      </c>
      <c r="GR2" s="156">
        <v>43387</v>
      </c>
      <c r="GS2" s="156">
        <v>43388</v>
      </c>
      <c r="GT2" s="156">
        <v>43389</v>
      </c>
      <c r="GU2" s="156">
        <v>43390</v>
      </c>
      <c r="GV2" s="156">
        <v>43391</v>
      </c>
      <c r="GW2" s="156">
        <v>43392</v>
      </c>
      <c r="GX2" s="156">
        <v>43393</v>
      </c>
      <c r="GY2" s="156">
        <v>43394</v>
      </c>
      <c r="GZ2" s="156">
        <v>43395</v>
      </c>
      <c r="HA2" s="156">
        <v>43396</v>
      </c>
      <c r="HB2" s="156">
        <v>43397</v>
      </c>
      <c r="HC2" s="156">
        <v>43398</v>
      </c>
      <c r="HD2" s="156">
        <v>43399</v>
      </c>
      <c r="HE2" s="156">
        <v>43400</v>
      </c>
      <c r="HF2" s="156">
        <v>43401</v>
      </c>
      <c r="HG2" s="156">
        <v>43402</v>
      </c>
      <c r="HH2" s="156">
        <v>43403</v>
      </c>
      <c r="HI2" s="156">
        <v>43404</v>
      </c>
      <c r="HJ2" s="156">
        <v>43405</v>
      </c>
      <c r="HK2" s="156">
        <v>43406</v>
      </c>
      <c r="HL2" s="156">
        <v>43407</v>
      </c>
      <c r="HM2" s="156">
        <v>43408</v>
      </c>
      <c r="HN2" s="156">
        <v>43409</v>
      </c>
      <c r="HO2" s="156">
        <v>43410</v>
      </c>
      <c r="HP2" s="156">
        <v>43411</v>
      </c>
      <c r="HQ2" s="156">
        <v>43412</v>
      </c>
      <c r="HR2" s="156">
        <v>43413</v>
      </c>
      <c r="HS2" s="156">
        <v>43414</v>
      </c>
      <c r="HT2" s="156">
        <v>43415</v>
      </c>
      <c r="HU2" s="156">
        <v>43416</v>
      </c>
      <c r="HV2" s="156">
        <v>43417</v>
      </c>
      <c r="HW2" s="156">
        <v>43418</v>
      </c>
      <c r="HX2" s="156">
        <v>43419</v>
      </c>
      <c r="HY2" s="156">
        <v>43420</v>
      </c>
      <c r="HZ2" s="156">
        <v>43421</v>
      </c>
      <c r="IA2" s="156">
        <v>43422</v>
      </c>
      <c r="IB2" s="156">
        <v>43423</v>
      </c>
      <c r="IC2" s="156">
        <v>43424</v>
      </c>
      <c r="ID2" s="156">
        <v>43425</v>
      </c>
      <c r="IE2" s="156">
        <v>43426</v>
      </c>
      <c r="IF2" s="156">
        <v>43427</v>
      </c>
      <c r="IG2" s="156">
        <v>43428</v>
      </c>
      <c r="IH2" s="156">
        <v>43429</v>
      </c>
      <c r="II2" s="156">
        <v>43430</v>
      </c>
      <c r="IJ2" s="156">
        <v>43431</v>
      </c>
      <c r="IK2" s="156">
        <v>43432</v>
      </c>
      <c r="IL2" s="156">
        <v>43433</v>
      </c>
      <c r="IM2" s="156">
        <v>43434</v>
      </c>
      <c r="IN2" s="156">
        <v>43435</v>
      </c>
      <c r="IO2" s="156">
        <v>43436</v>
      </c>
      <c r="IP2" s="156">
        <v>43437</v>
      </c>
      <c r="IQ2" s="156">
        <v>43438</v>
      </c>
      <c r="IR2" s="156">
        <v>43439</v>
      </c>
      <c r="IS2" s="156">
        <v>43440</v>
      </c>
      <c r="IT2" s="156">
        <v>43441</v>
      </c>
      <c r="IU2" s="156">
        <v>43442</v>
      </c>
      <c r="IV2" s="156">
        <v>43443</v>
      </c>
      <c r="IW2" s="156">
        <v>43444</v>
      </c>
      <c r="IX2" s="156">
        <v>43445</v>
      </c>
      <c r="IY2" s="156">
        <v>43446</v>
      </c>
      <c r="IZ2" s="156">
        <v>43447</v>
      </c>
      <c r="JA2" s="156">
        <v>43448</v>
      </c>
      <c r="JB2" s="156">
        <v>43449</v>
      </c>
      <c r="JC2" s="156">
        <v>43450</v>
      </c>
      <c r="JD2" s="156">
        <v>43451</v>
      </c>
      <c r="JE2" s="156">
        <v>43452</v>
      </c>
      <c r="JF2" s="156">
        <v>43453</v>
      </c>
      <c r="JG2" s="156">
        <v>43454</v>
      </c>
      <c r="JH2" s="156">
        <v>43455</v>
      </c>
      <c r="JI2" s="156">
        <v>43456</v>
      </c>
      <c r="JJ2" s="156">
        <v>43457</v>
      </c>
      <c r="JK2" s="156">
        <v>43458</v>
      </c>
      <c r="JL2" s="156">
        <v>43459</v>
      </c>
      <c r="JM2" s="156">
        <v>43460</v>
      </c>
      <c r="JN2" s="156">
        <v>43461</v>
      </c>
      <c r="JO2" s="156">
        <v>43462</v>
      </c>
      <c r="JP2" s="156">
        <v>43463</v>
      </c>
      <c r="JQ2" s="156">
        <v>43464</v>
      </c>
      <c r="JR2" s="156">
        <v>43465</v>
      </c>
      <c r="JS2" s="156">
        <v>43466</v>
      </c>
      <c r="JT2" s="156">
        <v>43467</v>
      </c>
      <c r="JU2" s="156">
        <v>43468</v>
      </c>
      <c r="JV2" s="156">
        <v>43469</v>
      </c>
      <c r="JW2" s="156">
        <v>43470</v>
      </c>
      <c r="JX2" s="156">
        <v>43471</v>
      </c>
      <c r="JY2" s="156">
        <v>43472</v>
      </c>
      <c r="JZ2" s="156">
        <v>43473</v>
      </c>
      <c r="KA2" s="156">
        <v>43474</v>
      </c>
      <c r="KB2" s="156">
        <v>43475</v>
      </c>
      <c r="KC2" s="156">
        <v>43476</v>
      </c>
      <c r="KD2" s="156">
        <v>43477</v>
      </c>
      <c r="KE2" s="156">
        <v>43478</v>
      </c>
      <c r="KF2" s="156">
        <v>43479</v>
      </c>
      <c r="KG2" s="156">
        <v>43480</v>
      </c>
      <c r="KH2" s="156">
        <v>43481</v>
      </c>
      <c r="KI2" s="156">
        <v>43482</v>
      </c>
      <c r="KJ2" s="156">
        <v>43483</v>
      </c>
      <c r="KK2" s="156">
        <v>43484</v>
      </c>
      <c r="KL2" s="156">
        <v>43485</v>
      </c>
      <c r="KM2" s="156">
        <v>43486</v>
      </c>
      <c r="KN2" s="156">
        <v>43487</v>
      </c>
      <c r="KO2" s="156">
        <v>43488</v>
      </c>
      <c r="KP2" s="156">
        <v>43489</v>
      </c>
      <c r="KQ2" s="156">
        <v>43490</v>
      </c>
      <c r="KR2" s="156">
        <v>43491</v>
      </c>
      <c r="KS2" s="156">
        <v>43492</v>
      </c>
      <c r="KT2" s="156">
        <v>43493</v>
      </c>
      <c r="KU2" s="156">
        <v>43494</v>
      </c>
      <c r="KV2" s="156">
        <v>43495</v>
      </c>
      <c r="KW2" s="156">
        <v>43496</v>
      </c>
      <c r="KX2" s="156">
        <v>43497</v>
      </c>
      <c r="KY2" s="156">
        <v>43498</v>
      </c>
      <c r="KZ2" s="156">
        <v>43499</v>
      </c>
      <c r="LA2" s="156">
        <v>43500</v>
      </c>
      <c r="LB2" s="156">
        <v>43501</v>
      </c>
      <c r="LC2" s="156">
        <v>43502</v>
      </c>
      <c r="LD2" s="156">
        <v>43503</v>
      </c>
      <c r="LE2" s="156">
        <v>43504</v>
      </c>
      <c r="LF2" s="156">
        <v>43505</v>
      </c>
      <c r="LG2" s="156">
        <v>43506</v>
      </c>
      <c r="LH2" s="156">
        <v>43507</v>
      </c>
      <c r="LI2" s="156">
        <v>43508</v>
      </c>
      <c r="LJ2" s="156">
        <v>43509</v>
      </c>
      <c r="LK2" s="156">
        <v>43510</v>
      </c>
      <c r="LL2" s="156">
        <v>43511</v>
      </c>
      <c r="LM2" s="156">
        <v>43512</v>
      </c>
      <c r="LN2" s="156">
        <v>43513</v>
      </c>
      <c r="LO2" s="156">
        <v>43514</v>
      </c>
      <c r="LP2" s="156">
        <v>43515</v>
      </c>
      <c r="LQ2" s="156">
        <v>43516</v>
      </c>
      <c r="LR2" s="156">
        <v>43517</v>
      </c>
      <c r="LS2" s="156">
        <v>43518</v>
      </c>
      <c r="LT2" s="156">
        <v>43519</v>
      </c>
      <c r="LU2" s="156">
        <v>43520</v>
      </c>
      <c r="LV2" s="156">
        <v>43521</v>
      </c>
      <c r="LW2" s="156">
        <v>43522</v>
      </c>
      <c r="LX2" s="156">
        <v>43523</v>
      </c>
      <c r="LY2" s="156">
        <v>43524</v>
      </c>
      <c r="LZ2" s="156">
        <v>43525</v>
      </c>
      <c r="MA2" s="156">
        <v>43526</v>
      </c>
      <c r="MB2" s="156">
        <v>43527</v>
      </c>
      <c r="MC2" s="156">
        <v>43528</v>
      </c>
      <c r="MD2" s="156">
        <v>43529</v>
      </c>
      <c r="ME2" s="156">
        <v>43530</v>
      </c>
      <c r="MF2" s="156">
        <v>43531</v>
      </c>
      <c r="MG2" s="156">
        <v>43532</v>
      </c>
      <c r="MH2" s="156">
        <v>43533</v>
      </c>
      <c r="MI2" s="156">
        <v>43534</v>
      </c>
      <c r="MJ2" s="156">
        <v>43535</v>
      </c>
      <c r="MK2" s="156">
        <v>43536</v>
      </c>
      <c r="ML2" s="156">
        <v>43537</v>
      </c>
      <c r="MM2" s="156">
        <v>43538</v>
      </c>
      <c r="MN2" s="156">
        <v>43539</v>
      </c>
      <c r="MO2" s="156">
        <v>43540</v>
      </c>
      <c r="MP2" s="156">
        <v>43541</v>
      </c>
      <c r="MQ2" s="156">
        <v>43542</v>
      </c>
      <c r="MR2" s="156">
        <v>43543</v>
      </c>
      <c r="MS2" s="156">
        <v>43544</v>
      </c>
      <c r="MT2" s="156">
        <v>43545</v>
      </c>
      <c r="MU2" s="156">
        <v>43546</v>
      </c>
      <c r="MV2" s="156">
        <v>43547</v>
      </c>
      <c r="MW2" s="156">
        <v>43548</v>
      </c>
      <c r="MX2" s="156">
        <v>43549</v>
      </c>
      <c r="MY2" s="156">
        <v>43550</v>
      </c>
      <c r="MZ2" s="156">
        <v>43551</v>
      </c>
      <c r="NA2" s="156">
        <v>43552</v>
      </c>
      <c r="NB2" s="156">
        <v>43553</v>
      </c>
      <c r="NC2" s="156">
        <v>43554</v>
      </c>
      <c r="ND2" s="156">
        <v>43555</v>
      </c>
      <c r="NE2" s="156">
        <v>43556</v>
      </c>
      <c r="NF2" s="156">
        <v>43557</v>
      </c>
      <c r="NG2" s="156">
        <v>43558</v>
      </c>
      <c r="NH2" s="156">
        <v>43559</v>
      </c>
      <c r="NI2" s="156">
        <v>43560</v>
      </c>
      <c r="NJ2" s="156">
        <v>43561</v>
      </c>
      <c r="NK2" s="156">
        <v>43562</v>
      </c>
      <c r="NL2" s="156">
        <v>43563</v>
      </c>
      <c r="NM2" s="156">
        <v>43564</v>
      </c>
      <c r="NN2" s="156">
        <v>43565</v>
      </c>
      <c r="NO2" s="156">
        <v>43566</v>
      </c>
      <c r="NP2" s="156">
        <v>43567</v>
      </c>
      <c r="NQ2" s="156">
        <v>43568</v>
      </c>
      <c r="NR2" s="156">
        <v>43569</v>
      </c>
      <c r="NS2" s="156">
        <v>43570</v>
      </c>
      <c r="NT2" s="156">
        <v>43571</v>
      </c>
      <c r="NU2" s="156">
        <v>43572</v>
      </c>
      <c r="NV2" s="156">
        <v>43573</v>
      </c>
      <c r="NW2" s="156">
        <v>43574</v>
      </c>
      <c r="NX2" s="156">
        <v>43575</v>
      </c>
      <c r="NY2" s="156">
        <v>43576</v>
      </c>
      <c r="NZ2" s="156">
        <v>43577</v>
      </c>
      <c r="OA2" s="156">
        <v>43578</v>
      </c>
      <c r="OB2" s="156">
        <v>43579</v>
      </c>
      <c r="OC2" s="156">
        <v>43580</v>
      </c>
      <c r="OD2" s="156">
        <v>43581</v>
      </c>
      <c r="OE2" s="156">
        <v>43582</v>
      </c>
      <c r="OF2" s="156">
        <v>43583</v>
      </c>
      <c r="OG2" s="156">
        <v>43584</v>
      </c>
      <c r="OH2" s="156">
        <v>43585</v>
      </c>
      <c r="OI2" s="156">
        <v>43586</v>
      </c>
      <c r="OJ2" s="156">
        <v>43587</v>
      </c>
      <c r="OK2" s="156">
        <v>43588</v>
      </c>
      <c r="OL2" s="156">
        <v>43589</v>
      </c>
      <c r="OM2" s="156">
        <v>43590</v>
      </c>
      <c r="ON2" s="156">
        <v>43591</v>
      </c>
      <c r="OO2" s="156">
        <v>43592</v>
      </c>
      <c r="OP2" s="156">
        <v>43593</v>
      </c>
      <c r="OQ2" s="156">
        <v>43594</v>
      </c>
      <c r="OR2" s="156">
        <v>43595</v>
      </c>
      <c r="OS2" s="156">
        <v>43596</v>
      </c>
      <c r="OT2" s="156">
        <v>43597</v>
      </c>
      <c r="OU2" s="156">
        <v>43598</v>
      </c>
      <c r="OV2" s="156">
        <v>43599</v>
      </c>
      <c r="OW2" s="156">
        <v>43600</v>
      </c>
      <c r="OX2" s="156">
        <v>43601</v>
      </c>
      <c r="OY2" s="156">
        <v>43602</v>
      </c>
      <c r="OZ2" s="156">
        <v>43603</v>
      </c>
      <c r="PA2" s="156">
        <v>43604</v>
      </c>
      <c r="PB2" s="156">
        <v>43605</v>
      </c>
      <c r="PC2" s="156">
        <v>43606</v>
      </c>
      <c r="PD2" s="156">
        <v>43607</v>
      </c>
      <c r="PE2" s="156">
        <v>43608</v>
      </c>
      <c r="PF2" s="156">
        <v>43609</v>
      </c>
      <c r="PG2" s="156">
        <v>43610</v>
      </c>
      <c r="PH2" s="156">
        <v>43611</v>
      </c>
      <c r="PI2" s="156">
        <v>43612</v>
      </c>
      <c r="PJ2" s="156">
        <v>43613</v>
      </c>
      <c r="PK2" s="156">
        <v>43614</v>
      </c>
      <c r="PL2" s="156">
        <v>43615</v>
      </c>
      <c r="PM2" s="156">
        <v>43616</v>
      </c>
      <c r="PN2" s="156">
        <v>43617</v>
      </c>
      <c r="PO2" s="156">
        <v>43618</v>
      </c>
      <c r="PP2" s="156">
        <v>43619</v>
      </c>
      <c r="PQ2" s="156">
        <v>43620</v>
      </c>
      <c r="PR2" s="156">
        <v>43621</v>
      </c>
      <c r="PS2" s="156">
        <v>43622</v>
      </c>
      <c r="PT2" s="156">
        <v>43623</v>
      </c>
      <c r="PU2" s="156">
        <v>43624</v>
      </c>
      <c r="PV2" s="156">
        <v>43625</v>
      </c>
      <c r="PW2" s="156">
        <v>43626</v>
      </c>
      <c r="PX2" s="156">
        <v>43627</v>
      </c>
      <c r="PY2" s="156">
        <v>43628</v>
      </c>
      <c r="PZ2" s="156">
        <v>43629</v>
      </c>
      <c r="QA2" s="156">
        <v>43630</v>
      </c>
      <c r="QB2" s="156">
        <v>43631</v>
      </c>
      <c r="QC2" s="156">
        <v>43632</v>
      </c>
      <c r="QD2" s="156">
        <v>43633</v>
      </c>
      <c r="QE2" s="156">
        <v>43634</v>
      </c>
      <c r="QF2" s="156">
        <v>43635</v>
      </c>
      <c r="QG2" s="156">
        <v>43636</v>
      </c>
      <c r="QH2" s="156">
        <v>43637</v>
      </c>
      <c r="QI2" s="156">
        <v>43638</v>
      </c>
      <c r="QJ2" s="156">
        <v>43639</v>
      </c>
      <c r="QK2" s="156">
        <v>43640</v>
      </c>
      <c r="QL2" s="156">
        <v>43641</v>
      </c>
      <c r="QM2" s="156">
        <v>43642</v>
      </c>
      <c r="QN2" s="156">
        <v>43643</v>
      </c>
      <c r="QO2" s="156">
        <v>43644</v>
      </c>
      <c r="QP2" s="156">
        <v>43645</v>
      </c>
      <c r="QQ2" s="156">
        <v>43646</v>
      </c>
      <c r="QR2" s="156">
        <v>43647</v>
      </c>
      <c r="QS2" s="156">
        <v>43648</v>
      </c>
      <c r="QT2" s="156">
        <v>43649</v>
      </c>
      <c r="QU2" s="156">
        <v>43650</v>
      </c>
      <c r="QV2" s="156">
        <v>43651</v>
      </c>
      <c r="QW2" s="156">
        <v>43652</v>
      </c>
      <c r="QX2" s="156">
        <v>43653</v>
      </c>
      <c r="QY2" s="156">
        <v>43654</v>
      </c>
      <c r="QZ2" s="156">
        <v>43655</v>
      </c>
      <c r="RA2" s="156"/>
      <c r="RB2" s="156"/>
      <c r="RC2" s="156"/>
      <c r="RD2" s="156"/>
      <c r="RE2" s="156"/>
      <c r="RF2" s="156"/>
      <c r="RG2" s="156"/>
      <c r="RH2" s="156"/>
      <c r="RI2" s="156"/>
      <c r="RJ2" s="156"/>
      <c r="RK2" s="156"/>
      <c r="RL2" s="156"/>
      <c r="RM2" s="156"/>
      <c r="RN2" s="156"/>
      <c r="RO2" s="156"/>
      <c r="RP2" s="156"/>
      <c r="RQ2" s="156"/>
      <c r="RR2" s="156"/>
      <c r="RS2" s="156"/>
      <c r="RT2" s="156"/>
      <c r="RU2" s="156"/>
      <c r="RV2" s="156"/>
      <c r="RW2" s="156"/>
      <c r="RX2" s="156"/>
      <c r="RY2" s="156"/>
      <c r="RZ2" s="156"/>
      <c r="SA2" s="156"/>
      <c r="SB2" s="156"/>
      <c r="SC2" s="156"/>
      <c r="SD2" s="156"/>
      <c r="SE2" s="156"/>
      <c r="SF2" s="156"/>
      <c r="SG2" s="156"/>
      <c r="SH2" s="156"/>
      <c r="SI2" s="156"/>
      <c r="SJ2" s="156"/>
      <c r="SK2" s="156"/>
      <c r="SL2" s="156"/>
      <c r="SM2" s="156"/>
      <c r="SN2" s="156"/>
      <c r="SO2" s="156"/>
      <c r="SP2" s="156"/>
      <c r="SQ2" s="156"/>
      <c r="SR2" s="156"/>
      <c r="SS2" s="156"/>
      <c r="ST2" s="156"/>
      <c r="SU2" s="156"/>
      <c r="SV2" s="156"/>
      <c r="SW2" s="156"/>
      <c r="SX2" s="156"/>
      <c r="SY2" s="156"/>
      <c r="SZ2" s="156"/>
      <c r="TA2" s="156"/>
      <c r="TB2" s="156"/>
      <c r="TC2" s="156"/>
      <c r="TD2" s="156"/>
      <c r="TE2" s="156"/>
      <c r="TF2" s="156"/>
      <c r="TG2" s="156"/>
      <c r="TH2" s="156"/>
      <c r="TI2" s="156"/>
      <c r="TJ2" s="156"/>
      <c r="TK2" s="156"/>
      <c r="TL2" s="156"/>
      <c r="TM2" s="156"/>
      <c r="TN2" s="156"/>
      <c r="TO2" s="156"/>
      <c r="TP2" s="156"/>
      <c r="TQ2" s="156"/>
      <c r="TR2" s="156"/>
      <c r="TS2" s="156"/>
      <c r="TT2" s="156"/>
      <c r="TU2" s="156"/>
      <c r="TV2" s="156"/>
      <c r="TW2" s="156"/>
      <c r="TX2" s="156"/>
      <c r="TY2" s="156"/>
      <c r="TZ2" s="156"/>
      <c r="UA2" s="156"/>
      <c r="UB2" s="156"/>
      <c r="UC2" s="156"/>
      <c r="UD2" s="156"/>
      <c r="UE2" s="156"/>
      <c r="UF2" s="156"/>
      <c r="UG2" s="156"/>
      <c r="UH2" s="156"/>
      <c r="UI2" s="156"/>
      <c r="UJ2" s="156"/>
      <c r="UK2" s="156"/>
      <c r="UL2" s="156"/>
      <c r="UM2" s="156"/>
      <c r="UN2" s="156"/>
      <c r="UO2" s="156"/>
      <c r="UP2" s="156"/>
      <c r="UQ2" s="156"/>
      <c r="UR2" s="156"/>
      <c r="US2" s="156"/>
      <c r="UT2" s="156"/>
      <c r="UU2" s="156"/>
      <c r="UV2" s="156"/>
      <c r="UW2" s="156"/>
      <c r="UX2" s="156"/>
      <c r="UY2" s="156"/>
      <c r="UZ2" s="156"/>
      <c r="VA2" s="156"/>
      <c r="VB2" s="156"/>
      <c r="VC2" s="156"/>
      <c r="VD2" s="156"/>
      <c r="VE2" s="156"/>
      <c r="VF2" s="156"/>
      <c r="VG2" s="156"/>
      <c r="VH2" s="156"/>
      <c r="VI2" s="156"/>
      <c r="VJ2" s="156"/>
      <c r="VK2" s="156"/>
      <c r="VL2" s="156"/>
      <c r="VM2" s="156"/>
      <c r="VN2" s="156"/>
      <c r="VO2" s="156"/>
      <c r="VP2" s="156"/>
      <c r="VQ2" s="156"/>
      <c r="VR2" s="156"/>
      <c r="VS2" s="156"/>
      <c r="VT2" s="156"/>
      <c r="VU2" s="156"/>
      <c r="VV2" s="156"/>
      <c r="VW2" s="156"/>
      <c r="VX2" s="156"/>
      <c r="VY2" s="156"/>
      <c r="VZ2" s="156"/>
      <c r="WA2" s="156"/>
      <c r="WB2" s="156"/>
      <c r="WC2" s="156"/>
      <c r="WD2" s="156"/>
      <c r="WE2" s="156"/>
      <c r="WF2" s="156"/>
      <c r="WG2" s="156"/>
      <c r="WH2" s="156"/>
      <c r="WI2" s="156"/>
      <c r="WJ2" s="156"/>
      <c r="WK2" s="156"/>
      <c r="WL2" s="156"/>
      <c r="WM2" s="156"/>
      <c r="WN2" s="156"/>
      <c r="WO2" s="156"/>
      <c r="WP2" s="156"/>
      <c r="WQ2" s="156"/>
      <c r="WR2" s="156"/>
      <c r="WS2" s="156"/>
      <c r="WT2" s="156"/>
      <c r="WU2" s="156"/>
      <c r="WV2" s="156"/>
      <c r="WW2" s="156"/>
      <c r="WX2" s="156"/>
      <c r="WY2" s="156"/>
      <c r="WZ2" s="156"/>
      <c r="XA2" s="156"/>
      <c r="XB2" s="156"/>
      <c r="XC2" s="156"/>
      <c r="XD2" s="156"/>
      <c r="XE2" s="156"/>
      <c r="XF2" s="156"/>
      <c r="XG2" s="156"/>
      <c r="XH2" s="156"/>
      <c r="XI2" s="156"/>
      <c r="XJ2" s="156"/>
      <c r="XK2" s="156"/>
      <c r="XL2" s="156"/>
      <c r="XM2" s="156"/>
      <c r="XN2" s="156"/>
      <c r="XO2" s="156"/>
      <c r="XP2" s="156"/>
      <c r="XQ2" s="156"/>
      <c r="XR2" s="156"/>
      <c r="XS2" s="156"/>
      <c r="XT2" s="156"/>
      <c r="XU2" s="156"/>
      <c r="XV2" s="156"/>
      <c r="XW2" s="156"/>
      <c r="XX2" s="156"/>
      <c r="XY2" s="156"/>
      <c r="XZ2" s="156"/>
      <c r="YA2" s="156"/>
      <c r="YB2" s="156"/>
      <c r="YC2" s="156"/>
      <c r="YD2" s="156"/>
      <c r="YE2" s="156"/>
      <c r="YF2" s="156"/>
      <c r="YG2" s="156"/>
      <c r="YH2" s="156"/>
      <c r="YI2" s="156"/>
      <c r="YJ2" s="156"/>
      <c r="YK2" s="156"/>
      <c r="YL2" s="156"/>
      <c r="YM2" s="156"/>
      <c r="YN2" s="156"/>
      <c r="YO2" s="156"/>
      <c r="YP2" s="156"/>
      <c r="YQ2" s="156"/>
      <c r="YR2" s="156"/>
      <c r="YS2" s="156"/>
      <c r="YT2" s="156"/>
      <c r="YU2" s="156"/>
      <c r="YV2" s="156"/>
      <c r="YW2" s="156"/>
      <c r="YX2" s="156"/>
      <c r="YY2" s="156"/>
      <c r="YZ2" s="156"/>
      <c r="ZA2" s="156"/>
      <c r="ZB2" s="156"/>
      <c r="ZC2" s="156"/>
      <c r="ZD2" s="156"/>
      <c r="ZE2" s="156"/>
      <c r="ZF2" s="156"/>
      <c r="ZG2" s="156"/>
      <c r="ZH2" s="156"/>
      <c r="ZI2" s="156"/>
      <c r="ZJ2" s="156"/>
      <c r="ZK2" s="156"/>
      <c r="ZL2" s="156"/>
      <c r="ZM2" s="156"/>
      <c r="ZN2" s="156"/>
      <c r="ZO2" s="156"/>
      <c r="ZP2" s="156"/>
      <c r="ZQ2" s="156"/>
      <c r="ZR2" s="156"/>
      <c r="ZS2" s="156"/>
      <c r="ZT2" s="156"/>
      <c r="ZU2" s="156"/>
      <c r="ZV2" s="156"/>
      <c r="ZW2" s="156"/>
      <c r="ZX2" s="156"/>
      <c r="ZY2" s="156"/>
      <c r="ZZ2" s="156"/>
      <c r="AAA2" s="156"/>
      <c r="AAB2" s="156"/>
      <c r="AAC2" s="156"/>
      <c r="AAD2" s="156"/>
      <c r="AAE2" s="156"/>
      <c r="AAF2" s="156"/>
      <c r="AAG2" s="156"/>
      <c r="AAH2" s="156"/>
      <c r="AAI2" s="156"/>
      <c r="AAJ2" s="156"/>
      <c r="AAK2" s="156"/>
      <c r="AAL2" s="156"/>
      <c r="AAM2" s="156"/>
      <c r="AAN2" s="156"/>
      <c r="AAO2" s="156"/>
      <c r="AAP2" s="156"/>
      <c r="AAQ2" s="156"/>
      <c r="AAR2" s="156"/>
      <c r="AAS2" s="156"/>
      <c r="AAT2" s="156"/>
      <c r="AAU2" s="156"/>
      <c r="AAV2" s="156"/>
      <c r="AAW2" s="156"/>
      <c r="AAX2" s="156"/>
      <c r="AAY2" s="156"/>
      <c r="AAZ2" s="156"/>
      <c r="ABA2" s="156"/>
      <c r="ABB2" s="156"/>
      <c r="ABC2" s="156"/>
      <c r="ABD2" s="156"/>
      <c r="ABE2" s="156"/>
      <c r="ABF2" s="156"/>
      <c r="ABG2" s="156"/>
      <c r="ABH2" s="156"/>
      <c r="ABI2" s="156"/>
      <c r="ABJ2" s="156"/>
      <c r="ABK2" s="156"/>
      <c r="ABL2" s="156"/>
      <c r="ABM2" s="156"/>
      <c r="ABN2" s="156"/>
      <c r="ABO2" s="156"/>
      <c r="ABP2" s="156"/>
      <c r="ABQ2" s="156"/>
      <c r="ABR2" s="156"/>
      <c r="ABS2" s="156"/>
      <c r="ABT2" s="156"/>
      <c r="ABU2" s="156"/>
      <c r="ABV2" s="156"/>
      <c r="ABW2" s="156"/>
      <c r="ABX2" s="156"/>
      <c r="ABY2" s="156"/>
      <c r="ABZ2" s="156"/>
      <c r="ACA2" s="156"/>
      <c r="ACB2" s="156"/>
      <c r="ACC2" s="156"/>
      <c r="ACD2" s="156"/>
      <c r="ACE2" s="156"/>
      <c r="ACF2" s="156"/>
      <c r="ACG2" s="156"/>
      <c r="ACH2" s="156"/>
      <c r="ACI2" s="156"/>
      <c r="ACJ2" s="156"/>
      <c r="ACK2" s="156"/>
      <c r="ACL2" s="156"/>
      <c r="ACM2" s="156"/>
      <c r="ACN2" s="156"/>
      <c r="ACO2" s="156"/>
      <c r="ACP2" s="156"/>
      <c r="ACQ2" s="156"/>
      <c r="ACR2" s="156"/>
      <c r="ACS2" s="156"/>
      <c r="ACT2" s="156"/>
      <c r="ACU2" s="156"/>
      <c r="ACV2" s="156"/>
      <c r="ACW2" s="156"/>
      <c r="ACX2" s="156"/>
      <c r="ACY2" s="156"/>
      <c r="ACZ2" s="156"/>
      <c r="ADA2" s="156"/>
      <c r="ADB2" s="156"/>
      <c r="ADC2" s="156"/>
      <c r="ADD2" s="156"/>
      <c r="ADE2" s="156"/>
      <c r="ADF2" s="156"/>
      <c r="ADG2" s="156"/>
      <c r="ADH2" s="156"/>
      <c r="ADI2" s="156"/>
      <c r="ADJ2" s="156"/>
      <c r="ADK2" s="156"/>
      <c r="ADL2" s="156"/>
      <c r="ADM2" s="156"/>
      <c r="ADN2" s="156"/>
      <c r="ADO2" s="156"/>
      <c r="ADP2" s="156"/>
      <c r="ADQ2" s="156"/>
      <c r="ADR2" s="156"/>
      <c r="ADS2" s="156"/>
      <c r="ADT2" s="156"/>
      <c r="ADU2" s="156"/>
      <c r="ADV2" s="156"/>
      <c r="ADW2" s="156"/>
      <c r="ADX2" s="156"/>
      <c r="ADY2" s="156"/>
      <c r="ADZ2" s="156"/>
      <c r="AEA2" s="156"/>
      <c r="AEB2" s="156"/>
      <c r="AEC2" s="156"/>
      <c r="AED2" s="156"/>
      <c r="AEE2" s="156"/>
      <c r="AEF2" s="156"/>
      <c r="AEG2" s="156"/>
      <c r="AEH2" s="156"/>
      <c r="AEI2" s="156"/>
      <c r="AEJ2" s="156"/>
      <c r="AEK2" s="156"/>
      <c r="AEL2" s="156"/>
      <c r="AEM2" s="156"/>
      <c r="AEN2" s="156"/>
      <c r="AEO2" s="156"/>
      <c r="AEP2" s="156"/>
      <c r="AEQ2" s="156"/>
      <c r="AER2" s="156"/>
      <c r="AES2" s="156"/>
      <c r="AET2" s="156"/>
      <c r="AEU2" s="156"/>
      <c r="AEV2" s="156"/>
      <c r="AEW2" s="156"/>
      <c r="AEX2" s="156"/>
      <c r="AEY2" s="156"/>
      <c r="AEZ2" s="156"/>
      <c r="AFA2" s="156"/>
      <c r="AFB2" s="156"/>
      <c r="AFC2" s="156"/>
      <c r="AFD2" s="156"/>
      <c r="AFE2" s="156"/>
      <c r="AFF2" s="156"/>
      <c r="AFG2" s="156"/>
      <c r="AFH2" s="156"/>
      <c r="AFI2" s="156"/>
      <c r="AFJ2" s="156"/>
      <c r="AFK2" s="156"/>
      <c r="AFL2" s="156"/>
      <c r="AFM2" s="156"/>
      <c r="AFN2" s="156"/>
      <c r="AFO2" s="156"/>
      <c r="AFP2" s="156"/>
      <c r="AFQ2" s="156"/>
      <c r="AFR2" s="156"/>
      <c r="AFS2" s="156"/>
      <c r="AFT2" s="156"/>
      <c r="AFU2" s="156"/>
      <c r="AFV2" s="156"/>
      <c r="AFW2" s="156"/>
      <c r="AFX2" s="156"/>
      <c r="AFY2" s="156"/>
      <c r="AFZ2" s="156"/>
      <c r="AGA2" s="156"/>
      <c r="AGB2" s="156"/>
      <c r="AGC2" s="156"/>
      <c r="AGD2" s="156"/>
      <c r="AGE2" s="156"/>
      <c r="AGF2" s="156"/>
      <c r="AGG2" s="156"/>
      <c r="AGH2" s="156"/>
      <c r="AGI2" s="156"/>
      <c r="AGJ2" s="156"/>
      <c r="AGK2" s="156"/>
      <c r="AGL2" s="156"/>
      <c r="AGM2" s="156"/>
      <c r="AGN2" s="156"/>
      <c r="AGO2" s="156"/>
      <c r="AGP2" s="156"/>
      <c r="AGQ2" s="156"/>
      <c r="AGR2" s="156"/>
      <c r="AGS2" s="156"/>
      <c r="AGT2" s="156"/>
      <c r="AGU2" s="156"/>
      <c r="AGV2" s="156"/>
      <c r="AGW2" s="156"/>
      <c r="AGX2" s="156"/>
      <c r="AGY2" s="156"/>
      <c r="AGZ2" s="156"/>
      <c r="AHA2" s="156"/>
      <c r="AHB2" s="156"/>
      <c r="AHC2" s="156"/>
      <c r="AHD2" s="156"/>
      <c r="AHE2" s="156"/>
      <c r="AHF2" s="156"/>
      <c r="AHG2" s="156"/>
      <c r="AHH2" s="156"/>
      <c r="AHI2" s="156"/>
      <c r="AHJ2" s="156"/>
      <c r="AHK2" s="156"/>
      <c r="AHL2" s="156"/>
      <c r="AHM2" s="156"/>
      <c r="AHN2" s="156"/>
      <c r="AHO2" s="156"/>
      <c r="AHP2" s="156"/>
      <c r="AHQ2" s="156"/>
      <c r="AHR2" s="156"/>
      <c r="AHS2" s="156"/>
      <c r="AHT2" s="156"/>
      <c r="AHU2" s="156"/>
      <c r="AHV2" s="156"/>
      <c r="AHW2" s="156"/>
      <c r="AHX2" s="156"/>
      <c r="AHY2" s="156"/>
      <c r="AHZ2" s="156"/>
      <c r="AIA2" s="156"/>
      <c r="AIB2" s="156"/>
      <c r="AIC2" s="156"/>
      <c r="AID2" s="156"/>
      <c r="AIE2" s="156"/>
      <c r="AIF2" s="156"/>
      <c r="AIG2" s="156"/>
      <c r="AIH2" s="156"/>
      <c r="AII2" s="156"/>
      <c r="AIJ2" s="156"/>
      <c r="AIK2" s="156"/>
      <c r="AIL2" s="156"/>
      <c r="AIM2" s="156"/>
      <c r="AIN2" s="156"/>
      <c r="AIO2" s="156"/>
      <c r="AIP2" s="156"/>
      <c r="AIQ2" s="156"/>
      <c r="AIR2" s="156"/>
      <c r="AIS2" s="156"/>
      <c r="AIT2" s="156"/>
      <c r="AIU2" s="156"/>
      <c r="AIV2" s="156"/>
      <c r="AIW2" s="156"/>
      <c r="AIX2" s="156"/>
      <c r="AIY2" s="156"/>
      <c r="AIZ2" s="156"/>
      <c r="AJA2" s="156"/>
      <c r="AJB2" s="156"/>
      <c r="AJC2" s="156"/>
      <c r="AJD2" s="156"/>
      <c r="AJE2" s="156"/>
      <c r="AJF2" s="156"/>
      <c r="AJG2" s="156"/>
      <c r="AJH2" s="156"/>
      <c r="AJI2" s="156"/>
      <c r="AJJ2" s="156"/>
      <c r="AJK2" s="156"/>
      <c r="AJL2" s="156"/>
      <c r="AJM2" s="156"/>
      <c r="AJN2" s="156"/>
      <c r="AJO2" s="156"/>
      <c r="AJP2" s="156"/>
      <c r="AJQ2" s="156"/>
      <c r="AJR2" s="156"/>
      <c r="AJS2" s="156"/>
      <c r="AJT2" s="156"/>
      <c r="AJU2" s="156"/>
      <c r="AJV2" s="156"/>
      <c r="AJW2" s="156"/>
      <c r="AJX2" s="156"/>
      <c r="AJY2" s="156"/>
      <c r="AJZ2" s="156"/>
      <c r="AKA2" s="156"/>
      <c r="AKB2" s="156"/>
      <c r="AKC2" s="156"/>
      <c r="AKD2" s="156"/>
      <c r="AKE2" s="156"/>
      <c r="AKF2" s="156"/>
      <c r="AKG2" s="156"/>
      <c r="AKH2" s="156"/>
      <c r="AKI2" s="156"/>
      <c r="AKJ2" s="156"/>
      <c r="AKK2" s="156"/>
      <c r="AKL2" s="156"/>
      <c r="AKM2" s="156"/>
      <c r="AKN2" s="156"/>
      <c r="AKO2" s="156"/>
      <c r="AKP2" s="156"/>
      <c r="AKQ2" s="156"/>
      <c r="AKR2" s="156"/>
      <c r="AKS2" s="156"/>
      <c r="AKT2" s="156"/>
      <c r="AKU2" s="156"/>
      <c r="AKV2" s="156"/>
      <c r="AKW2" s="156"/>
      <c r="AKX2" s="156"/>
      <c r="AKY2" s="156"/>
      <c r="AKZ2" s="156"/>
      <c r="ALA2" s="156"/>
      <c r="ALB2" s="156"/>
      <c r="ALC2" s="156"/>
      <c r="ALD2" s="156"/>
      <c r="ALE2" s="156"/>
      <c r="ALF2" s="156"/>
      <c r="ALG2" s="156"/>
      <c r="ALH2" s="156"/>
      <c r="ALI2" s="156"/>
      <c r="ALJ2" s="156"/>
      <c r="ALK2" s="156"/>
      <c r="ALL2" s="156"/>
      <c r="ALM2" s="156"/>
      <c r="ALN2" s="156"/>
      <c r="ALO2" s="156"/>
      <c r="ALP2" s="156"/>
      <c r="ALQ2" s="156"/>
      <c r="ALR2" s="156"/>
      <c r="ALS2" s="156"/>
      <c r="ALT2" s="156"/>
      <c r="ALU2" s="156"/>
      <c r="ALV2" s="156"/>
      <c r="ALW2" s="156"/>
      <c r="ALX2" s="156"/>
      <c r="ALY2" s="156"/>
      <c r="ALZ2" s="156"/>
      <c r="AMA2" s="156"/>
      <c r="AMB2" s="156"/>
      <c r="AMC2" s="156"/>
      <c r="AMD2" s="156"/>
      <c r="AME2" s="156"/>
      <c r="AMF2" s="156"/>
      <c r="AMG2" s="156"/>
      <c r="AMH2" s="156"/>
      <c r="AMI2" s="156"/>
      <c r="AMJ2" s="156"/>
      <c r="AMK2" s="156"/>
      <c r="AML2" s="156"/>
      <c r="AMM2" s="156"/>
      <c r="AMN2" s="156"/>
      <c r="AMO2" s="156"/>
      <c r="AMP2" s="156"/>
      <c r="AMQ2" s="156"/>
      <c r="AMR2" s="156"/>
      <c r="AMS2" s="156"/>
      <c r="AMT2" s="156"/>
      <c r="AMU2" s="156"/>
      <c r="AMV2" s="156"/>
      <c r="AMW2" s="156"/>
      <c r="AMX2" s="156"/>
      <c r="AMY2" s="156"/>
      <c r="AMZ2" s="156"/>
      <c r="ANA2" s="156"/>
      <c r="ANB2" s="156"/>
      <c r="ANC2" s="156"/>
      <c r="AND2" s="156"/>
      <c r="ANE2" s="156"/>
      <c r="ANF2" s="156"/>
      <c r="ANG2" s="156"/>
      <c r="ANH2" s="156"/>
      <c r="ANI2" s="156"/>
      <c r="ANJ2" s="156"/>
      <c r="ANK2" s="156"/>
      <c r="ANL2" s="156"/>
      <c r="ANM2" s="156"/>
      <c r="ANN2" s="156"/>
      <c r="ANO2" s="156"/>
      <c r="ANP2" s="156"/>
      <c r="ANQ2" s="156"/>
      <c r="ANR2" s="156"/>
      <c r="ANS2" s="156"/>
      <c r="ANT2" s="156"/>
      <c r="ANU2" s="156"/>
      <c r="ANV2" s="156"/>
      <c r="ANW2" s="156"/>
      <c r="ANX2" s="156"/>
      <c r="ANY2" s="156"/>
      <c r="ANZ2" s="156"/>
      <c r="AOA2" s="156"/>
      <c r="AOB2" s="156"/>
      <c r="AOC2" s="156"/>
      <c r="AOD2" s="156"/>
      <c r="AOE2" s="156"/>
      <c r="AOF2" s="156"/>
      <c r="AOG2" s="156"/>
      <c r="AOH2" s="156"/>
      <c r="AOI2" s="156"/>
      <c r="AOJ2" s="156"/>
      <c r="AOK2" s="156"/>
      <c r="AOL2" s="156"/>
      <c r="AOM2" s="156"/>
      <c r="AON2" s="156"/>
      <c r="AOO2" s="156"/>
      <c r="AOP2" s="156"/>
      <c r="AOQ2" s="156"/>
      <c r="AOR2" s="156"/>
      <c r="AOS2" s="156"/>
      <c r="AOT2" s="156"/>
      <c r="AOU2" s="156"/>
      <c r="AOV2" s="156"/>
      <c r="AOW2" s="156"/>
      <c r="AOX2" s="156"/>
      <c r="AOY2" s="156"/>
      <c r="AOZ2" s="156"/>
      <c r="APA2" s="156"/>
      <c r="APB2" s="156"/>
      <c r="APC2" s="156"/>
      <c r="APD2" s="156"/>
      <c r="APE2" s="156"/>
      <c r="APF2" s="156"/>
      <c r="APG2" s="156"/>
      <c r="APH2" s="156"/>
      <c r="API2" s="156"/>
      <c r="APJ2" s="156"/>
      <c r="APK2" s="156"/>
      <c r="APL2" s="156"/>
      <c r="APM2" s="156"/>
      <c r="APN2" s="156"/>
      <c r="APO2" s="156"/>
      <c r="APP2" s="156"/>
      <c r="APQ2" s="156"/>
      <c r="APR2" s="156"/>
      <c r="APS2" s="156"/>
      <c r="APT2" s="156"/>
      <c r="APU2" s="156"/>
      <c r="APV2" s="156"/>
      <c r="APW2" s="156"/>
      <c r="APX2" s="156"/>
      <c r="APY2" s="156"/>
      <c r="APZ2" s="156"/>
      <c r="AQA2" s="156"/>
      <c r="AQB2" s="156"/>
      <c r="AQC2" s="156"/>
      <c r="AQD2" s="156"/>
      <c r="AQE2" s="156"/>
      <c r="AQF2" s="156"/>
      <c r="AQG2" s="156"/>
      <c r="AQH2" s="156"/>
      <c r="AQI2" s="156"/>
      <c r="AQJ2" s="156"/>
      <c r="AQK2" s="156"/>
      <c r="AQL2" s="156"/>
      <c r="AQM2" s="156"/>
      <c r="AQN2" s="156"/>
      <c r="AQO2" s="156"/>
      <c r="AQP2" s="156"/>
      <c r="AQQ2" s="156"/>
      <c r="AQR2" s="156"/>
      <c r="AQS2" s="156"/>
      <c r="AQT2" s="156"/>
      <c r="AQU2" s="156"/>
      <c r="AQV2" s="156"/>
      <c r="AQW2" s="156"/>
      <c r="AQX2" s="156"/>
      <c r="AQY2" s="156"/>
      <c r="AQZ2" s="156"/>
      <c r="ARA2" s="156"/>
      <c r="ARB2" s="156"/>
      <c r="ARC2" s="156"/>
      <c r="ARD2" s="156"/>
      <c r="ARE2" s="156"/>
      <c r="ARF2" s="156"/>
      <c r="ARG2" s="156"/>
      <c r="ARH2" s="156"/>
      <c r="ARI2" s="156"/>
      <c r="ARJ2" s="156"/>
      <c r="ARK2" s="156"/>
      <c r="ARL2" s="156"/>
      <c r="ARM2" s="156"/>
      <c r="ARN2" s="156"/>
      <c r="ARO2" s="156"/>
      <c r="ARP2" s="156"/>
      <c r="ARQ2" s="156"/>
      <c r="ARR2" s="156"/>
      <c r="ARS2" s="156"/>
      <c r="ART2" s="156"/>
      <c r="ARU2" s="156"/>
      <c r="ARV2" s="156"/>
      <c r="ARW2" s="156"/>
      <c r="ARX2" s="156"/>
      <c r="ARY2" s="156"/>
      <c r="ARZ2" s="156"/>
      <c r="ASA2" s="156"/>
      <c r="ASB2" s="156"/>
      <c r="ASC2" s="156"/>
      <c r="ASD2" s="156"/>
      <c r="ASE2" s="156"/>
      <c r="ASF2" s="156"/>
      <c r="ASG2" s="156"/>
      <c r="ASH2" s="156"/>
      <c r="ASI2" s="156"/>
      <c r="ASJ2" s="156"/>
      <c r="ASK2" s="156"/>
      <c r="ASL2" s="156"/>
      <c r="ASM2" s="156"/>
      <c r="ASN2" s="156"/>
      <c r="ASO2" s="156"/>
      <c r="ASP2" s="156"/>
      <c r="ASQ2" s="156"/>
      <c r="ASR2" s="156"/>
      <c r="ASS2" s="156"/>
      <c r="AST2" s="156"/>
      <c r="ASU2" s="156"/>
      <c r="ASV2" s="156"/>
      <c r="ASW2" s="156"/>
      <c r="ASX2" s="156"/>
      <c r="ASY2" s="156"/>
      <c r="ASZ2" s="156"/>
      <c r="ATA2" s="156"/>
      <c r="ATB2" s="156"/>
      <c r="ATC2" s="156"/>
      <c r="ATD2" s="156"/>
      <c r="ATE2" s="156"/>
      <c r="ATF2" s="156"/>
      <c r="ATG2" s="156"/>
      <c r="ATH2" s="156"/>
      <c r="ATI2" s="156"/>
      <c r="ATJ2" s="156"/>
      <c r="ATK2" s="156"/>
      <c r="ATL2" s="156"/>
      <c r="ATM2" s="156"/>
      <c r="ATN2" s="156"/>
      <c r="ATO2" s="156"/>
      <c r="ATP2" s="156"/>
      <c r="ATQ2" s="156"/>
      <c r="ATR2" s="156"/>
      <c r="ATS2" s="156"/>
      <c r="ATT2" s="156"/>
      <c r="ATU2" s="156"/>
      <c r="ATV2" s="156"/>
      <c r="ATW2" s="156"/>
      <c r="ATX2" s="156"/>
      <c r="ATY2" s="156"/>
      <c r="ATZ2" s="156"/>
      <c r="AUA2" s="156"/>
      <c r="AUB2" s="156"/>
      <c r="AUC2" s="156"/>
      <c r="AUD2" s="156"/>
      <c r="AUE2" s="156"/>
      <c r="AUF2" s="156"/>
      <c r="AUG2" s="156"/>
      <c r="AUH2" s="156"/>
      <c r="AUI2" s="156"/>
      <c r="AUJ2" s="156"/>
      <c r="AUK2" s="156"/>
      <c r="AUL2" s="156"/>
      <c r="AUM2" s="156"/>
      <c r="AUN2" s="156"/>
      <c r="AUO2" s="156"/>
      <c r="AUP2" s="156"/>
      <c r="AUQ2" s="156"/>
      <c r="AUR2" s="156"/>
      <c r="AUS2" s="156"/>
      <c r="AUT2" s="156"/>
      <c r="AUU2" s="156"/>
      <c r="AUV2" s="156"/>
      <c r="AUW2" s="156"/>
      <c r="AUX2" s="156"/>
      <c r="AUY2" s="156"/>
      <c r="AUZ2" s="156"/>
      <c r="AVA2" s="156"/>
      <c r="AVB2" s="156"/>
      <c r="AVC2" s="156"/>
      <c r="AVD2" s="156"/>
      <c r="AVE2" s="156"/>
      <c r="AVF2" s="156"/>
      <c r="AVG2" s="156"/>
      <c r="AVH2" s="156"/>
      <c r="AVI2" s="156"/>
      <c r="AVJ2" s="156"/>
      <c r="AVK2" s="156"/>
      <c r="AVL2" s="156"/>
      <c r="AVM2" s="156"/>
      <c r="AVN2" s="156"/>
      <c r="AVO2" s="156"/>
      <c r="AVP2" s="156"/>
      <c r="AVQ2" s="156"/>
      <c r="AVR2" s="156"/>
      <c r="AVS2" s="156"/>
      <c r="AVT2" s="156"/>
      <c r="AVU2" s="156"/>
      <c r="AVV2" s="156"/>
      <c r="AVW2" s="156"/>
      <c r="AVX2" s="156"/>
      <c r="AVY2" s="156"/>
      <c r="AVZ2" s="156"/>
      <c r="AWA2" s="156"/>
      <c r="AWB2" s="156"/>
      <c r="AWC2" s="156"/>
      <c r="AWD2" s="156"/>
      <c r="AWE2" s="156"/>
      <c r="AWF2" s="156"/>
      <c r="AWG2" s="156"/>
      <c r="AWH2" s="156"/>
      <c r="AWI2" s="156"/>
      <c r="AWJ2" s="156"/>
      <c r="AWK2" s="156"/>
      <c r="AWL2" s="156"/>
      <c r="AWM2" s="156"/>
      <c r="AWN2" s="156"/>
      <c r="AWO2" s="156"/>
      <c r="AWP2" s="156"/>
      <c r="AWQ2" s="156"/>
      <c r="AWR2" s="156"/>
      <c r="AWS2" s="156"/>
      <c r="AWT2" s="156"/>
      <c r="AWU2" s="156"/>
      <c r="AWV2" s="156"/>
      <c r="AWW2" s="156"/>
      <c r="AWX2" s="156"/>
      <c r="AWY2" s="156"/>
      <c r="AWZ2" s="156"/>
      <c r="AXA2" s="156"/>
      <c r="AXB2" s="156"/>
      <c r="AXC2" s="156"/>
      <c r="AXD2" s="156"/>
      <c r="AXE2" s="156"/>
      <c r="AXF2" s="156"/>
      <c r="AXG2" s="156"/>
      <c r="AXH2" s="156"/>
      <c r="AXI2" s="156"/>
      <c r="AXJ2" s="156"/>
      <c r="AXK2" s="156"/>
      <c r="AXL2" s="156"/>
      <c r="AXM2" s="156"/>
      <c r="AXN2" s="156"/>
      <c r="AXO2" s="156"/>
      <c r="AXP2" s="156"/>
      <c r="AXQ2" s="156"/>
      <c r="AXR2" s="156"/>
      <c r="AXS2" s="156"/>
      <c r="AXT2" s="156"/>
      <c r="AXU2" s="156"/>
      <c r="AXV2" s="156"/>
      <c r="AXW2" s="156"/>
      <c r="AXX2" s="156"/>
      <c r="AXY2" s="156"/>
      <c r="AXZ2" s="156"/>
      <c r="AYA2" s="156"/>
      <c r="AYB2" s="156"/>
      <c r="AYC2" s="156"/>
      <c r="AYD2" s="156"/>
      <c r="AYE2" s="156"/>
      <c r="AYF2" s="156"/>
      <c r="AYG2" s="156"/>
      <c r="AYH2" s="156"/>
      <c r="AYI2" s="156"/>
      <c r="AYJ2" s="156"/>
      <c r="AYK2" s="156"/>
      <c r="AYL2" s="156"/>
      <c r="AYM2" s="156"/>
      <c r="AYN2" s="156"/>
      <c r="AYO2" s="156"/>
      <c r="AYP2" s="156"/>
      <c r="AYQ2" s="156"/>
      <c r="AYR2" s="156"/>
      <c r="AYS2" s="156"/>
      <c r="AYT2" s="156"/>
      <c r="AYU2" s="156"/>
      <c r="AYV2" s="156"/>
      <c r="AYW2" s="156"/>
      <c r="AYX2" s="156"/>
      <c r="AYY2" s="156"/>
      <c r="AYZ2" s="156"/>
      <c r="AZA2" s="156"/>
      <c r="AZB2" s="156"/>
      <c r="AZC2" s="156"/>
      <c r="AZD2" s="156"/>
      <c r="AZE2" s="156"/>
      <c r="AZF2" s="156"/>
      <c r="AZG2" s="156"/>
      <c r="AZH2" s="156"/>
      <c r="AZI2" s="156"/>
      <c r="AZJ2" s="156"/>
      <c r="AZK2" s="156"/>
      <c r="AZL2" s="156"/>
      <c r="AZM2" s="156"/>
      <c r="AZN2" s="156"/>
      <c r="AZO2" s="156"/>
      <c r="AZP2" s="156"/>
      <c r="AZQ2" s="156"/>
      <c r="AZR2" s="156"/>
      <c r="AZS2" s="156"/>
      <c r="AZT2" s="156"/>
      <c r="AZU2" s="156"/>
      <c r="AZV2" s="156"/>
      <c r="AZW2" s="156"/>
      <c r="AZX2" s="156"/>
      <c r="AZY2" s="156"/>
      <c r="AZZ2" s="156"/>
      <c r="BAA2" s="156"/>
      <c r="BAB2" s="156"/>
      <c r="BAC2" s="156"/>
      <c r="BAD2" s="156"/>
      <c r="BAE2" s="156"/>
      <c r="BAF2" s="156"/>
      <c r="BAG2" s="156"/>
      <c r="BAH2" s="156"/>
      <c r="BAI2" s="156"/>
      <c r="BAJ2" s="156"/>
      <c r="BAK2" s="156"/>
      <c r="BAL2" s="156"/>
      <c r="BAM2" s="156"/>
      <c r="BAN2" s="156"/>
      <c r="BAO2" s="156"/>
      <c r="BAP2" s="156"/>
      <c r="BAQ2" s="156"/>
      <c r="BAR2" s="156"/>
      <c r="BAS2" s="156"/>
      <c r="BAT2" s="156"/>
      <c r="BAU2" s="156"/>
      <c r="BAV2" s="156"/>
      <c r="BAW2" s="156"/>
      <c r="BAX2" s="156"/>
      <c r="BAY2" s="156"/>
      <c r="BAZ2" s="156"/>
      <c r="BBA2" s="156"/>
      <c r="BBB2" s="156"/>
      <c r="BBC2" s="156"/>
      <c r="BBD2" s="156"/>
      <c r="BBE2" s="156"/>
      <c r="BBF2" s="156"/>
      <c r="BBG2" s="156"/>
      <c r="BBH2" s="156"/>
      <c r="BBI2" s="156"/>
      <c r="BBJ2" s="156"/>
      <c r="BBK2" s="156"/>
      <c r="BBL2" s="156"/>
      <c r="BBM2" s="156"/>
      <c r="BBN2" s="156"/>
      <c r="BBO2" s="156"/>
      <c r="BBP2" s="156"/>
      <c r="BBQ2" s="156"/>
      <c r="BBR2" s="156"/>
      <c r="BBS2" s="156"/>
      <c r="BBT2" s="156"/>
      <c r="BBU2" s="156"/>
      <c r="BBV2" s="156"/>
      <c r="BBW2" s="156"/>
      <c r="BBX2" s="156"/>
      <c r="BBY2" s="156"/>
      <c r="BBZ2" s="156"/>
      <c r="BCA2" s="156"/>
      <c r="BCB2" s="156"/>
      <c r="BCC2" s="156"/>
      <c r="BCD2" s="156"/>
      <c r="BCE2" s="156"/>
      <c r="BCF2" s="156"/>
      <c r="BCG2" s="156"/>
      <c r="BCH2" s="156"/>
      <c r="BCI2" s="156"/>
      <c r="BCJ2" s="156"/>
      <c r="BCK2" s="156"/>
      <c r="BCL2" s="156"/>
      <c r="BCM2" s="156"/>
      <c r="BCN2" s="156"/>
      <c r="BCO2" s="156"/>
      <c r="BCP2" s="156"/>
    </row>
    <row r="3" spans="1:1446" s="11" customFormat="1" ht="15" thickBot="1" x14ac:dyDescent="0.35">
      <c r="R3" s="164" t="s">
        <v>135</v>
      </c>
      <c r="AG3" s="11">
        <v>1.1490494464334678E-6</v>
      </c>
      <c r="BL3" s="11">
        <v>7.6428062524947675E-4</v>
      </c>
      <c r="CH3" s="157"/>
      <c r="CP3" s="11">
        <v>0.18701330298440094</v>
      </c>
      <c r="DL3" s="157"/>
      <c r="DU3" s="11">
        <v>16.834401049691092</v>
      </c>
      <c r="EQ3" s="157"/>
      <c r="EZ3" s="11">
        <v>557.47879921440472</v>
      </c>
      <c r="FV3" s="157"/>
      <c r="GD3" s="11">
        <v>6791.4821046497109</v>
      </c>
      <c r="GZ3" s="157"/>
      <c r="HI3" s="11">
        <v>30437.311119805163</v>
      </c>
      <c r="IE3" s="157"/>
      <c r="IM3" s="11">
        <v>50182.642266140312</v>
      </c>
      <c r="JI3" s="157"/>
      <c r="JR3" s="11">
        <v>30437.311119805163</v>
      </c>
      <c r="KN3" s="157"/>
      <c r="KW3" s="11">
        <v>6791.4821046497109</v>
      </c>
      <c r="LS3" s="157"/>
      <c r="LY3" s="11">
        <v>557.47879921440472</v>
      </c>
      <c r="MU3" s="157"/>
      <c r="ND3" s="11">
        <v>16.834401049691092</v>
      </c>
      <c r="OH3" s="11">
        <v>0.18701330298440094</v>
      </c>
      <c r="PM3" s="11">
        <v>7.6428062524947675E-4</v>
      </c>
      <c r="QI3" s="158"/>
    </row>
    <row r="4" spans="1:1446" ht="15" thickBot="1" x14ac:dyDescent="0.35">
      <c r="A4" s="162" t="s">
        <v>130</v>
      </c>
      <c r="B4" s="160">
        <v>18</v>
      </c>
    </row>
    <row r="5" spans="1:1446" ht="15" thickBot="1" x14ac:dyDescent="0.35">
      <c r="A5" s="162" t="s">
        <v>72</v>
      </c>
      <c r="B5" s="160">
        <v>15</v>
      </c>
      <c r="O5">
        <v>0.1</v>
      </c>
    </row>
    <row r="6" spans="1:1446" ht="16.2" thickBot="1" x14ac:dyDescent="0.35">
      <c r="A6" s="162" t="s">
        <v>126</v>
      </c>
      <c r="B6" s="160">
        <f>B5*30</f>
        <v>450</v>
      </c>
      <c r="F6" s="126" t="s">
        <v>99</v>
      </c>
      <c r="G6" s="126" t="s">
        <v>8</v>
      </c>
      <c r="H6" s="126" t="s">
        <v>9</v>
      </c>
      <c r="I6" s="145" t="s">
        <v>100</v>
      </c>
      <c r="J6" s="128" t="s">
        <v>87</v>
      </c>
      <c r="K6" s="129" t="s">
        <v>29</v>
      </c>
      <c r="L6" s="152" t="s">
        <v>100</v>
      </c>
      <c r="M6" s="152" t="s">
        <v>22</v>
      </c>
      <c r="N6" t="s">
        <v>128</v>
      </c>
      <c r="O6" s="11" t="s">
        <v>105</v>
      </c>
      <c r="P6" t="s">
        <v>129</v>
      </c>
    </row>
    <row r="7" spans="1:1446" ht="15" thickBot="1" x14ac:dyDescent="0.35">
      <c r="A7" s="162" t="s">
        <v>127</v>
      </c>
      <c r="B7" s="161">
        <v>43205</v>
      </c>
      <c r="F7" s="130">
        <v>1</v>
      </c>
      <c r="G7" s="130">
        <v>4</v>
      </c>
      <c r="H7" s="131">
        <v>2018</v>
      </c>
      <c r="I7" s="132">
        <v>43220</v>
      </c>
      <c r="J7" s="133">
        <v>9.1347204083645936E-12</v>
      </c>
      <c r="K7" s="134">
        <v>1.1490494464334678E-6</v>
      </c>
      <c r="L7" s="153">
        <f>I7</f>
        <v>43220</v>
      </c>
      <c r="M7" s="154">
        <f>L7</f>
        <v>43220</v>
      </c>
      <c r="N7" s="151">
        <f t="shared" ref="N7:N21" si="0">M7+10</f>
        <v>43230</v>
      </c>
      <c r="O7" s="11">
        <f>K7*$O$5</f>
        <v>1.1490494464334678E-7</v>
      </c>
      <c r="P7" s="151">
        <f t="shared" ref="P7:P21" si="1">N7+20</f>
        <v>43250</v>
      </c>
      <c r="BK7" s="109"/>
      <c r="CP7" s="109"/>
      <c r="DT7" s="109"/>
      <c r="EY7" s="109"/>
      <c r="GD7" s="109"/>
      <c r="HH7" s="109"/>
      <c r="IM7" s="109"/>
      <c r="JQ7" s="109"/>
    </row>
    <row r="8" spans="1:1446" ht="15" thickBot="1" x14ac:dyDescent="0.35">
      <c r="A8" s="162" t="s">
        <v>81</v>
      </c>
      <c r="B8" s="161">
        <f>Start+Days</f>
        <v>43655</v>
      </c>
      <c r="F8" s="130">
        <v>2</v>
      </c>
      <c r="G8" s="130">
        <v>5</v>
      </c>
      <c r="H8" s="131">
        <v>2018</v>
      </c>
      <c r="I8" s="132">
        <v>43251</v>
      </c>
      <c r="J8" s="133">
        <v>6.0758828498232861E-9</v>
      </c>
      <c r="K8" s="134">
        <v>7.6428062524947675E-4</v>
      </c>
      <c r="L8" s="153">
        <f t="shared" ref="L8:L21" si="2">I8</f>
        <v>43251</v>
      </c>
      <c r="M8" s="154">
        <f t="shared" ref="M8:M21" si="3">L8</f>
        <v>43251</v>
      </c>
      <c r="N8" s="151">
        <f t="shared" si="0"/>
        <v>43261</v>
      </c>
      <c r="O8" s="11">
        <f t="shared" ref="O8:O21" si="4">K8*$O$5</f>
        <v>7.6428062524947683E-5</v>
      </c>
      <c r="P8" s="151">
        <f t="shared" si="1"/>
        <v>43281</v>
      </c>
      <c r="BK8" s="109"/>
      <c r="CP8" s="109"/>
      <c r="DT8" s="109"/>
      <c r="EY8" s="109"/>
      <c r="GD8" s="109"/>
      <c r="HH8" s="109"/>
      <c r="IM8" s="109"/>
      <c r="JQ8" s="109"/>
    </row>
    <row r="9" spans="1:1446" ht="37.950000000000003" customHeight="1" x14ac:dyDescent="0.3">
      <c r="F9" s="130">
        <v>3</v>
      </c>
      <c r="G9" s="130">
        <v>6</v>
      </c>
      <c r="H9" s="131">
        <v>2018</v>
      </c>
      <c r="I9" s="132">
        <v>43281</v>
      </c>
      <c r="J9" s="133">
        <v>1.4867195147342977E-6</v>
      </c>
      <c r="K9" s="134">
        <v>0.18701330298440094</v>
      </c>
      <c r="L9" s="153">
        <f t="shared" si="2"/>
        <v>43281</v>
      </c>
      <c r="M9" s="154">
        <f t="shared" si="3"/>
        <v>43281</v>
      </c>
      <c r="N9" s="151">
        <f t="shared" si="0"/>
        <v>43291</v>
      </c>
      <c r="O9" s="11">
        <f t="shared" si="4"/>
        <v>1.8701330298440094E-2</v>
      </c>
      <c r="P9" s="151">
        <f t="shared" si="1"/>
        <v>43311</v>
      </c>
    </row>
    <row r="10" spans="1:1446" ht="21.6" customHeight="1" thickBot="1" x14ac:dyDescent="0.35">
      <c r="B10" s="159">
        <v>43218</v>
      </c>
      <c r="F10" s="130">
        <v>4</v>
      </c>
      <c r="G10" s="130">
        <v>7</v>
      </c>
      <c r="H10" s="131">
        <v>2018</v>
      </c>
      <c r="I10" s="132">
        <v>43312</v>
      </c>
      <c r="J10" s="133">
        <v>1.3383022576488537E-4</v>
      </c>
      <c r="K10" s="134">
        <v>16.834401049691092</v>
      </c>
      <c r="L10" s="153">
        <f t="shared" si="2"/>
        <v>43312</v>
      </c>
      <c r="M10" s="154">
        <f t="shared" si="3"/>
        <v>43312</v>
      </c>
      <c r="N10" s="151">
        <f t="shared" si="0"/>
        <v>43322</v>
      </c>
      <c r="O10" s="11">
        <f t="shared" si="4"/>
        <v>1.6834401049691092</v>
      </c>
      <c r="P10" s="151">
        <f t="shared" si="1"/>
        <v>43342</v>
      </c>
    </row>
    <row r="11" spans="1:1446" ht="15" thickBot="1" x14ac:dyDescent="0.35">
      <c r="A11" s="163" t="s">
        <v>131</v>
      </c>
      <c r="B11" s="160">
        <v>1</v>
      </c>
      <c r="F11" s="130">
        <v>5</v>
      </c>
      <c r="G11" s="130">
        <v>8</v>
      </c>
      <c r="H11" s="131">
        <v>2018</v>
      </c>
      <c r="I11" s="132">
        <v>43343</v>
      </c>
      <c r="J11" s="133">
        <v>4.4318484119380075E-3</v>
      </c>
      <c r="K11" s="134">
        <v>557.47879921440472</v>
      </c>
      <c r="L11" s="153">
        <f t="shared" si="2"/>
        <v>43343</v>
      </c>
      <c r="M11" s="154">
        <f t="shared" si="3"/>
        <v>43343</v>
      </c>
      <c r="N11" s="151">
        <f t="shared" si="0"/>
        <v>43353</v>
      </c>
      <c r="O11" s="11">
        <f t="shared" si="4"/>
        <v>55.747879921440472</v>
      </c>
      <c r="P11" s="151">
        <f t="shared" si="1"/>
        <v>43373</v>
      </c>
    </row>
    <row r="12" spans="1:1446" ht="15" thickBot="1" x14ac:dyDescent="0.35">
      <c r="A12" s="163" t="s">
        <v>132</v>
      </c>
      <c r="B12" s="160">
        <v>6</v>
      </c>
      <c r="F12" s="130">
        <v>6</v>
      </c>
      <c r="G12" s="130">
        <v>9</v>
      </c>
      <c r="H12" s="131">
        <v>2018</v>
      </c>
      <c r="I12" s="132">
        <v>43373</v>
      </c>
      <c r="J12" s="133">
        <v>5.3990966513188063E-2</v>
      </c>
      <c r="K12" s="134">
        <v>6791.4821046497109</v>
      </c>
      <c r="L12" s="153">
        <f t="shared" si="2"/>
        <v>43373</v>
      </c>
      <c r="M12" s="154">
        <f t="shared" si="3"/>
        <v>43373</v>
      </c>
      <c r="N12" s="151">
        <f t="shared" si="0"/>
        <v>43383</v>
      </c>
      <c r="O12" s="11">
        <f t="shared" si="4"/>
        <v>679.14821046497116</v>
      </c>
      <c r="P12" s="151">
        <f t="shared" si="1"/>
        <v>43403</v>
      </c>
    </row>
    <row r="13" spans="1:1446" ht="15" thickBot="1" x14ac:dyDescent="0.35">
      <c r="A13" s="163" t="s">
        <v>133</v>
      </c>
      <c r="B13" s="160">
        <v>7</v>
      </c>
      <c r="F13" s="130">
        <v>7</v>
      </c>
      <c r="G13" s="130">
        <v>10</v>
      </c>
      <c r="H13" s="131">
        <v>2018</v>
      </c>
      <c r="I13" s="132">
        <v>43404</v>
      </c>
      <c r="J13" s="133">
        <v>0.24197072451914337</v>
      </c>
      <c r="K13" s="134">
        <v>30437.311119805163</v>
      </c>
      <c r="L13" s="153">
        <f t="shared" si="2"/>
        <v>43404</v>
      </c>
      <c r="M13" s="154">
        <f t="shared" si="3"/>
        <v>43404</v>
      </c>
      <c r="N13" s="151">
        <f t="shared" si="0"/>
        <v>43414</v>
      </c>
      <c r="O13" s="11">
        <f t="shared" si="4"/>
        <v>3043.7311119805163</v>
      </c>
      <c r="P13" s="151">
        <f t="shared" si="1"/>
        <v>43434</v>
      </c>
    </row>
    <row r="14" spans="1:1446" x14ac:dyDescent="0.3">
      <c r="F14" s="130">
        <v>8</v>
      </c>
      <c r="G14" s="130">
        <v>11</v>
      </c>
      <c r="H14" s="131">
        <v>2018</v>
      </c>
      <c r="I14" s="132">
        <v>43434</v>
      </c>
      <c r="J14" s="133">
        <v>0.3989422804014327</v>
      </c>
      <c r="K14" s="134">
        <v>50182.642266140312</v>
      </c>
      <c r="L14" s="153">
        <f t="shared" si="2"/>
        <v>43434</v>
      </c>
      <c r="M14" s="154">
        <f t="shared" si="3"/>
        <v>43434</v>
      </c>
      <c r="N14" s="151">
        <f t="shared" si="0"/>
        <v>43444</v>
      </c>
      <c r="O14" s="11">
        <f t="shared" si="4"/>
        <v>5018.2642266140319</v>
      </c>
      <c r="P14" s="151">
        <f t="shared" si="1"/>
        <v>43464</v>
      </c>
    </row>
    <row r="15" spans="1:1446" x14ac:dyDescent="0.3">
      <c r="F15" s="130">
        <v>9</v>
      </c>
      <c r="G15" s="130">
        <v>12</v>
      </c>
      <c r="H15" s="131">
        <v>2018</v>
      </c>
      <c r="I15" s="132">
        <v>43465</v>
      </c>
      <c r="J15" s="133">
        <v>0.24197072451914337</v>
      </c>
      <c r="K15" s="134">
        <v>30437.311119805163</v>
      </c>
      <c r="L15" s="153">
        <f t="shared" si="2"/>
        <v>43465</v>
      </c>
      <c r="M15" s="154">
        <f t="shared" si="3"/>
        <v>43465</v>
      </c>
      <c r="N15" s="151">
        <f t="shared" si="0"/>
        <v>43475</v>
      </c>
      <c r="O15" s="11">
        <f t="shared" si="4"/>
        <v>3043.7311119805163</v>
      </c>
      <c r="P15" s="151">
        <f t="shared" si="1"/>
        <v>43495</v>
      </c>
    </row>
    <row r="16" spans="1:1446" x14ac:dyDescent="0.3">
      <c r="F16" s="130">
        <v>10</v>
      </c>
      <c r="G16" s="130">
        <v>1</v>
      </c>
      <c r="H16" s="131">
        <v>2019</v>
      </c>
      <c r="I16" s="132">
        <v>43496</v>
      </c>
      <c r="J16" s="133">
        <v>5.3990966513188063E-2</v>
      </c>
      <c r="K16" s="134">
        <v>6791.4821046497109</v>
      </c>
      <c r="L16" s="153">
        <f t="shared" si="2"/>
        <v>43496</v>
      </c>
      <c r="M16" s="154">
        <f t="shared" si="3"/>
        <v>43496</v>
      </c>
      <c r="N16" s="151">
        <f t="shared" si="0"/>
        <v>43506</v>
      </c>
      <c r="O16" s="11">
        <f t="shared" si="4"/>
        <v>679.14821046497116</v>
      </c>
      <c r="P16" s="151">
        <f t="shared" si="1"/>
        <v>43526</v>
      </c>
    </row>
    <row r="17" spans="6:16" x14ac:dyDescent="0.3">
      <c r="F17" s="130">
        <v>11</v>
      </c>
      <c r="G17" s="130">
        <v>2</v>
      </c>
      <c r="H17" s="131">
        <v>2019</v>
      </c>
      <c r="I17" s="132">
        <v>43524</v>
      </c>
      <c r="J17" s="133">
        <v>4.4318484119380075E-3</v>
      </c>
      <c r="K17" s="134">
        <v>557.47879921440472</v>
      </c>
      <c r="L17" s="153">
        <f t="shared" si="2"/>
        <v>43524</v>
      </c>
      <c r="M17" s="154">
        <f t="shared" si="3"/>
        <v>43524</v>
      </c>
      <c r="N17" s="151">
        <f t="shared" si="0"/>
        <v>43534</v>
      </c>
      <c r="O17" s="11">
        <f t="shared" si="4"/>
        <v>55.747879921440472</v>
      </c>
      <c r="P17" s="151">
        <f t="shared" si="1"/>
        <v>43554</v>
      </c>
    </row>
    <row r="18" spans="6:16" x14ac:dyDescent="0.3">
      <c r="F18" s="130">
        <v>12</v>
      </c>
      <c r="G18" s="130">
        <v>3</v>
      </c>
      <c r="H18" s="131">
        <v>2019</v>
      </c>
      <c r="I18" s="132">
        <v>43555</v>
      </c>
      <c r="J18" s="133">
        <v>1.3383022576488537E-4</v>
      </c>
      <c r="K18" s="134">
        <v>16.834401049691092</v>
      </c>
      <c r="L18" s="153">
        <f t="shared" si="2"/>
        <v>43555</v>
      </c>
      <c r="M18" s="154">
        <f t="shared" si="3"/>
        <v>43555</v>
      </c>
      <c r="N18" s="151">
        <f t="shared" si="0"/>
        <v>43565</v>
      </c>
      <c r="O18" s="11">
        <f t="shared" si="4"/>
        <v>1.6834401049691092</v>
      </c>
      <c r="P18" s="151">
        <f t="shared" si="1"/>
        <v>43585</v>
      </c>
    </row>
    <row r="19" spans="6:16" x14ac:dyDescent="0.3">
      <c r="F19" s="130">
        <v>13</v>
      </c>
      <c r="G19" s="130">
        <v>4</v>
      </c>
      <c r="H19" s="131">
        <v>2019</v>
      </c>
      <c r="I19" s="132">
        <v>43585</v>
      </c>
      <c r="J19" s="133">
        <v>1.4867195147342977E-6</v>
      </c>
      <c r="K19" s="134">
        <v>0.18701330298440094</v>
      </c>
      <c r="L19" s="153">
        <f t="shared" si="2"/>
        <v>43585</v>
      </c>
      <c r="M19" s="154">
        <f t="shared" si="3"/>
        <v>43585</v>
      </c>
      <c r="N19" s="151">
        <f t="shared" si="0"/>
        <v>43595</v>
      </c>
      <c r="O19" s="11">
        <f t="shared" si="4"/>
        <v>1.8701330298440094E-2</v>
      </c>
      <c r="P19" s="151">
        <f t="shared" si="1"/>
        <v>43615</v>
      </c>
    </row>
    <row r="20" spans="6:16" x14ac:dyDescent="0.3">
      <c r="F20" s="130">
        <v>14</v>
      </c>
      <c r="G20" s="130">
        <v>5</v>
      </c>
      <c r="H20" s="131">
        <v>2019</v>
      </c>
      <c r="I20" s="132">
        <v>43616</v>
      </c>
      <c r="J20" s="133">
        <v>6.0758828498232861E-9</v>
      </c>
      <c r="K20" s="134">
        <v>7.6428062524947675E-4</v>
      </c>
      <c r="L20" s="153">
        <f t="shared" si="2"/>
        <v>43616</v>
      </c>
      <c r="M20" s="154">
        <f t="shared" si="3"/>
        <v>43616</v>
      </c>
      <c r="N20" s="151">
        <f t="shared" si="0"/>
        <v>43626</v>
      </c>
      <c r="O20" s="11">
        <f t="shared" si="4"/>
        <v>7.6428062524947683E-5</v>
      </c>
      <c r="P20" s="151">
        <f t="shared" si="1"/>
        <v>43646</v>
      </c>
    </row>
    <row r="21" spans="6:16" x14ac:dyDescent="0.3">
      <c r="F21" s="130">
        <v>15</v>
      </c>
      <c r="G21" s="130">
        <v>6</v>
      </c>
      <c r="H21" s="131">
        <v>2019</v>
      </c>
      <c r="I21" s="132">
        <v>43646</v>
      </c>
      <c r="J21" s="133">
        <v>9.1347204083645936E-12</v>
      </c>
      <c r="K21" s="134">
        <v>1.1490494464334678E-6</v>
      </c>
      <c r="L21" s="153">
        <f t="shared" si="2"/>
        <v>43646</v>
      </c>
      <c r="M21" s="154">
        <f t="shared" si="3"/>
        <v>43646</v>
      </c>
      <c r="N21" s="151">
        <f t="shared" si="0"/>
        <v>43656</v>
      </c>
      <c r="O21" s="11">
        <f t="shared" si="4"/>
        <v>1.1490494464334678E-7</v>
      </c>
      <c r="P21" s="151">
        <f t="shared" si="1"/>
        <v>43676</v>
      </c>
    </row>
    <row r="31" spans="6:16" x14ac:dyDescent="0.3">
      <c r="G31">
        <v>3.3129955521528497E-2</v>
      </c>
    </row>
    <row r="33" spans="7:7" x14ac:dyDescent="0.3">
      <c r="G33">
        <v>3.2222343066904101E-2</v>
      </c>
    </row>
    <row r="34" spans="7:7" x14ac:dyDescent="0.3">
      <c r="G34">
        <v>3.1448602307749429E-2</v>
      </c>
    </row>
    <row r="35" spans="7:7" x14ac:dyDescent="0.3">
      <c r="G35">
        <v>3.0481030534500204E-2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autoLine="0" r:id="rId4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2</xdr:col>
                <xdr:colOff>7620</xdr:colOff>
                <xdr:row>9</xdr:row>
                <xdr:rowOff>0</xdr:rowOff>
              </to>
            </anchor>
          </controlPr>
        </control>
      </mc:Choice>
      <mc:Fallback>
        <control shapeId="64513" r:id="rId3" name="CommandButton1"/>
      </mc:Fallback>
    </mc:AlternateContent>
    <mc:AlternateContent xmlns:mc="http://schemas.openxmlformats.org/markup-compatibility/2006">
      <mc:Choice Requires="x14">
        <control shapeId="64514" r:id="rId5" name="CommandButton2">
          <controlPr autoLine="0" r:id="rId6">
            <anchor moveWithCells="1">
              <from>
                <xdr:col>0</xdr:col>
                <xdr:colOff>38100</xdr:colOff>
                <xdr:row>8</xdr:row>
                <xdr:rowOff>457200</xdr:rowOff>
              </from>
              <to>
                <xdr:col>1</xdr:col>
                <xdr:colOff>7620</xdr:colOff>
                <xdr:row>10</xdr:row>
                <xdr:rowOff>0</xdr:rowOff>
              </to>
            </anchor>
          </controlPr>
        </control>
      </mc:Choice>
      <mc:Fallback>
        <control shapeId="64514" r:id="rId5" name="CommandButton2"/>
      </mc:Fallback>
    </mc:AlternateContent>
    <mc:AlternateContent xmlns:mc="http://schemas.openxmlformats.org/markup-compatibility/2006">
      <mc:Choice Requires="x14">
        <control shapeId="64515" r:id="rId7" name="CommandButton3">
          <controlPr autoLine="0" r:id="rId8">
            <anchor moveWithCells="1">
              <from>
                <xdr:col>0</xdr:col>
                <xdr:colOff>0</xdr:colOff>
                <xdr:row>13</xdr:row>
                <xdr:rowOff>22860</xdr:rowOff>
              </from>
              <to>
                <xdr:col>1</xdr:col>
                <xdr:colOff>15240</xdr:colOff>
                <xdr:row>15</xdr:row>
                <xdr:rowOff>22860</xdr:rowOff>
              </to>
            </anchor>
          </controlPr>
        </control>
      </mc:Choice>
      <mc:Fallback>
        <control shapeId="64515" r:id="rId7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112"/>
  <sheetViews>
    <sheetView workbookViewId="0"/>
  </sheetViews>
  <sheetFormatPr defaultRowHeight="14.4" x14ac:dyDescent="0.3"/>
  <cols>
    <col min="1" max="1" width="9" style="110" customWidth="1"/>
    <col min="2" max="2" width="9.33203125" style="110" customWidth="1"/>
    <col min="3" max="3" width="7.5546875" style="113" customWidth="1"/>
    <col min="4" max="4" width="14.109375" style="114" customWidth="1"/>
    <col min="5" max="5" width="10.88671875" style="115" customWidth="1"/>
    <col min="6" max="6" width="15" style="112" customWidth="1"/>
    <col min="7" max="7" width="10.5546875" style="109" bestFit="1" customWidth="1"/>
    <col min="8" max="8" width="9.88671875" bestFit="1" customWidth="1"/>
    <col min="9" max="10" width="10" customWidth="1"/>
    <col min="12" max="12" width="9.88671875" bestFit="1" customWidth="1"/>
    <col min="13" max="13" width="10.109375" bestFit="1" customWidth="1"/>
    <col min="14" max="14" width="10.109375" customWidth="1"/>
    <col min="16" max="16" width="9.88671875" bestFit="1" customWidth="1"/>
    <col min="18" max="18" width="9.88671875" bestFit="1" customWidth="1"/>
  </cols>
  <sheetData>
    <row r="1" spans="1:18" x14ac:dyDescent="0.3">
      <c r="I1" s="2" t="s">
        <v>26</v>
      </c>
      <c r="J1" s="2"/>
      <c r="K1" s="2" t="s">
        <v>106</v>
      </c>
      <c r="L1" s="2"/>
      <c r="M1" s="2" t="s">
        <v>107</v>
      </c>
      <c r="N1" s="2"/>
      <c r="O1" s="2" t="s">
        <v>27</v>
      </c>
      <c r="P1" s="2"/>
      <c r="Q1" s="2" t="s">
        <v>108</v>
      </c>
    </row>
    <row r="2" spans="1:18" x14ac:dyDescent="0.3">
      <c r="I2" s="2">
        <v>0.2</v>
      </c>
      <c r="J2" s="2"/>
      <c r="K2" s="2">
        <v>0.1</v>
      </c>
      <c r="L2" s="2"/>
      <c r="M2" s="2">
        <v>0.5</v>
      </c>
      <c r="N2" s="2"/>
      <c r="O2" s="2">
        <v>0.1</v>
      </c>
      <c r="P2" s="2"/>
      <c r="Q2" s="2">
        <v>0.1</v>
      </c>
    </row>
    <row r="3" spans="1:18" ht="15.6" x14ac:dyDescent="0.3">
      <c r="A3" s="126" t="s">
        <v>99</v>
      </c>
      <c r="B3" s="126" t="s">
        <v>8</v>
      </c>
      <c r="C3" s="126" t="s">
        <v>9</v>
      </c>
      <c r="D3" s="127" t="s">
        <v>100</v>
      </c>
      <c r="E3" s="128" t="s">
        <v>87</v>
      </c>
      <c r="F3" s="129" t="s">
        <v>29</v>
      </c>
      <c r="G3" s="109" t="s">
        <v>104</v>
      </c>
      <c r="H3" t="s">
        <v>105</v>
      </c>
      <c r="I3" s="9">
        <f>F4*$I$2</f>
        <v>2.2980988928669356E-7</v>
      </c>
      <c r="J3" s="9"/>
      <c r="K3" s="9">
        <f>F4*$K$2</f>
        <v>1.1490494464334678E-7</v>
      </c>
      <c r="L3" s="9"/>
      <c r="M3" s="9">
        <f>$F4*M$2</f>
        <v>5.7452472321673389E-7</v>
      </c>
      <c r="N3" s="9"/>
      <c r="O3" s="9">
        <f>$F4*O$2</f>
        <v>1.1490494464334678E-7</v>
      </c>
      <c r="P3" s="9"/>
      <c r="Q3" s="9">
        <f>$F4*Q$2</f>
        <v>1.1490494464334678E-7</v>
      </c>
    </row>
    <row r="4" spans="1:18" x14ac:dyDescent="0.3">
      <c r="A4" s="130">
        <v>1</v>
      </c>
      <c r="B4" s="130">
        <v>4</v>
      </c>
      <c r="C4" s="131">
        <v>2018</v>
      </c>
      <c r="D4" s="132">
        <v>43220</v>
      </c>
      <c r="E4" s="133">
        <f>_xlfn.NORM.DIST(1,8,1,FALSE)</f>
        <v>9.1347204083645936E-12</v>
      </c>
      <c r="F4" s="134">
        <v>1.1490494464334678E-6</v>
      </c>
      <c r="G4" s="109">
        <f>D4+10</f>
        <v>43230</v>
      </c>
      <c r="H4" s="143">
        <f>G4+15</f>
        <v>43245</v>
      </c>
      <c r="I4" s="9">
        <f t="shared" ref="I4:O18" si="0">$F4*I$2</f>
        <v>2.2980988928669356E-7</v>
      </c>
      <c r="J4" s="143">
        <f>H4+20</f>
        <v>43265</v>
      </c>
      <c r="K4" s="9">
        <f t="shared" si="0"/>
        <v>1.1490494464334678E-7</v>
      </c>
      <c r="L4" s="143">
        <f>20+D4</f>
        <v>43240</v>
      </c>
      <c r="M4" s="9">
        <f t="shared" si="0"/>
        <v>5.7452472321673389E-7</v>
      </c>
      <c r="N4" s="143">
        <f>D4+1</f>
        <v>43221</v>
      </c>
      <c r="O4" s="9">
        <f t="shared" si="0"/>
        <v>1.1490494464334678E-7</v>
      </c>
      <c r="P4" s="143">
        <f>+D4+30</f>
        <v>43250</v>
      </c>
      <c r="Q4" s="9">
        <f>$F4*Q$2</f>
        <v>1.1490494464334678E-7</v>
      </c>
      <c r="R4" s="143">
        <f>D4+30</f>
        <v>43250</v>
      </c>
    </row>
    <row r="5" spans="1:18" x14ac:dyDescent="0.3">
      <c r="A5" s="130">
        <v>2</v>
      </c>
      <c r="B5" s="130">
        <v>5</v>
      </c>
      <c r="C5" s="131">
        <v>2018</v>
      </c>
      <c r="D5" s="132">
        <v>43251</v>
      </c>
      <c r="E5" s="133">
        <f>_xlfn.NORM.DIST(2,8,1,FALSE)</f>
        <v>6.0758828498232861E-9</v>
      </c>
      <c r="F5" s="134">
        <v>7.6428062524947675E-4</v>
      </c>
      <c r="G5" s="109">
        <f>D5+10</f>
        <v>43261</v>
      </c>
      <c r="H5" s="143">
        <f t="shared" ref="H5:H18" si="1">G5+15</f>
        <v>43276</v>
      </c>
      <c r="I5" s="9">
        <f t="shared" si="0"/>
        <v>1.5285612504989537E-4</v>
      </c>
      <c r="J5" s="143">
        <f t="shared" ref="J5:J18" si="2">H5+20</f>
        <v>43296</v>
      </c>
      <c r="K5" s="9">
        <f t="shared" si="0"/>
        <v>7.6428062524947683E-5</v>
      </c>
      <c r="L5" s="143">
        <f t="shared" ref="L5:L18" si="3">20+D5</f>
        <v>43271</v>
      </c>
      <c r="M5" s="9">
        <f t="shared" si="0"/>
        <v>3.8214031262473838E-4</v>
      </c>
      <c r="N5" s="143">
        <f t="shared" ref="N5:N18" si="4">D5+1</f>
        <v>43252</v>
      </c>
      <c r="O5" s="9">
        <f t="shared" si="0"/>
        <v>7.6428062524947683E-5</v>
      </c>
      <c r="P5" s="143">
        <f t="shared" ref="P5:P18" si="5">+D5+30</f>
        <v>43281</v>
      </c>
      <c r="Q5" s="9">
        <f t="shared" ref="Q5:Q18" si="6">$F5*Q$2</f>
        <v>7.6428062524947683E-5</v>
      </c>
      <c r="R5" s="143">
        <f t="shared" ref="R5:R18" si="7">D5+30</f>
        <v>43281</v>
      </c>
    </row>
    <row r="6" spans="1:18" x14ac:dyDescent="0.3">
      <c r="A6" s="130">
        <v>3</v>
      </c>
      <c r="B6" s="130">
        <v>6</v>
      </c>
      <c r="C6" s="131">
        <v>2018</v>
      </c>
      <c r="D6" s="132">
        <v>43281</v>
      </c>
      <c r="E6" s="133">
        <f>_xlfn.NORM.DIST(3,8,1,FALSE)</f>
        <v>1.4867195147342977E-6</v>
      </c>
      <c r="F6" s="134">
        <v>0.18701330298440094</v>
      </c>
      <c r="G6" s="109">
        <f t="shared" ref="G6:G18" si="8">D6+10</f>
        <v>43291</v>
      </c>
      <c r="H6" s="143">
        <f t="shared" si="1"/>
        <v>43306</v>
      </c>
      <c r="I6" s="9">
        <f t="shared" si="0"/>
        <v>3.7402660596880188E-2</v>
      </c>
      <c r="J6" s="143">
        <f t="shared" si="2"/>
        <v>43326</v>
      </c>
      <c r="K6" s="9">
        <f t="shared" si="0"/>
        <v>1.8701330298440094E-2</v>
      </c>
      <c r="L6" s="143">
        <f t="shared" si="3"/>
        <v>43301</v>
      </c>
      <c r="M6" s="9">
        <f t="shared" si="0"/>
        <v>9.3506651492200471E-2</v>
      </c>
      <c r="N6" s="143">
        <f t="shared" si="4"/>
        <v>43282</v>
      </c>
      <c r="O6" s="9">
        <f t="shared" si="0"/>
        <v>1.8701330298440094E-2</v>
      </c>
      <c r="P6" s="143">
        <f t="shared" si="5"/>
        <v>43311</v>
      </c>
      <c r="Q6" s="9">
        <f t="shared" si="6"/>
        <v>1.8701330298440094E-2</v>
      </c>
      <c r="R6" s="143">
        <f t="shared" si="7"/>
        <v>43311</v>
      </c>
    </row>
    <row r="7" spans="1:18" x14ac:dyDescent="0.3">
      <c r="A7" s="130">
        <v>4</v>
      </c>
      <c r="B7" s="130">
        <v>7</v>
      </c>
      <c r="C7" s="131">
        <v>2018</v>
      </c>
      <c r="D7" s="132">
        <v>43312</v>
      </c>
      <c r="E7" s="133">
        <f>_xlfn.NORM.DIST(4,8,1,FALSE)</f>
        <v>1.3383022576488537E-4</v>
      </c>
      <c r="F7" s="134">
        <v>16.834401049691092</v>
      </c>
      <c r="G7" s="109">
        <f t="shared" si="8"/>
        <v>43322</v>
      </c>
      <c r="H7" s="143">
        <f t="shared" si="1"/>
        <v>43337</v>
      </c>
      <c r="I7" s="9">
        <f t="shared" si="0"/>
        <v>3.3668802099382185</v>
      </c>
      <c r="J7" s="143">
        <f t="shared" si="2"/>
        <v>43357</v>
      </c>
      <c r="K7" s="9">
        <f t="shared" si="0"/>
        <v>1.6834401049691092</v>
      </c>
      <c r="L7" s="143">
        <f t="shared" si="3"/>
        <v>43332</v>
      </c>
      <c r="M7" s="9">
        <f t="shared" si="0"/>
        <v>8.4172005248455459</v>
      </c>
      <c r="N7" s="143">
        <f t="shared" si="4"/>
        <v>43313</v>
      </c>
      <c r="O7" s="9">
        <f t="shared" si="0"/>
        <v>1.6834401049691092</v>
      </c>
      <c r="P7" s="143">
        <f t="shared" si="5"/>
        <v>43342</v>
      </c>
      <c r="Q7" s="9">
        <f t="shared" si="6"/>
        <v>1.6834401049691092</v>
      </c>
      <c r="R7" s="143">
        <f t="shared" si="7"/>
        <v>43342</v>
      </c>
    </row>
    <row r="8" spans="1:18" x14ac:dyDescent="0.3">
      <c r="A8" s="130">
        <v>5</v>
      </c>
      <c r="B8" s="130">
        <v>8</v>
      </c>
      <c r="C8" s="131">
        <v>2018</v>
      </c>
      <c r="D8" s="132">
        <v>43343</v>
      </c>
      <c r="E8" s="133">
        <f>_xlfn.NORM.DIST(5,8,1,FALSE)</f>
        <v>4.4318484119380075E-3</v>
      </c>
      <c r="F8" s="134">
        <v>557.47879921440472</v>
      </c>
      <c r="G8" s="109">
        <f t="shared" si="8"/>
        <v>43353</v>
      </c>
      <c r="H8" s="143">
        <f t="shared" si="1"/>
        <v>43368</v>
      </c>
      <c r="I8" s="9">
        <f t="shared" si="0"/>
        <v>111.49575984288094</v>
      </c>
      <c r="J8" s="143">
        <f t="shared" si="2"/>
        <v>43388</v>
      </c>
      <c r="K8" s="9">
        <f t="shared" si="0"/>
        <v>55.747879921440472</v>
      </c>
      <c r="L8" s="143">
        <f t="shared" si="3"/>
        <v>43363</v>
      </c>
      <c r="M8" s="9">
        <f t="shared" si="0"/>
        <v>278.73939960720236</v>
      </c>
      <c r="N8" s="143">
        <f t="shared" si="4"/>
        <v>43344</v>
      </c>
      <c r="O8" s="9">
        <f t="shared" si="0"/>
        <v>55.747879921440472</v>
      </c>
      <c r="P8" s="143">
        <f t="shared" si="5"/>
        <v>43373</v>
      </c>
      <c r="Q8" s="9">
        <f t="shared" si="6"/>
        <v>55.747879921440472</v>
      </c>
      <c r="R8" s="143">
        <f t="shared" si="7"/>
        <v>43373</v>
      </c>
    </row>
    <row r="9" spans="1:18" x14ac:dyDescent="0.3">
      <c r="A9" s="130">
        <v>6</v>
      </c>
      <c r="B9" s="130">
        <v>9</v>
      </c>
      <c r="C9" s="131">
        <v>2018</v>
      </c>
      <c r="D9" s="132">
        <v>43373</v>
      </c>
      <c r="E9" s="133">
        <f>_xlfn.NORM.DIST(6,8,1,FALSE)</f>
        <v>5.3990966513188063E-2</v>
      </c>
      <c r="F9" s="134">
        <v>6791.4821046497109</v>
      </c>
      <c r="G9" s="109">
        <f t="shared" si="8"/>
        <v>43383</v>
      </c>
      <c r="H9" s="143">
        <f t="shared" si="1"/>
        <v>43398</v>
      </c>
      <c r="I9" s="9">
        <f t="shared" si="0"/>
        <v>1358.2964209299423</v>
      </c>
      <c r="J9" s="143">
        <f t="shared" si="2"/>
        <v>43418</v>
      </c>
      <c r="K9" s="9">
        <f t="shared" si="0"/>
        <v>679.14821046497116</v>
      </c>
      <c r="L9" s="143">
        <f t="shared" si="3"/>
        <v>43393</v>
      </c>
      <c r="M9" s="9">
        <f t="shared" si="0"/>
        <v>3395.7410523248554</v>
      </c>
      <c r="N9" s="143">
        <f t="shared" si="4"/>
        <v>43374</v>
      </c>
      <c r="O9" s="9">
        <f t="shared" si="0"/>
        <v>679.14821046497116</v>
      </c>
      <c r="P9" s="143">
        <f t="shared" si="5"/>
        <v>43403</v>
      </c>
      <c r="Q9" s="9">
        <f t="shared" si="6"/>
        <v>679.14821046497116</v>
      </c>
      <c r="R9" s="143">
        <f t="shared" si="7"/>
        <v>43403</v>
      </c>
    </row>
    <row r="10" spans="1:18" x14ac:dyDescent="0.3">
      <c r="A10" s="130">
        <v>7</v>
      </c>
      <c r="B10" s="130">
        <v>10</v>
      </c>
      <c r="C10" s="131">
        <v>2018</v>
      </c>
      <c r="D10" s="132">
        <v>43404</v>
      </c>
      <c r="E10" s="133">
        <f>_xlfn.NORM.DIST(7,8,1,FALSE)</f>
        <v>0.24197072451914337</v>
      </c>
      <c r="F10" s="134">
        <v>30437.311119805163</v>
      </c>
      <c r="G10" s="109">
        <f t="shared" si="8"/>
        <v>43414</v>
      </c>
      <c r="H10" s="143">
        <f t="shared" si="1"/>
        <v>43429</v>
      </c>
      <c r="I10" s="9">
        <f t="shared" si="0"/>
        <v>6087.4622239610326</v>
      </c>
      <c r="J10" s="143">
        <f t="shared" si="2"/>
        <v>43449</v>
      </c>
      <c r="K10" s="9">
        <f t="shared" si="0"/>
        <v>3043.7311119805163</v>
      </c>
      <c r="L10" s="143">
        <f t="shared" si="3"/>
        <v>43424</v>
      </c>
      <c r="M10" s="9">
        <f t="shared" si="0"/>
        <v>15218.655559902581</v>
      </c>
      <c r="N10" s="143">
        <f t="shared" si="4"/>
        <v>43405</v>
      </c>
      <c r="O10" s="9">
        <f t="shared" si="0"/>
        <v>3043.7311119805163</v>
      </c>
      <c r="P10" s="143">
        <f t="shared" si="5"/>
        <v>43434</v>
      </c>
      <c r="Q10" s="9">
        <f t="shared" si="6"/>
        <v>3043.7311119805163</v>
      </c>
      <c r="R10" s="143">
        <f t="shared" si="7"/>
        <v>43434</v>
      </c>
    </row>
    <row r="11" spans="1:18" x14ac:dyDescent="0.3">
      <c r="A11" s="130">
        <v>8</v>
      </c>
      <c r="B11" s="130">
        <v>11</v>
      </c>
      <c r="C11" s="131">
        <v>2018</v>
      </c>
      <c r="D11" s="132">
        <v>43434</v>
      </c>
      <c r="E11" s="133">
        <f>_xlfn.NORM.DIST(8,8,1,FALSE)</f>
        <v>0.3989422804014327</v>
      </c>
      <c r="F11" s="134">
        <v>50182.642266140312</v>
      </c>
      <c r="G11" s="109">
        <f t="shared" si="8"/>
        <v>43444</v>
      </c>
      <c r="H11" s="143">
        <f t="shared" si="1"/>
        <v>43459</v>
      </c>
      <c r="I11" s="9">
        <f t="shared" si="0"/>
        <v>10036.528453228064</v>
      </c>
      <c r="J11" s="143">
        <f t="shared" si="2"/>
        <v>43479</v>
      </c>
      <c r="K11" s="9">
        <f t="shared" si="0"/>
        <v>5018.2642266140319</v>
      </c>
      <c r="L11" s="143">
        <f t="shared" si="3"/>
        <v>43454</v>
      </c>
      <c r="M11" s="9">
        <f t="shared" si="0"/>
        <v>25091.321133070156</v>
      </c>
      <c r="N11" s="143">
        <f t="shared" si="4"/>
        <v>43435</v>
      </c>
      <c r="O11" s="9">
        <f t="shared" si="0"/>
        <v>5018.2642266140319</v>
      </c>
      <c r="P11" s="143">
        <f t="shared" si="5"/>
        <v>43464</v>
      </c>
      <c r="Q11" s="9">
        <f t="shared" si="6"/>
        <v>5018.2642266140319</v>
      </c>
      <c r="R11" s="143">
        <f t="shared" si="7"/>
        <v>43464</v>
      </c>
    </row>
    <row r="12" spans="1:18" x14ac:dyDescent="0.3">
      <c r="A12" s="130">
        <v>9</v>
      </c>
      <c r="B12" s="130">
        <v>12</v>
      </c>
      <c r="C12" s="131">
        <v>2018</v>
      </c>
      <c r="D12" s="132">
        <v>43465</v>
      </c>
      <c r="E12" s="133">
        <f>_xlfn.NORM.DIST(9,8,1,FALSE)</f>
        <v>0.24197072451914337</v>
      </c>
      <c r="F12" s="134">
        <v>30437.311119805163</v>
      </c>
      <c r="G12" s="109">
        <f t="shared" si="8"/>
        <v>43475</v>
      </c>
      <c r="H12" s="143">
        <f t="shared" si="1"/>
        <v>43490</v>
      </c>
      <c r="I12" s="9">
        <f t="shared" si="0"/>
        <v>6087.4622239610326</v>
      </c>
      <c r="J12" s="143">
        <f t="shared" si="2"/>
        <v>43510</v>
      </c>
      <c r="K12" s="9">
        <f t="shared" si="0"/>
        <v>3043.7311119805163</v>
      </c>
      <c r="L12" s="143">
        <f t="shared" si="3"/>
        <v>43485</v>
      </c>
      <c r="M12" s="9">
        <f t="shared" si="0"/>
        <v>15218.655559902581</v>
      </c>
      <c r="N12" s="143">
        <f t="shared" si="4"/>
        <v>43466</v>
      </c>
      <c r="O12" s="9">
        <f t="shared" si="0"/>
        <v>3043.7311119805163</v>
      </c>
      <c r="P12" s="143">
        <f t="shared" si="5"/>
        <v>43495</v>
      </c>
      <c r="Q12" s="9">
        <f t="shared" si="6"/>
        <v>3043.7311119805163</v>
      </c>
      <c r="R12" s="143">
        <f t="shared" si="7"/>
        <v>43495</v>
      </c>
    </row>
    <row r="13" spans="1:18" x14ac:dyDescent="0.3">
      <c r="A13" s="130">
        <v>10</v>
      </c>
      <c r="B13" s="130">
        <v>1</v>
      </c>
      <c r="C13" s="131">
        <v>2019</v>
      </c>
      <c r="D13" s="132">
        <v>43496</v>
      </c>
      <c r="E13" s="133">
        <f>_xlfn.NORM.DIST(10,8,1,FALSE)</f>
        <v>5.3990966513188063E-2</v>
      </c>
      <c r="F13" s="134">
        <v>6791.4821046497109</v>
      </c>
      <c r="G13" s="109">
        <f t="shared" si="8"/>
        <v>43506</v>
      </c>
      <c r="H13" s="143">
        <f t="shared" si="1"/>
        <v>43521</v>
      </c>
      <c r="I13" s="9">
        <f t="shared" si="0"/>
        <v>1358.2964209299423</v>
      </c>
      <c r="J13" s="143">
        <f t="shared" si="2"/>
        <v>43541</v>
      </c>
      <c r="K13" s="9">
        <f t="shared" si="0"/>
        <v>679.14821046497116</v>
      </c>
      <c r="L13" s="143">
        <f t="shared" si="3"/>
        <v>43516</v>
      </c>
      <c r="M13" s="9">
        <f t="shared" si="0"/>
        <v>3395.7410523248554</v>
      </c>
      <c r="N13" s="143">
        <f t="shared" si="4"/>
        <v>43497</v>
      </c>
      <c r="O13" s="9">
        <f t="shared" si="0"/>
        <v>679.14821046497116</v>
      </c>
      <c r="P13" s="143">
        <f t="shared" si="5"/>
        <v>43526</v>
      </c>
      <c r="Q13" s="9">
        <f t="shared" si="6"/>
        <v>679.14821046497116</v>
      </c>
      <c r="R13" s="143">
        <f t="shared" si="7"/>
        <v>43526</v>
      </c>
    </row>
    <row r="14" spans="1:18" x14ac:dyDescent="0.3">
      <c r="A14" s="130">
        <v>11</v>
      </c>
      <c r="B14" s="130">
        <v>2</v>
      </c>
      <c r="C14" s="131">
        <v>2019</v>
      </c>
      <c r="D14" s="132">
        <v>43524</v>
      </c>
      <c r="E14" s="133">
        <f>_xlfn.NORM.DIST(11,8,1,FALSE)</f>
        <v>4.4318484119380075E-3</v>
      </c>
      <c r="F14" s="134">
        <v>557.47879921440472</v>
      </c>
      <c r="G14" s="109">
        <f t="shared" si="8"/>
        <v>43534</v>
      </c>
      <c r="H14" s="143">
        <f t="shared" si="1"/>
        <v>43549</v>
      </c>
      <c r="I14" s="9">
        <f t="shared" si="0"/>
        <v>111.49575984288094</v>
      </c>
      <c r="J14" s="143">
        <f t="shared" si="2"/>
        <v>43569</v>
      </c>
      <c r="K14" s="9">
        <f t="shared" si="0"/>
        <v>55.747879921440472</v>
      </c>
      <c r="L14" s="143">
        <f t="shared" si="3"/>
        <v>43544</v>
      </c>
      <c r="M14" s="9">
        <f t="shared" si="0"/>
        <v>278.73939960720236</v>
      </c>
      <c r="N14" s="143">
        <f t="shared" si="4"/>
        <v>43525</v>
      </c>
      <c r="O14" s="9">
        <f t="shared" si="0"/>
        <v>55.747879921440472</v>
      </c>
      <c r="P14" s="143">
        <f t="shared" si="5"/>
        <v>43554</v>
      </c>
      <c r="Q14" s="9">
        <f t="shared" si="6"/>
        <v>55.747879921440472</v>
      </c>
      <c r="R14" s="143">
        <f t="shared" si="7"/>
        <v>43554</v>
      </c>
    </row>
    <row r="15" spans="1:18" x14ac:dyDescent="0.3">
      <c r="A15" s="130">
        <v>12</v>
      </c>
      <c r="B15" s="130">
        <v>3</v>
      </c>
      <c r="C15" s="131">
        <v>2019</v>
      </c>
      <c r="D15" s="132">
        <v>43555</v>
      </c>
      <c r="E15" s="133">
        <f>_xlfn.NORM.DIST(12,8,1,FALSE)</f>
        <v>1.3383022576488537E-4</v>
      </c>
      <c r="F15" s="134">
        <v>16.834401049691092</v>
      </c>
      <c r="G15" s="109">
        <f t="shared" si="8"/>
        <v>43565</v>
      </c>
      <c r="H15" s="143">
        <f t="shared" si="1"/>
        <v>43580</v>
      </c>
      <c r="I15" s="9">
        <f t="shared" si="0"/>
        <v>3.3668802099382185</v>
      </c>
      <c r="J15" s="143">
        <f t="shared" si="2"/>
        <v>43600</v>
      </c>
      <c r="K15" s="9">
        <f t="shared" si="0"/>
        <v>1.6834401049691092</v>
      </c>
      <c r="L15" s="143">
        <f t="shared" si="3"/>
        <v>43575</v>
      </c>
      <c r="M15" s="9">
        <f t="shared" si="0"/>
        <v>8.4172005248455459</v>
      </c>
      <c r="N15" s="143">
        <f t="shared" si="4"/>
        <v>43556</v>
      </c>
      <c r="O15" s="9">
        <f t="shared" si="0"/>
        <v>1.6834401049691092</v>
      </c>
      <c r="P15" s="143">
        <f t="shared" si="5"/>
        <v>43585</v>
      </c>
      <c r="Q15" s="9">
        <f t="shared" si="6"/>
        <v>1.6834401049691092</v>
      </c>
      <c r="R15" s="143">
        <f t="shared" si="7"/>
        <v>43585</v>
      </c>
    </row>
    <row r="16" spans="1:18" x14ac:dyDescent="0.3">
      <c r="A16" s="130">
        <v>13</v>
      </c>
      <c r="B16" s="130">
        <v>4</v>
      </c>
      <c r="C16" s="131">
        <v>2019</v>
      </c>
      <c r="D16" s="132">
        <v>43585</v>
      </c>
      <c r="E16" s="133">
        <f>_xlfn.NORM.DIST(13,8,1,FALSE)</f>
        <v>1.4867195147342977E-6</v>
      </c>
      <c r="F16" s="134">
        <v>0.18701330298440094</v>
      </c>
      <c r="G16" s="109">
        <f t="shared" si="8"/>
        <v>43595</v>
      </c>
      <c r="H16" s="143">
        <f t="shared" si="1"/>
        <v>43610</v>
      </c>
      <c r="I16" s="9">
        <f t="shared" si="0"/>
        <v>3.7402660596880188E-2</v>
      </c>
      <c r="J16" s="143">
        <f t="shared" si="2"/>
        <v>43630</v>
      </c>
      <c r="K16" s="9">
        <f t="shared" si="0"/>
        <v>1.8701330298440094E-2</v>
      </c>
      <c r="L16" s="143">
        <f t="shared" si="3"/>
        <v>43605</v>
      </c>
      <c r="M16" s="9">
        <f t="shared" si="0"/>
        <v>9.3506651492200471E-2</v>
      </c>
      <c r="N16" s="143">
        <f t="shared" si="4"/>
        <v>43586</v>
      </c>
      <c r="O16" s="9">
        <f t="shared" si="0"/>
        <v>1.8701330298440094E-2</v>
      </c>
      <c r="P16" s="143">
        <f t="shared" si="5"/>
        <v>43615</v>
      </c>
      <c r="Q16" s="9">
        <f t="shared" si="6"/>
        <v>1.8701330298440094E-2</v>
      </c>
      <c r="R16" s="143">
        <f t="shared" si="7"/>
        <v>43615</v>
      </c>
    </row>
    <row r="17" spans="1:18" x14ac:dyDescent="0.3">
      <c r="A17" s="130">
        <v>14</v>
      </c>
      <c r="B17" s="130">
        <v>5</v>
      </c>
      <c r="C17" s="131">
        <v>2019</v>
      </c>
      <c r="D17" s="132">
        <v>43616</v>
      </c>
      <c r="E17" s="133">
        <f>_xlfn.NORM.DIST(14,8,1,FALSE)</f>
        <v>6.0758828498232861E-9</v>
      </c>
      <c r="F17" s="134">
        <v>7.6428062524947675E-4</v>
      </c>
      <c r="G17" s="109">
        <f t="shared" si="8"/>
        <v>43626</v>
      </c>
      <c r="H17" s="143">
        <f t="shared" si="1"/>
        <v>43641</v>
      </c>
      <c r="I17" s="9">
        <f t="shared" si="0"/>
        <v>1.5285612504989537E-4</v>
      </c>
      <c r="J17" s="143">
        <f t="shared" si="2"/>
        <v>43661</v>
      </c>
      <c r="K17" s="9">
        <f t="shared" si="0"/>
        <v>7.6428062524947683E-5</v>
      </c>
      <c r="L17" s="143">
        <f t="shared" si="3"/>
        <v>43636</v>
      </c>
      <c r="M17" s="9">
        <f t="shared" si="0"/>
        <v>3.8214031262473838E-4</v>
      </c>
      <c r="N17" s="143">
        <f t="shared" si="4"/>
        <v>43617</v>
      </c>
      <c r="O17" s="9">
        <f t="shared" si="0"/>
        <v>7.6428062524947683E-5</v>
      </c>
      <c r="P17" s="143">
        <f t="shared" si="5"/>
        <v>43646</v>
      </c>
      <c r="Q17" s="9">
        <f t="shared" si="6"/>
        <v>7.6428062524947683E-5</v>
      </c>
      <c r="R17" s="143">
        <f t="shared" si="7"/>
        <v>43646</v>
      </c>
    </row>
    <row r="18" spans="1:18" x14ac:dyDescent="0.3">
      <c r="A18" s="130">
        <v>15</v>
      </c>
      <c r="B18" s="130">
        <v>6</v>
      </c>
      <c r="C18" s="131">
        <v>2019</v>
      </c>
      <c r="D18" s="132">
        <v>43646</v>
      </c>
      <c r="E18" s="133">
        <f>_xlfn.NORM.DIST(15,8,1,FALSE)</f>
        <v>9.1347204083645936E-12</v>
      </c>
      <c r="F18" s="134">
        <v>1.1490494464334678E-6</v>
      </c>
      <c r="G18" s="109">
        <f t="shared" si="8"/>
        <v>43656</v>
      </c>
      <c r="H18" s="143">
        <f t="shared" si="1"/>
        <v>43671</v>
      </c>
      <c r="I18" s="9">
        <f t="shared" si="0"/>
        <v>2.2980988928669356E-7</v>
      </c>
      <c r="J18" s="143">
        <f t="shared" si="2"/>
        <v>43691</v>
      </c>
      <c r="K18" s="9">
        <f t="shared" si="0"/>
        <v>1.1490494464334678E-7</v>
      </c>
      <c r="L18" s="143">
        <f t="shared" si="3"/>
        <v>43666</v>
      </c>
      <c r="M18" s="9">
        <f t="shared" si="0"/>
        <v>5.7452472321673389E-7</v>
      </c>
      <c r="N18" s="143">
        <f t="shared" si="4"/>
        <v>43647</v>
      </c>
      <c r="O18" s="9">
        <f t="shared" si="0"/>
        <v>1.1490494464334678E-7</v>
      </c>
      <c r="P18" s="143">
        <f t="shared" si="5"/>
        <v>43676</v>
      </c>
      <c r="Q18" s="9">
        <f t="shared" si="6"/>
        <v>1.1490494464334678E-7</v>
      </c>
      <c r="R18" s="143">
        <f t="shared" si="7"/>
        <v>43676</v>
      </c>
    </row>
    <row r="19" spans="1:18" x14ac:dyDescent="0.3">
      <c r="A19" s="130"/>
      <c r="B19" s="130"/>
      <c r="C19" s="131"/>
      <c r="D19" s="132"/>
      <c r="E19" s="133"/>
      <c r="F19" s="134"/>
    </row>
    <row r="20" spans="1:18" x14ac:dyDescent="0.3">
      <c r="A20" s="130"/>
      <c r="B20" s="130"/>
      <c r="C20" s="131"/>
      <c r="D20" s="132"/>
      <c r="E20" s="133"/>
      <c r="F20" s="134"/>
    </row>
    <row r="21" spans="1:18" x14ac:dyDescent="0.3">
      <c r="A21" s="130"/>
      <c r="B21" s="130"/>
      <c r="C21" s="131"/>
      <c r="D21" s="132"/>
      <c r="E21" s="133"/>
      <c r="F21" s="134"/>
    </row>
    <row r="22" spans="1:18" x14ac:dyDescent="0.3">
      <c r="A22" s="130"/>
      <c r="B22" s="130"/>
      <c r="C22" s="131"/>
      <c r="D22" s="132"/>
      <c r="E22" s="133"/>
      <c r="F22" s="134"/>
    </row>
    <row r="23" spans="1:18" x14ac:dyDescent="0.3">
      <c r="A23" s="130"/>
      <c r="B23" s="130"/>
      <c r="C23" s="131"/>
      <c r="D23" s="132"/>
      <c r="E23" s="133"/>
      <c r="F23" s="112">
        <v>5.7452472321673389E-7</v>
      </c>
      <c r="G23" s="109">
        <v>43221</v>
      </c>
    </row>
    <row r="24" spans="1:18" x14ac:dyDescent="0.3">
      <c r="A24" s="130"/>
      <c r="B24" s="130"/>
      <c r="C24" s="131"/>
      <c r="D24" s="132"/>
      <c r="E24" s="133"/>
      <c r="F24" s="112">
        <v>1.1490494464334678E-7</v>
      </c>
      <c r="G24" s="109">
        <v>43240</v>
      </c>
    </row>
    <row r="25" spans="1:18" x14ac:dyDescent="0.3">
      <c r="A25" s="130"/>
      <c r="B25" s="130"/>
      <c r="C25" s="131"/>
      <c r="D25" s="132"/>
      <c r="E25" s="133"/>
      <c r="F25" s="134">
        <f>-F6</f>
        <v>-0.18701330298440094</v>
      </c>
      <c r="G25" s="109">
        <v>43245</v>
      </c>
    </row>
    <row r="26" spans="1:18" x14ac:dyDescent="0.3">
      <c r="A26" s="130"/>
      <c r="B26" s="130"/>
      <c r="C26" s="131"/>
      <c r="D26" s="132"/>
      <c r="E26" s="133"/>
      <c r="F26" s="112">
        <v>1.1490494464334678E-7</v>
      </c>
      <c r="G26" s="109">
        <v>43250</v>
      </c>
    </row>
    <row r="27" spans="1:18" x14ac:dyDescent="0.3">
      <c r="A27" s="130"/>
      <c r="B27" s="130"/>
      <c r="C27" s="131"/>
      <c r="D27" s="132"/>
      <c r="E27" s="133"/>
      <c r="F27" s="112">
        <v>1.1490494464334678E-7</v>
      </c>
      <c r="G27" s="109">
        <v>43250</v>
      </c>
    </row>
    <row r="28" spans="1:18" x14ac:dyDescent="0.3">
      <c r="A28" s="130"/>
      <c r="B28" s="130"/>
      <c r="C28" s="131"/>
      <c r="D28" s="132"/>
      <c r="E28" s="133"/>
      <c r="F28" s="112">
        <v>3.8214031262473838E-4</v>
      </c>
      <c r="G28" s="109">
        <v>43252</v>
      </c>
    </row>
    <row r="29" spans="1:18" x14ac:dyDescent="0.3">
      <c r="A29" s="130"/>
      <c r="B29" s="130"/>
      <c r="C29" s="131"/>
      <c r="D29" s="132"/>
      <c r="E29" s="133"/>
      <c r="F29" s="134">
        <v>2.2980988928669356E-7</v>
      </c>
      <c r="G29" s="109">
        <v>43265</v>
      </c>
    </row>
    <row r="30" spans="1:18" x14ac:dyDescent="0.3">
      <c r="A30" s="130"/>
      <c r="B30" s="130"/>
      <c r="C30" s="131"/>
      <c r="D30" s="132"/>
      <c r="E30" s="133"/>
      <c r="F30" s="112">
        <v>7.6428062524947683E-5</v>
      </c>
      <c r="G30" s="109">
        <v>43271</v>
      </c>
    </row>
    <row r="31" spans="1:18" x14ac:dyDescent="0.3">
      <c r="A31" s="130"/>
      <c r="B31" s="130"/>
      <c r="C31" s="131"/>
      <c r="D31" s="132"/>
      <c r="E31" s="133"/>
      <c r="F31" s="134">
        <f>-F12</f>
        <v>-30437.311119805163</v>
      </c>
      <c r="G31" s="109">
        <v>43276</v>
      </c>
    </row>
    <row r="32" spans="1:18" x14ac:dyDescent="0.3">
      <c r="A32" s="130"/>
      <c r="B32" s="130"/>
      <c r="C32" s="131"/>
      <c r="D32" s="132"/>
      <c r="E32" s="133"/>
      <c r="F32" s="112">
        <v>7.6428062524947683E-5</v>
      </c>
      <c r="G32" s="109">
        <v>43281</v>
      </c>
    </row>
    <row r="33" spans="1:7" x14ac:dyDescent="0.3">
      <c r="A33" s="130"/>
      <c r="B33" s="130"/>
      <c r="C33" s="131"/>
      <c r="D33" s="132"/>
      <c r="E33" s="133"/>
      <c r="F33" s="112">
        <v>7.6428062524947683E-5</v>
      </c>
      <c r="G33" s="109">
        <v>43281</v>
      </c>
    </row>
    <row r="34" spans="1:7" x14ac:dyDescent="0.3">
      <c r="A34" s="130"/>
      <c r="B34" s="130"/>
      <c r="C34" s="131"/>
      <c r="D34" s="132"/>
      <c r="E34" s="133"/>
      <c r="F34" s="112">
        <v>9.3506651492200471E-2</v>
      </c>
      <c r="G34" s="109">
        <v>43282</v>
      </c>
    </row>
    <row r="35" spans="1:7" x14ac:dyDescent="0.3">
      <c r="A35" s="130"/>
      <c r="B35" s="130"/>
      <c r="C35" s="131"/>
      <c r="D35" s="132"/>
      <c r="E35" s="133"/>
      <c r="F35" s="134">
        <v>1.5285612504989537E-4</v>
      </c>
      <c r="G35" s="109">
        <v>43296</v>
      </c>
    </row>
    <row r="36" spans="1:7" x14ac:dyDescent="0.3">
      <c r="A36" s="130"/>
      <c r="B36" s="130"/>
      <c r="C36" s="131"/>
      <c r="D36" s="132"/>
      <c r="E36" s="133"/>
      <c r="F36" s="112">
        <v>1.8701330298440094E-2</v>
      </c>
      <c r="G36" s="109">
        <v>43301</v>
      </c>
    </row>
    <row r="37" spans="1:7" x14ac:dyDescent="0.3">
      <c r="A37" s="130"/>
      <c r="B37" s="130"/>
      <c r="C37" s="131"/>
      <c r="D37" s="132"/>
      <c r="E37" s="133"/>
      <c r="F37" s="134">
        <f>-F18</f>
        <v>-1.1490494464334678E-6</v>
      </c>
      <c r="G37" s="109">
        <v>43306</v>
      </c>
    </row>
    <row r="38" spans="1:7" x14ac:dyDescent="0.3">
      <c r="A38" s="130"/>
      <c r="B38" s="130"/>
      <c r="C38" s="131"/>
      <c r="D38" s="132"/>
      <c r="E38" s="133"/>
      <c r="F38" s="112">
        <v>1.8701330298440094E-2</v>
      </c>
      <c r="G38" s="109">
        <v>43311</v>
      </c>
    </row>
    <row r="39" spans="1:7" x14ac:dyDescent="0.3">
      <c r="A39" s="130"/>
      <c r="B39" s="130"/>
      <c r="C39" s="131"/>
      <c r="D39" s="132"/>
      <c r="E39" s="133"/>
      <c r="F39" s="112">
        <v>1.8701330298440094E-2</v>
      </c>
      <c r="G39" s="109">
        <v>43311</v>
      </c>
    </row>
    <row r="40" spans="1:7" x14ac:dyDescent="0.3">
      <c r="A40" s="130"/>
      <c r="B40" s="130"/>
      <c r="C40" s="131"/>
      <c r="D40" s="132"/>
      <c r="E40" s="133"/>
      <c r="F40" s="112">
        <v>8.4172005248455459</v>
      </c>
      <c r="G40" s="109">
        <v>43313</v>
      </c>
    </row>
    <row r="41" spans="1:7" x14ac:dyDescent="0.3">
      <c r="A41" s="130"/>
      <c r="B41" s="130"/>
      <c r="C41" s="131"/>
      <c r="D41" s="132"/>
      <c r="E41" s="133"/>
      <c r="F41" s="134">
        <v>3.7402660596880188E-2</v>
      </c>
      <c r="G41" s="109">
        <v>43326</v>
      </c>
    </row>
    <row r="42" spans="1:7" x14ac:dyDescent="0.3">
      <c r="A42" s="130"/>
      <c r="B42" s="130"/>
      <c r="C42" s="131"/>
      <c r="D42" s="132"/>
      <c r="E42" s="133"/>
      <c r="F42" s="112">
        <v>1.6834401049691092</v>
      </c>
      <c r="G42" s="109">
        <v>43332</v>
      </c>
    </row>
    <row r="43" spans="1:7" x14ac:dyDescent="0.3">
      <c r="A43" s="135"/>
      <c r="B43" s="135"/>
      <c r="C43" s="136"/>
      <c r="D43" s="137"/>
      <c r="E43" s="138"/>
      <c r="F43" s="134">
        <f>-F24</f>
        <v>-1.1490494464334678E-7</v>
      </c>
      <c r="G43" s="109">
        <v>43337</v>
      </c>
    </row>
    <row r="44" spans="1:7" x14ac:dyDescent="0.3">
      <c r="F44" s="112">
        <v>1.6834401049691092</v>
      </c>
      <c r="G44" s="109">
        <v>43342</v>
      </c>
    </row>
    <row r="45" spans="1:7" x14ac:dyDescent="0.3">
      <c r="F45" s="112">
        <v>1.6834401049691092</v>
      </c>
      <c r="G45" s="109">
        <v>43342</v>
      </c>
    </row>
    <row r="46" spans="1:7" x14ac:dyDescent="0.3">
      <c r="F46" s="112">
        <v>278.73939960720236</v>
      </c>
      <c r="G46" s="109">
        <v>43344</v>
      </c>
    </row>
    <row r="47" spans="1:7" x14ac:dyDescent="0.3">
      <c r="F47" s="134">
        <v>3.3668802099382185</v>
      </c>
      <c r="G47" s="109">
        <v>43357</v>
      </c>
    </row>
    <row r="48" spans="1:7" x14ac:dyDescent="0.3">
      <c r="F48" s="112">
        <v>55.747879921440472</v>
      </c>
      <c r="G48" s="109">
        <v>43363</v>
      </c>
    </row>
    <row r="49" spans="6:7" x14ac:dyDescent="0.3">
      <c r="F49" s="134">
        <f>-F30</f>
        <v>-7.6428062524947683E-5</v>
      </c>
      <c r="G49" s="109">
        <v>43368</v>
      </c>
    </row>
    <row r="50" spans="6:7" x14ac:dyDescent="0.3">
      <c r="F50" s="112">
        <v>55.747879921440472</v>
      </c>
      <c r="G50" s="109">
        <v>43373</v>
      </c>
    </row>
    <row r="51" spans="6:7" x14ac:dyDescent="0.3">
      <c r="F51" s="112">
        <v>55.747879921440472</v>
      </c>
      <c r="G51" s="109">
        <v>43373</v>
      </c>
    </row>
    <row r="52" spans="6:7" x14ac:dyDescent="0.3">
      <c r="F52" s="112">
        <v>3395.7410523248554</v>
      </c>
      <c r="G52" s="109">
        <v>43374</v>
      </c>
    </row>
    <row r="53" spans="6:7" x14ac:dyDescent="0.3">
      <c r="F53" s="134">
        <v>111.49575984288094</v>
      </c>
      <c r="G53" s="109">
        <v>43388</v>
      </c>
    </row>
    <row r="54" spans="6:7" x14ac:dyDescent="0.3">
      <c r="F54" s="112">
        <v>679.14821046497116</v>
      </c>
      <c r="G54" s="109">
        <v>43393</v>
      </c>
    </row>
    <row r="55" spans="6:7" x14ac:dyDescent="0.3">
      <c r="F55" s="134">
        <f>-F36</f>
        <v>-1.8701330298440094E-2</v>
      </c>
      <c r="G55" s="109">
        <v>43398</v>
      </c>
    </row>
    <row r="56" spans="6:7" x14ac:dyDescent="0.3">
      <c r="F56" s="112">
        <v>679.14821046497116</v>
      </c>
      <c r="G56" s="109">
        <v>43403</v>
      </c>
    </row>
    <row r="57" spans="6:7" x14ac:dyDescent="0.3">
      <c r="F57" s="112">
        <v>679.14821046497116</v>
      </c>
      <c r="G57" s="109">
        <v>43403</v>
      </c>
    </row>
    <row r="58" spans="6:7" x14ac:dyDescent="0.3">
      <c r="F58" s="112">
        <v>15218.655559902581</v>
      </c>
      <c r="G58" s="109">
        <v>43405</v>
      </c>
    </row>
    <row r="59" spans="6:7" x14ac:dyDescent="0.3">
      <c r="F59" s="139">
        <v>1358.2964209299423</v>
      </c>
      <c r="G59" s="109">
        <v>43418</v>
      </c>
    </row>
    <row r="60" spans="6:7" x14ac:dyDescent="0.3">
      <c r="F60" s="112">
        <v>3043.7311119805163</v>
      </c>
      <c r="G60" s="109">
        <v>43424</v>
      </c>
    </row>
    <row r="61" spans="6:7" x14ac:dyDescent="0.3">
      <c r="F61" s="134">
        <f>-F42</f>
        <v>-1.6834401049691092</v>
      </c>
      <c r="G61" s="109">
        <v>43429</v>
      </c>
    </row>
    <row r="62" spans="6:7" x14ac:dyDescent="0.3">
      <c r="F62" s="112">
        <v>3043.7311119805163</v>
      </c>
      <c r="G62" s="109">
        <v>43434</v>
      </c>
    </row>
    <row r="63" spans="6:7" x14ac:dyDescent="0.3">
      <c r="F63" s="112">
        <v>3043.7311119805163</v>
      </c>
      <c r="G63" s="109">
        <v>43434</v>
      </c>
    </row>
    <row r="64" spans="6:7" x14ac:dyDescent="0.3">
      <c r="F64" s="112">
        <v>25091.321133070156</v>
      </c>
      <c r="G64" s="109">
        <v>43435</v>
      </c>
    </row>
    <row r="65" spans="6:7" x14ac:dyDescent="0.3">
      <c r="F65" s="112">
        <v>6087.4622239610326</v>
      </c>
      <c r="G65" s="109">
        <v>43449</v>
      </c>
    </row>
    <row r="66" spans="6:7" x14ac:dyDescent="0.3">
      <c r="F66" s="112">
        <v>5018.2642266140319</v>
      </c>
      <c r="G66" s="109">
        <v>43454</v>
      </c>
    </row>
    <row r="67" spans="6:7" x14ac:dyDescent="0.3">
      <c r="F67" s="134">
        <f>-F48</f>
        <v>-55.747879921440472</v>
      </c>
      <c r="G67" s="109">
        <v>43459</v>
      </c>
    </row>
    <row r="68" spans="6:7" x14ac:dyDescent="0.3">
      <c r="F68" s="112">
        <v>5018.2642266140319</v>
      </c>
      <c r="G68" s="109">
        <v>43464</v>
      </c>
    </row>
    <row r="69" spans="6:7" x14ac:dyDescent="0.3">
      <c r="F69" s="112">
        <v>5018.2642266140319</v>
      </c>
      <c r="G69" s="109">
        <v>43464</v>
      </c>
    </row>
    <row r="70" spans="6:7" x14ac:dyDescent="0.3">
      <c r="F70" s="112">
        <v>15218.655559902581</v>
      </c>
      <c r="G70" s="109">
        <v>43466</v>
      </c>
    </row>
    <row r="71" spans="6:7" x14ac:dyDescent="0.3">
      <c r="F71" s="112">
        <v>10036.528453228064</v>
      </c>
      <c r="G71" s="109">
        <v>43479</v>
      </c>
    </row>
    <row r="72" spans="6:7" x14ac:dyDescent="0.3">
      <c r="F72" s="112">
        <v>3043.7311119805163</v>
      </c>
      <c r="G72" s="109">
        <v>43485</v>
      </c>
    </row>
    <row r="73" spans="6:7" x14ac:dyDescent="0.3">
      <c r="F73" s="134">
        <f>-F54</f>
        <v>-679.14821046497116</v>
      </c>
      <c r="G73" s="109">
        <v>43490</v>
      </c>
    </row>
    <row r="74" spans="6:7" x14ac:dyDescent="0.3">
      <c r="F74" s="112">
        <v>3043.7311119805163</v>
      </c>
      <c r="G74" s="109">
        <v>43495</v>
      </c>
    </row>
    <row r="75" spans="6:7" x14ac:dyDescent="0.3">
      <c r="F75" s="112">
        <v>3043.7311119805163</v>
      </c>
      <c r="G75" s="109">
        <v>43495</v>
      </c>
    </row>
    <row r="76" spans="6:7" x14ac:dyDescent="0.3">
      <c r="F76" s="112">
        <v>3395.7410523248554</v>
      </c>
      <c r="G76" s="109">
        <v>43497</v>
      </c>
    </row>
    <row r="77" spans="6:7" x14ac:dyDescent="0.3">
      <c r="F77" s="112">
        <v>6087.4622239610326</v>
      </c>
      <c r="G77" s="109">
        <v>43510</v>
      </c>
    </row>
    <row r="78" spans="6:7" x14ac:dyDescent="0.3">
      <c r="F78" s="112">
        <v>679.14821046497116</v>
      </c>
      <c r="G78" s="109">
        <v>43516</v>
      </c>
    </row>
    <row r="79" spans="6:7" x14ac:dyDescent="0.3">
      <c r="F79" s="134">
        <f>-F60</f>
        <v>-3043.7311119805163</v>
      </c>
      <c r="G79" s="109">
        <v>43521</v>
      </c>
    </row>
    <row r="80" spans="6:7" x14ac:dyDescent="0.3">
      <c r="F80" s="112">
        <v>278.73939960720236</v>
      </c>
      <c r="G80" s="109">
        <v>43525</v>
      </c>
    </row>
    <row r="81" spans="6:7" x14ac:dyDescent="0.3">
      <c r="F81" s="112">
        <v>679.14821046497116</v>
      </c>
      <c r="G81" s="109">
        <v>43526</v>
      </c>
    </row>
    <row r="82" spans="6:7" x14ac:dyDescent="0.3">
      <c r="F82" s="112">
        <v>679.14821046497116</v>
      </c>
      <c r="G82" s="109">
        <v>43526</v>
      </c>
    </row>
    <row r="83" spans="6:7" x14ac:dyDescent="0.3">
      <c r="F83" s="112">
        <v>1358.2964209299423</v>
      </c>
      <c r="G83" s="109">
        <v>43541</v>
      </c>
    </row>
    <row r="84" spans="6:7" x14ac:dyDescent="0.3">
      <c r="F84" s="112">
        <v>55.747879921440472</v>
      </c>
      <c r="G84" s="109">
        <v>43544</v>
      </c>
    </row>
    <row r="85" spans="6:7" x14ac:dyDescent="0.3">
      <c r="F85" s="134">
        <f>-F66</f>
        <v>-5018.2642266140319</v>
      </c>
      <c r="G85" s="109">
        <v>43549</v>
      </c>
    </row>
    <row r="86" spans="6:7" x14ac:dyDescent="0.3">
      <c r="F86" s="112">
        <v>55.747879921440472</v>
      </c>
      <c r="G86" s="109">
        <v>43554</v>
      </c>
    </row>
    <row r="87" spans="6:7" x14ac:dyDescent="0.3">
      <c r="F87" s="112">
        <v>55.747879921440472</v>
      </c>
      <c r="G87" s="109">
        <v>43554</v>
      </c>
    </row>
    <row r="88" spans="6:7" x14ac:dyDescent="0.3">
      <c r="F88" s="112">
        <v>8.4172005248455459</v>
      </c>
      <c r="G88" s="109">
        <v>43556</v>
      </c>
    </row>
    <row r="89" spans="6:7" x14ac:dyDescent="0.3">
      <c r="F89" s="112">
        <v>111.49575984288094</v>
      </c>
      <c r="G89" s="109">
        <v>43569</v>
      </c>
    </row>
    <row r="90" spans="6:7" x14ac:dyDescent="0.3">
      <c r="F90" s="112">
        <v>1.6834401049691092</v>
      </c>
      <c r="G90" s="109">
        <v>43575</v>
      </c>
    </row>
    <row r="91" spans="6:7" x14ac:dyDescent="0.3">
      <c r="F91" s="134">
        <f>-F72</f>
        <v>-3043.7311119805163</v>
      </c>
      <c r="G91" s="109">
        <v>43580</v>
      </c>
    </row>
    <row r="92" spans="6:7" x14ac:dyDescent="0.3">
      <c r="F92" s="112">
        <v>1.6834401049691092</v>
      </c>
      <c r="G92" s="109">
        <v>43585</v>
      </c>
    </row>
    <row r="93" spans="6:7" x14ac:dyDescent="0.3">
      <c r="F93" s="112">
        <v>1.6834401049691092</v>
      </c>
      <c r="G93" s="109">
        <v>43585</v>
      </c>
    </row>
    <row r="94" spans="6:7" x14ac:dyDescent="0.3">
      <c r="F94" s="112">
        <v>9.3506651492200471E-2</v>
      </c>
      <c r="G94" s="109">
        <v>43586</v>
      </c>
    </row>
    <row r="95" spans="6:7" x14ac:dyDescent="0.3">
      <c r="F95" s="112">
        <v>3.3668802099382185</v>
      </c>
      <c r="G95" s="109">
        <v>43600</v>
      </c>
    </row>
    <row r="96" spans="6:7" x14ac:dyDescent="0.3">
      <c r="F96" s="112">
        <v>1.8701330298440094E-2</v>
      </c>
      <c r="G96" s="109">
        <v>43605</v>
      </c>
    </row>
    <row r="97" spans="6:7" x14ac:dyDescent="0.3">
      <c r="F97" s="134">
        <f>-F78</f>
        <v>-679.14821046497116</v>
      </c>
      <c r="G97" s="109">
        <v>43610</v>
      </c>
    </row>
    <row r="98" spans="6:7" x14ac:dyDescent="0.3">
      <c r="F98" s="112">
        <v>1.8701330298440094E-2</v>
      </c>
      <c r="G98" s="109">
        <v>43615</v>
      </c>
    </row>
    <row r="99" spans="6:7" x14ac:dyDescent="0.3">
      <c r="F99" s="112">
        <v>1.8701330298440094E-2</v>
      </c>
      <c r="G99" s="109">
        <v>43615</v>
      </c>
    </row>
    <row r="100" spans="6:7" x14ac:dyDescent="0.3">
      <c r="F100" s="112">
        <v>3.8214031262473838E-4</v>
      </c>
      <c r="G100" s="109">
        <v>43617</v>
      </c>
    </row>
    <row r="101" spans="6:7" x14ac:dyDescent="0.3">
      <c r="F101" s="112">
        <v>3.7402660596880188E-2</v>
      </c>
      <c r="G101" s="109">
        <v>43630</v>
      </c>
    </row>
    <row r="102" spans="6:7" x14ac:dyDescent="0.3">
      <c r="F102" s="112">
        <v>7.6428062524947683E-5</v>
      </c>
      <c r="G102" s="109">
        <v>43636</v>
      </c>
    </row>
    <row r="103" spans="6:7" x14ac:dyDescent="0.3">
      <c r="F103" s="134">
        <f>-F84</f>
        <v>-55.747879921440472</v>
      </c>
      <c r="G103" s="109">
        <v>43641</v>
      </c>
    </row>
    <row r="104" spans="6:7" x14ac:dyDescent="0.3">
      <c r="F104" s="112">
        <v>7.6428062524947683E-5</v>
      </c>
      <c r="G104" s="109">
        <v>43646</v>
      </c>
    </row>
    <row r="105" spans="6:7" x14ac:dyDescent="0.3">
      <c r="F105" s="112">
        <v>7.6428062524947683E-5</v>
      </c>
      <c r="G105" s="109">
        <v>43646</v>
      </c>
    </row>
    <row r="106" spans="6:7" x14ac:dyDescent="0.3">
      <c r="F106" s="112">
        <v>5.7452472321673389E-7</v>
      </c>
      <c r="G106" s="109">
        <v>43647</v>
      </c>
    </row>
    <row r="107" spans="6:7" x14ac:dyDescent="0.3">
      <c r="F107" s="112">
        <v>1.5285612504989537E-4</v>
      </c>
      <c r="G107" s="109">
        <v>43661</v>
      </c>
    </row>
    <row r="108" spans="6:7" x14ac:dyDescent="0.3">
      <c r="F108" s="112">
        <v>1.1490494464334678E-7</v>
      </c>
      <c r="G108" s="109">
        <v>43666</v>
      </c>
    </row>
    <row r="109" spans="6:7" x14ac:dyDescent="0.3">
      <c r="F109" s="134">
        <f>-F90</f>
        <v>-1.6834401049691092</v>
      </c>
      <c r="G109" s="109">
        <v>43671</v>
      </c>
    </row>
    <row r="110" spans="6:7" x14ac:dyDescent="0.3">
      <c r="F110" s="112">
        <v>1.1490494464334678E-7</v>
      </c>
      <c r="G110" s="109">
        <v>43676</v>
      </c>
    </row>
    <row r="111" spans="6:7" x14ac:dyDescent="0.3">
      <c r="F111" s="112">
        <v>1.1490494464334678E-7</v>
      </c>
      <c r="G111" s="109">
        <v>43676</v>
      </c>
    </row>
    <row r="112" spans="6:7" x14ac:dyDescent="0.3">
      <c r="F112" s="112">
        <v>2.2980988928669356E-7</v>
      </c>
      <c r="G112" s="109">
        <v>43691</v>
      </c>
    </row>
  </sheetData>
  <sortState ref="F23:G112">
    <sortCondition ref="G2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L2"/>
  <sheetViews>
    <sheetView workbookViewId="0"/>
  </sheetViews>
  <sheetFormatPr defaultRowHeight="14.4" x14ac:dyDescent="0.3"/>
  <cols>
    <col min="1" max="1" width="8.5546875" bestFit="1" customWidth="1"/>
    <col min="2" max="9" width="9.5546875" bestFit="1" customWidth="1"/>
    <col min="10" max="10" width="8.5546875" bestFit="1" customWidth="1"/>
    <col min="11" max="14" width="9.5546875" bestFit="1" customWidth="1"/>
    <col min="15" max="15" width="8.5546875" bestFit="1" customWidth="1"/>
    <col min="16" max="19" width="9.5546875" bestFit="1" customWidth="1"/>
    <col min="20" max="20" width="8.5546875" bestFit="1" customWidth="1"/>
    <col min="21" max="25" width="9.5546875" bestFit="1" customWidth="1"/>
    <col min="26" max="29" width="10.5546875" bestFit="1" customWidth="1"/>
    <col min="30" max="30" width="10.109375" bestFit="1" customWidth="1"/>
    <col min="31" max="34" width="10.5546875" bestFit="1" customWidth="1"/>
    <col min="35" max="35" width="10.109375" bestFit="1" customWidth="1"/>
    <col min="36" max="39" width="10.5546875" bestFit="1" customWidth="1"/>
    <col min="40" max="41" width="10.109375" bestFit="1" customWidth="1"/>
    <col min="42" max="44" width="9.5546875" bestFit="1" customWidth="1"/>
    <col min="45" max="45" width="9.109375" bestFit="1" customWidth="1"/>
    <col min="46" max="47" width="9.5546875" bestFit="1" customWidth="1"/>
    <col min="48" max="50" width="8.5546875" bestFit="1" customWidth="1"/>
    <col min="51" max="54" width="9.5546875" bestFit="1" customWidth="1"/>
    <col min="55" max="55" width="8.5546875" bestFit="1" customWidth="1"/>
    <col min="56" max="59" width="9.5546875" bestFit="1" customWidth="1"/>
    <col min="60" max="60" width="8.5546875" bestFit="1" customWidth="1"/>
    <col min="61" max="64" width="9.5546875" bestFit="1" customWidth="1"/>
    <col min="65" max="65" width="8.5546875" bestFit="1" customWidth="1"/>
    <col min="66" max="69" width="9.5546875" bestFit="1" customWidth="1"/>
    <col min="70" max="70" width="8.5546875" bestFit="1" customWidth="1"/>
    <col min="71" max="75" width="9.5546875" bestFit="1" customWidth="1"/>
  </cols>
  <sheetData>
    <row r="1" spans="1:90" x14ac:dyDescent="0.3">
      <c r="A1" s="112">
        <v>5.7452472321673389E-7</v>
      </c>
      <c r="B1" s="112">
        <v>1.1490494464334678E-7</v>
      </c>
      <c r="C1" s="134" t="e">
        <f>-#REF!</f>
        <v>#REF!</v>
      </c>
      <c r="D1" s="112">
        <v>1.1490494464334678E-7</v>
      </c>
      <c r="E1" s="112">
        <v>1.1490494464334678E-7</v>
      </c>
      <c r="F1" s="112">
        <v>3.8214031262473838E-4</v>
      </c>
      <c r="G1" s="134">
        <v>2.2980988928669356E-7</v>
      </c>
      <c r="H1" s="112">
        <v>7.6428062524947683E-5</v>
      </c>
      <c r="I1" s="134" t="e">
        <f>-#REF!</f>
        <v>#REF!</v>
      </c>
      <c r="J1" s="112">
        <v>7.6428062524947683E-5</v>
      </c>
      <c r="K1" s="112">
        <v>7.6428062524947683E-5</v>
      </c>
      <c r="L1" s="112">
        <v>9.3506651492200471E-2</v>
      </c>
      <c r="M1" s="134">
        <v>1.5285612504989537E-4</v>
      </c>
      <c r="N1" s="112">
        <v>1.8701330298440094E-2</v>
      </c>
      <c r="O1" s="134" t="e">
        <f>-#REF!</f>
        <v>#REF!</v>
      </c>
      <c r="P1" s="112">
        <v>1.8701330298440094E-2</v>
      </c>
      <c r="Q1" s="112">
        <v>1.8701330298440094E-2</v>
      </c>
      <c r="R1" s="112">
        <v>8.4172005248455459</v>
      </c>
      <c r="S1" s="134">
        <v>3.7402660596880188E-2</v>
      </c>
      <c r="T1" s="112">
        <v>1.6834401049691092</v>
      </c>
      <c r="U1" s="134">
        <f>-B1</f>
        <v>-1.1490494464334678E-7</v>
      </c>
      <c r="V1" s="112">
        <v>1.6834401049691092</v>
      </c>
      <c r="W1" s="112">
        <v>1.6834401049691092</v>
      </c>
      <c r="X1" s="112">
        <v>278.73939960720236</v>
      </c>
      <c r="Y1" s="134">
        <v>3.3668802099382185</v>
      </c>
      <c r="Z1" s="112">
        <v>55.747879921440472</v>
      </c>
      <c r="AA1" s="134">
        <f>-H1</f>
        <v>-7.6428062524947683E-5</v>
      </c>
      <c r="AB1" s="112">
        <v>55.747879921440472</v>
      </c>
      <c r="AC1" s="112">
        <v>55.747879921440472</v>
      </c>
      <c r="AD1" s="112">
        <v>3395.7410523248554</v>
      </c>
      <c r="AE1" s="134">
        <v>111.49575984288094</v>
      </c>
      <c r="AF1" s="112">
        <v>679.14821046497116</v>
      </c>
      <c r="AG1" s="134">
        <f>-N1</f>
        <v>-1.8701330298440094E-2</v>
      </c>
      <c r="AH1" s="112">
        <v>679.14821046497116</v>
      </c>
      <c r="AI1" s="112">
        <v>679.14821046497116</v>
      </c>
      <c r="AJ1" s="112">
        <v>15218.655559902581</v>
      </c>
      <c r="AK1" s="139">
        <v>1358.2964209299423</v>
      </c>
      <c r="AL1" s="112">
        <v>3043.7311119805163</v>
      </c>
      <c r="AM1" s="134">
        <f>-T1</f>
        <v>-1.6834401049691092</v>
      </c>
      <c r="AN1" s="112">
        <v>3043.7311119805163</v>
      </c>
      <c r="AO1" s="112">
        <v>3043.7311119805163</v>
      </c>
      <c r="AP1" s="112">
        <v>25091.321133070156</v>
      </c>
      <c r="AQ1" s="112">
        <v>6087.4622239610326</v>
      </c>
      <c r="AR1" s="112">
        <v>5018.2642266140319</v>
      </c>
      <c r="AS1" s="134">
        <f>-Z1</f>
        <v>-55.747879921440472</v>
      </c>
      <c r="AT1" s="112">
        <v>5018.2642266140319</v>
      </c>
      <c r="AU1" s="112">
        <v>5018.2642266140319</v>
      </c>
      <c r="AV1" s="112">
        <v>15218.655559902581</v>
      </c>
      <c r="AW1" s="112">
        <v>10036.528453228064</v>
      </c>
      <c r="AX1" s="112">
        <v>3043.7311119805163</v>
      </c>
      <c r="AY1" s="134">
        <f>-AF1</f>
        <v>-679.14821046497116</v>
      </c>
      <c r="AZ1" s="112">
        <v>3043.7311119805163</v>
      </c>
      <c r="BA1" s="112">
        <v>3043.7311119805163</v>
      </c>
      <c r="BB1" s="112">
        <v>3395.7410523248554</v>
      </c>
      <c r="BC1" s="112">
        <v>6087.4622239610326</v>
      </c>
      <c r="BD1" s="112">
        <v>679.14821046497116</v>
      </c>
      <c r="BE1" s="134">
        <f>-AL1</f>
        <v>-3043.7311119805163</v>
      </c>
      <c r="BF1" s="112">
        <v>278.73939960720236</v>
      </c>
      <c r="BG1" s="112">
        <v>679.14821046497116</v>
      </c>
      <c r="BH1" s="112">
        <v>679.14821046497116</v>
      </c>
      <c r="BI1" s="112">
        <v>1358.2964209299423</v>
      </c>
      <c r="BJ1" s="112">
        <v>55.747879921440472</v>
      </c>
      <c r="BK1" s="134">
        <f>-AR1</f>
        <v>-5018.2642266140319</v>
      </c>
      <c r="BL1" s="112">
        <v>55.747879921440472</v>
      </c>
      <c r="BM1" s="112">
        <v>55.747879921440472</v>
      </c>
      <c r="BN1" s="112">
        <v>8.4172005248455459</v>
      </c>
      <c r="BO1" s="112">
        <v>111.49575984288094</v>
      </c>
      <c r="BP1" s="112">
        <v>1.6834401049691092</v>
      </c>
      <c r="BQ1" s="134">
        <f>-AX1</f>
        <v>-3043.7311119805163</v>
      </c>
      <c r="BR1" s="112">
        <v>1.6834401049691092</v>
      </c>
      <c r="BS1" s="112">
        <v>1.6834401049691092</v>
      </c>
      <c r="BT1" s="112">
        <v>9.3506651492200471E-2</v>
      </c>
      <c r="BU1" s="112">
        <v>3.3668802099382185</v>
      </c>
      <c r="BV1" s="112">
        <v>1.8701330298440094E-2</v>
      </c>
      <c r="BW1" s="134">
        <f>-BD1</f>
        <v>-679.14821046497116</v>
      </c>
      <c r="BX1" s="112">
        <v>1.8701330298440094E-2</v>
      </c>
      <c r="BY1" s="112">
        <v>1.8701330298440094E-2</v>
      </c>
      <c r="BZ1" s="112">
        <v>3.8214031262473838E-4</v>
      </c>
      <c r="CA1" s="112">
        <v>3.7402660596880188E-2</v>
      </c>
      <c r="CB1" s="112">
        <v>7.6428062524947683E-5</v>
      </c>
      <c r="CC1" s="134">
        <f>-BJ1</f>
        <v>-55.747879921440472</v>
      </c>
      <c r="CD1" s="112">
        <v>7.6428062524947683E-5</v>
      </c>
      <c r="CE1" s="112">
        <v>7.6428062524947683E-5</v>
      </c>
      <c r="CF1" s="112">
        <v>5.7452472321673389E-7</v>
      </c>
      <c r="CG1" s="112">
        <v>1.5285612504989537E-4</v>
      </c>
      <c r="CH1" s="112">
        <v>1.1490494464334678E-7</v>
      </c>
      <c r="CI1" s="134">
        <f>-BP1</f>
        <v>-1.6834401049691092</v>
      </c>
      <c r="CJ1" s="112">
        <v>1.1490494464334678E-7</v>
      </c>
      <c r="CK1" s="112">
        <v>1.1490494464334678E-7</v>
      </c>
      <c r="CL1" s="112">
        <v>2.2980988928669356E-7</v>
      </c>
    </row>
    <row r="2" spans="1:90" x14ac:dyDescent="0.3">
      <c r="A2" s="109">
        <v>43221</v>
      </c>
      <c r="B2" s="109">
        <v>43240</v>
      </c>
      <c r="C2" s="109">
        <v>43245</v>
      </c>
      <c r="D2" s="109">
        <v>43250</v>
      </c>
      <c r="E2" s="109">
        <v>43250</v>
      </c>
      <c r="F2" s="109">
        <v>43252</v>
      </c>
      <c r="G2" s="109">
        <v>43265</v>
      </c>
      <c r="H2" s="109">
        <v>43271</v>
      </c>
      <c r="I2" s="109">
        <v>43276</v>
      </c>
      <c r="J2" s="109">
        <v>43281</v>
      </c>
      <c r="K2" s="109">
        <v>43281</v>
      </c>
      <c r="L2" s="109">
        <v>43282</v>
      </c>
      <c r="M2" s="109">
        <v>43296</v>
      </c>
      <c r="N2" s="109">
        <v>43301</v>
      </c>
      <c r="O2" s="109">
        <v>43306</v>
      </c>
      <c r="P2" s="109">
        <v>43311</v>
      </c>
      <c r="Q2" s="109">
        <v>43311</v>
      </c>
      <c r="R2" s="109">
        <v>43313</v>
      </c>
      <c r="S2" s="109">
        <v>43326</v>
      </c>
      <c r="T2" s="109">
        <v>43332</v>
      </c>
      <c r="U2" s="109">
        <v>43337</v>
      </c>
      <c r="V2" s="109">
        <v>43342</v>
      </c>
      <c r="W2" s="109">
        <v>43342</v>
      </c>
      <c r="X2" s="109">
        <v>43344</v>
      </c>
      <c r="Y2" s="109">
        <v>43357</v>
      </c>
      <c r="Z2" s="109">
        <v>43363</v>
      </c>
      <c r="AA2" s="109">
        <v>43368</v>
      </c>
      <c r="AB2" s="109">
        <v>43373</v>
      </c>
      <c r="AC2" s="109">
        <v>43373</v>
      </c>
      <c r="AD2" s="109">
        <v>43374</v>
      </c>
      <c r="AE2" s="109">
        <v>43388</v>
      </c>
      <c r="AF2" s="109">
        <v>43393</v>
      </c>
      <c r="AG2" s="109">
        <v>43398</v>
      </c>
      <c r="AH2" s="109">
        <v>43403</v>
      </c>
      <c r="AI2" s="109">
        <v>43403</v>
      </c>
      <c r="AJ2" s="109">
        <v>43405</v>
      </c>
      <c r="AK2" s="109">
        <v>43418</v>
      </c>
      <c r="AL2" s="109">
        <v>43424</v>
      </c>
      <c r="AM2" s="109">
        <v>43429</v>
      </c>
      <c r="AN2" s="109">
        <v>43434</v>
      </c>
      <c r="AO2" s="109">
        <v>43434</v>
      </c>
      <c r="AP2" s="109">
        <v>43435</v>
      </c>
      <c r="AQ2" s="109">
        <v>43449</v>
      </c>
      <c r="AR2" s="109">
        <v>43454</v>
      </c>
      <c r="AS2" s="109">
        <v>43459</v>
      </c>
      <c r="AT2" s="109">
        <v>43464</v>
      </c>
      <c r="AU2" s="109">
        <v>43464</v>
      </c>
      <c r="AV2" s="109">
        <v>43466</v>
      </c>
      <c r="AW2" s="109">
        <v>43479</v>
      </c>
      <c r="AX2" s="109">
        <v>43485</v>
      </c>
      <c r="AY2" s="109">
        <v>43490</v>
      </c>
      <c r="AZ2" s="109">
        <v>43495</v>
      </c>
      <c r="BA2" s="109">
        <v>43495</v>
      </c>
      <c r="BB2" s="109">
        <v>43497</v>
      </c>
      <c r="BC2" s="109">
        <v>43510</v>
      </c>
      <c r="BD2" s="109">
        <v>43516</v>
      </c>
      <c r="BE2" s="109">
        <v>43521</v>
      </c>
      <c r="BF2" s="109">
        <v>43525</v>
      </c>
      <c r="BG2" s="109">
        <v>43526</v>
      </c>
      <c r="BH2" s="109">
        <v>43526</v>
      </c>
      <c r="BI2" s="109">
        <v>43541</v>
      </c>
      <c r="BJ2" s="109">
        <v>43544</v>
      </c>
      <c r="BK2" s="109">
        <v>43549</v>
      </c>
      <c r="BL2" s="109">
        <v>43554</v>
      </c>
      <c r="BM2" s="109">
        <v>43554</v>
      </c>
      <c r="BN2" s="109">
        <v>43556</v>
      </c>
      <c r="BO2" s="109">
        <v>43569</v>
      </c>
      <c r="BP2" s="109">
        <v>43575</v>
      </c>
      <c r="BQ2" s="109">
        <v>43580</v>
      </c>
      <c r="BR2" s="109">
        <v>43585</v>
      </c>
      <c r="BS2" s="109">
        <v>43585</v>
      </c>
      <c r="BT2" s="109">
        <v>43586</v>
      </c>
      <c r="BU2" s="109">
        <v>43600</v>
      </c>
      <c r="BV2" s="109">
        <v>43605</v>
      </c>
      <c r="BW2" s="109">
        <v>43610</v>
      </c>
      <c r="BX2" s="109">
        <v>43615</v>
      </c>
      <c r="BY2" s="109">
        <v>43615</v>
      </c>
      <c r="BZ2" s="109">
        <v>43617</v>
      </c>
      <c r="CA2" s="109">
        <v>43630</v>
      </c>
      <c r="CB2" s="109">
        <v>43636</v>
      </c>
      <c r="CC2" s="109">
        <v>43641</v>
      </c>
      <c r="CD2" s="109">
        <v>43646</v>
      </c>
      <c r="CE2" s="109">
        <v>43646</v>
      </c>
      <c r="CF2" s="109">
        <v>43647</v>
      </c>
      <c r="CG2" s="109">
        <v>43661</v>
      </c>
      <c r="CH2" s="109">
        <v>43666</v>
      </c>
      <c r="CI2" s="109">
        <v>43671</v>
      </c>
      <c r="CJ2" s="109">
        <v>43676</v>
      </c>
      <c r="CK2" s="109">
        <v>43676</v>
      </c>
      <c r="CL2" s="109">
        <v>43691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R90"/>
  <sheetViews>
    <sheetView workbookViewId="0"/>
  </sheetViews>
  <sheetFormatPr defaultRowHeight="14.4" x14ac:dyDescent="0.3"/>
  <cols>
    <col min="1" max="1" width="10.6640625" style="11" bestFit="1" customWidth="1"/>
    <col min="2" max="2" width="10.5546875" style="109" bestFit="1" customWidth="1"/>
    <col min="4" max="4" width="10.6640625" customWidth="1"/>
    <col min="5" max="5" width="10.5546875" bestFit="1" customWidth="1"/>
    <col min="11" max="11" width="12.6640625" style="11" bestFit="1" customWidth="1"/>
    <col min="12" max="14" width="12.6640625" bestFit="1" customWidth="1"/>
    <col min="15" max="16" width="12" bestFit="1" customWidth="1"/>
    <col min="17" max="17" width="12.5546875" customWidth="1"/>
    <col min="18" max="18" width="13.88671875" customWidth="1"/>
    <col min="19" max="20" width="12" bestFit="1" customWidth="1"/>
    <col min="21" max="21" width="12.6640625" bestFit="1" customWidth="1"/>
    <col min="22" max="22" width="11" bestFit="1" customWidth="1"/>
    <col min="23" max="23" width="12.6640625" bestFit="1" customWidth="1"/>
    <col min="24" max="24" width="11.6640625" bestFit="1" customWidth="1"/>
    <col min="25" max="26" width="12.6640625" bestFit="1" customWidth="1"/>
  </cols>
  <sheetData>
    <row r="1" spans="1:18" x14ac:dyDescent="0.3">
      <c r="A1" s="11">
        <v>5.7452472321673389E-7</v>
      </c>
      <c r="B1" s="109">
        <v>43221</v>
      </c>
      <c r="D1" s="9">
        <f>-A1</f>
        <v>-5.7452472321673389E-7</v>
      </c>
      <c r="E1" s="109" t="s">
        <v>109</v>
      </c>
      <c r="F1">
        <v>28</v>
      </c>
      <c r="G1">
        <f>MONTH(B1)</f>
        <v>5</v>
      </c>
      <c r="H1">
        <f>YEAR(B1)</f>
        <v>2018</v>
      </c>
      <c r="I1" t="str">
        <f>G1&amp;"/28/"&amp;H1</f>
        <v>5/28/2018</v>
      </c>
      <c r="K1" s="11">
        <v>-5.7452472321673389E-7</v>
      </c>
      <c r="L1" t="s">
        <v>109</v>
      </c>
      <c r="M1">
        <v>28</v>
      </c>
      <c r="N1">
        <v>5</v>
      </c>
      <c r="O1">
        <v>2018</v>
      </c>
      <c r="P1" s="9">
        <f>K1</f>
        <v>-5.7452472321673389E-7</v>
      </c>
    </row>
    <row r="2" spans="1:18" x14ac:dyDescent="0.3">
      <c r="A2" s="11">
        <v>1.1490494464334678E-7</v>
      </c>
      <c r="B2" s="109">
        <v>43240</v>
      </c>
      <c r="D2" s="9">
        <f t="shared" ref="D2:D65" si="0">-A2</f>
        <v>-1.1490494464334678E-7</v>
      </c>
      <c r="E2" s="109" t="s">
        <v>109</v>
      </c>
      <c r="F2">
        <v>28</v>
      </c>
      <c r="G2">
        <f t="shared" ref="G2:G65" si="1">MONTH(B2)</f>
        <v>5</v>
      </c>
      <c r="H2">
        <f t="shared" ref="H2:H65" si="2">YEAR(B2)</f>
        <v>2018</v>
      </c>
      <c r="I2" t="str">
        <f t="shared" ref="I2:I65" si="3">G2&amp;"/28/"&amp;H2</f>
        <v>5/28/2018</v>
      </c>
      <c r="K2" s="11">
        <v>-1.1490494464334678E-7</v>
      </c>
      <c r="L2" t="s">
        <v>109</v>
      </c>
      <c r="M2">
        <v>28</v>
      </c>
      <c r="N2">
        <v>5</v>
      </c>
      <c r="O2">
        <v>2018</v>
      </c>
      <c r="P2" s="9">
        <f>K2+P1</f>
        <v>-6.8942966786008071E-7</v>
      </c>
    </row>
    <row r="3" spans="1:18" x14ac:dyDescent="0.3">
      <c r="A3" s="11">
        <v>-0.18701330298440094</v>
      </c>
      <c r="B3" s="109">
        <v>43245</v>
      </c>
      <c r="D3" s="9">
        <f t="shared" si="0"/>
        <v>0.18701330298440094</v>
      </c>
      <c r="E3" s="109" t="s">
        <v>109</v>
      </c>
      <c r="F3">
        <v>28</v>
      </c>
      <c r="G3">
        <f t="shared" si="1"/>
        <v>5</v>
      </c>
      <c r="H3">
        <f t="shared" si="2"/>
        <v>2018</v>
      </c>
      <c r="I3" t="str">
        <f t="shared" si="3"/>
        <v>5/28/2018</v>
      </c>
      <c r="K3" s="11">
        <v>0.18701330298440094</v>
      </c>
      <c r="L3" t="s">
        <v>109</v>
      </c>
      <c r="M3">
        <v>28</v>
      </c>
      <c r="N3">
        <v>5</v>
      </c>
      <c r="O3">
        <v>2018</v>
      </c>
      <c r="P3" s="9">
        <f t="shared" ref="P3:P66" si="4">K3+P2</f>
        <v>0.18701261355473309</v>
      </c>
      <c r="Q3" s="140" t="s">
        <v>101</v>
      </c>
      <c r="R3" t="s">
        <v>125</v>
      </c>
    </row>
    <row r="4" spans="1:18" x14ac:dyDescent="0.3">
      <c r="A4" s="11">
        <v>1.1490494464334678E-7</v>
      </c>
      <c r="B4" s="109">
        <v>43250</v>
      </c>
      <c r="D4" s="9">
        <f t="shared" si="0"/>
        <v>-1.1490494464334678E-7</v>
      </c>
      <c r="E4" s="109" t="s">
        <v>109</v>
      </c>
      <c r="F4">
        <v>28</v>
      </c>
      <c r="G4">
        <f t="shared" si="1"/>
        <v>5</v>
      </c>
      <c r="H4">
        <f t="shared" si="2"/>
        <v>2018</v>
      </c>
      <c r="I4" t="str">
        <f t="shared" si="3"/>
        <v>5/28/2018</v>
      </c>
      <c r="K4" s="11">
        <v>-1.1490494464334678E-7</v>
      </c>
      <c r="L4" t="s">
        <v>109</v>
      </c>
      <c r="M4">
        <v>28</v>
      </c>
      <c r="N4">
        <v>5</v>
      </c>
      <c r="O4">
        <v>2018</v>
      </c>
      <c r="P4" s="9">
        <f t="shared" si="4"/>
        <v>0.18701249864978844</v>
      </c>
      <c r="Q4" s="141">
        <v>2018</v>
      </c>
      <c r="R4" s="142">
        <v>594692.98599492735</v>
      </c>
    </row>
    <row r="5" spans="1:18" x14ac:dyDescent="0.3">
      <c r="A5" s="11">
        <v>1.1490494464334678E-7</v>
      </c>
      <c r="B5" s="109">
        <v>43250</v>
      </c>
      <c r="D5" s="9">
        <f t="shared" si="0"/>
        <v>-1.1490494464334678E-7</v>
      </c>
      <c r="E5" s="109" t="s">
        <v>109</v>
      </c>
      <c r="F5">
        <v>28</v>
      </c>
      <c r="G5">
        <f t="shared" si="1"/>
        <v>5</v>
      </c>
      <c r="H5">
        <f t="shared" si="2"/>
        <v>2018</v>
      </c>
      <c r="I5" t="str">
        <f t="shared" si="3"/>
        <v>5/28/2018</v>
      </c>
      <c r="K5" s="11">
        <v>-1.1490494464334678E-7</v>
      </c>
      <c r="L5" t="s">
        <v>109</v>
      </c>
      <c r="M5">
        <v>28</v>
      </c>
      <c r="N5">
        <v>5</v>
      </c>
      <c r="O5">
        <v>2018</v>
      </c>
      <c r="P5" s="9">
        <f t="shared" si="4"/>
        <v>0.1870123837448438</v>
      </c>
      <c r="Q5" s="144">
        <v>5</v>
      </c>
      <c r="R5" s="142">
        <v>0.56103680651969756</v>
      </c>
    </row>
    <row r="6" spans="1:18" x14ac:dyDescent="0.3">
      <c r="A6" s="11">
        <v>3.8214031262473838E-4</v>
      </c>
      <c r="B6" s="109">
        <v>43252</v>
      </c>
      <c r="D6" s="9">
        <f t="shared" si="0"/>
        <v>-3.8214031262473838E-4</v>
      </c>
      <c r="E6" s="109" t="s">
        <v>110</v>
      </c>
      <c r="F6">
        <v>28</v>
      </c>
      <c r="G6">
        <f t="shared" si="1"/>
        <v>6</v>
      </c>
      <c r="H6">
        <f t="shared" si="2"/>
        <v>2018</v>
      </c>
      <c r="I6" t="str">
        <f t="shared" si="3"/>
        <v>6/28/2018</v>
      </c>
      <c r="K6" s="11">
        <v>-3.8214031262473838E-4</v>
      </c>
      <c r="L6" t="s">
        <v>110</v>
      </c>
      <c r="M6">
        <v>28</v>
      </c>
      <c r="N6">
        <v>6</v>
      </c>
      <c r="O6">
        <v>2018</v>
      </c>
      <c r="P6" s="9">
        <f t="shared" si="4"/>
        <v>0.18663024343221907</v>
      </c>
      <c r="Q6" s="144">
        <v>6</v>
      </c>
      <c r="R6" s="142">
        <v>91313.05260473059</v>
      </c>
    </row>
    <row r="7" spans="1:18" x14ac:dyDescent="0.3">
      <c r="A7" s="11">
        <v>2.2980988928669356E-7</v>
      </c>
      <c r="B7" s="109">
        <v>43265</v>
      </c>
      <c r="D7" s="9">
        <f t="shared" si="0"/>
        <v>-2.2980988928669356E-7</v>
      </c>
      <c r="E7" s="109" t="s">
        <v>110</v>
      </c>
      <c r="F7">
        <v>28</v>
      </c>
      <c r="G7">
        <f t="shared" si="1"/>
        <v>6</v>
      </c>
      <c r="H7">
        <f t="shared" si="2"/>
        <v>2018</v>
      </c>
      <c r="I7" t="str">
        <f t="shared" si="3"/>
        <v>6/28/2018</v>
      </c>
      <c r="K7" s="11">
        <v>-2.2980988928669356E-7</v>
      </c>
      <c r="L7" t="s">
        <v>110</v>
      </c>
      <c r="M7">
        <v>28</v>
      </c>
      <c r="N7">
        <v>6</v>
      </c>
      <c r="O7">
        <v>2018</v>
      </c>
      <c r="P7" s="9">
        <f t="shared" si="4"/>
        <v>0.18663001362232978</v>
      </c>
      <c r="Q7" s="144">
        <v>7</v>
      </c>
      <c r="R7" s="142">
        <v>182624.29241315305</v>
      </c>
    </row>
    <row r="8" spans="1:18" x14ac:dyDescent="0.3">
      <c r="A8" s="11">
        <v>7.6428062524947683E-5</v>
      </c>
      <c r="B8" s="109">
        <v>43271</v>
      </c>
      <c r="D8" s="9">
        <f t="shared" si="0"/>
        <v>-7.6428062524947683E-5</v>
      </c>
      <c r="E8" s="109" t="s">
        <v>110</v>
      </c>
      <c r="F8">
        <v>28</v>
      </c>
      <c r="G8">
        <f t="shared" si="1"/>
        <v>6</v>
      </c>
      <c r="H8">
        <f t="shared" si="2"/>
        <v>2018</v>
      </c>
      <c r="I8" t="str">
        <f t="shared" si="3"/>
        <v>6/28/2018</v>
      </c>
      <c r="K8" s="11">
        <v>-7.6428062524947683E-5</v>
      </c>
      <c r="L8" t="s">
        <v>110</v>
      </c>
      <c r="M8">
        <v>28</v>
      </c>
      <c r="N8">
        <v>6</v>
      </c>
      <c r="O8">
        <v>2018</v>
      </c>
      <c r="P8" s="9">
        <f t="shared" si="4"/>
        <v>0.18655358555980484</v>
      </c>
      <c r="Q8" s="144">
        <v>8</v>
      </c>
      <c r="R8" s="142">
        <v>182561.61225226868</v>
      </c>
    </row>
    <row r="9" spans="1:18" x14ac:dyDescent="0.3">
      <c r="A9" s="11">
        <v>-30437.311119805163</v>
      </c>
      <c r="B9" s="109">
        <v>43276</v>
      </c>
      <c r="D9" s="9">
        <f t="shared" si="0"/>
        <v>30437.311119805163</v>
      </c>
      <c r="E9" s="109" t="s">
        <v>110</v>
      </c>
      <c r="F9">
        <v>28</v>
      </c>
      <c r="G9">
        <f t="shared" si="1"/>
        <v>6</v>
      </c>
      <c r="H9">
        <f t="shared" si="2"/>
        <v>2018</v>
      </c>
      <c r="I9" t="str">
        <f t="shared" si="3"/>
        <v>6/28/2018</v>
      </c>
      <c r="K9" s="11">
        <v>30437.311119805163</v>
      </c>
      <c r="L9" t="s">
        <v>110</v>
      </c>
      <c r="M9">
        <v>28</v>
      </c>
      <c r="N9">
        <v>6</v>
      </c>
      <c r="O9">
        <v>2018</v>
      </c>
      <c r="P9" s="9">
        <f t="shared" si="4"/>
        <v>30437.497673390724</v>
      </c>
      <c r="Q9" s="144">
        <v>9</v>
      </c>
      <c r="R9" s="142">
        <v>180463.55127993933</v>
      </c>
    </row>
    <row r="10" spans="1:18" x14ac:dyDescent="0.3">
      <c r="A10" s="11">
        <v>7.6428062524947683E-5</v>
      </c>
      <c r="B10" s="109">
        <v>43281</v>
      </c>
      <c r="D10" s="9">
        <f t="shared" si="0"/>
        <v>-7.6428062524947683E-5</v>
      </c>
      <c r="E10" s="109" t="s">
        <v>110</v>
      </c>
      <c r="F10">
        <v>28</v>
      </c>
      <c r="G10">
        <f t="shared" si="1"/>
        <v>6</v>
      </c>
      <c r="H10">
        <f t="shared" si="2"/>
        <v>2018</v>
      </c>
      <c r="I10" t="str">
        <f t="shared" si="3"/>
        <v>6/28/2018</v>
      </c>
      <c r="K10" s="11">
        <v>-7.6428062524947683E-5</v>
      </c>
      <c r="L10" t="s">
        <v>110</v>
      </c>
      <c r="M10">
        <v>28</v>
      </c>
      <c r="N10">
        <v>6</v>
      </c>
      <c r="O10">
        <v>2018</v>
      </c>
      <c r="P10" s="9">
        <f t="shared" si="4"/>
        <v>30437.497596962661</v>
      </c>
      <c r="Q10" s="144">
        <v>10</v>
      </c>
      <c r="R10" s="142">
        <v>154161.05146745031</v>
      </c>
    </row>
    <row r="11" spans="1:18" x14ac:dyDescent="0.3">
      <c r="A11" s="11">
        <v>7.6428062524947683E-5</v>
      </c>
      <c r="B11" s="109">
        <v>43281</v>
      </c>
      <c r="D11" s="9">
        <f t="shared" si="0"/>
        <v>-7.6428062524947683E-5</v>
      </c>
      <c r="E11" s="109" t="s">
        <v>110</v>
      </c>
      <c r="F11">
        <v>28</v>
      </c>
      <c r="G11">
        <f t="shared" si="1"/>
        <v>6</v>
      </c>
      <c r="H11">
        <f t="shared" si="2"/>
        <v>2018</v>
      </c>
      <c r="I11" t="str">
        <f t="shared" si="3"/>
        <v>6/28/2018</v>
      </c>
      <c r="K11" s="11">
        <v>-7.6428062524947683E-5</v>
      </c>
      <c r="L11" t="s">
        <v>110</v>
      </c>
      <c r="M11">
        <v>28</v>
      </c>
      <c r="N11">
        <v>6</v>
      </c>
      <c r="O11">
        <v>2018</v>
      </c>
      <c r="P11" s="9">
        <f t="shared" si="4"/>
        <v>30437.497520534598</v>
      </c>
      <c r="Q11" s="144">
        <v>11</v>
      </c>
      <c r="R11" s="142">
        <v>27174.498568869771</v>
      </c>
    </row>
    <row r="12" spans="1:18" x14ac:dyDescent="0.3">
      <c r="A12" s="11">
        <v>9.3506651492200471E-2</v>
      </c>
      <c r="B12" s="109">
        <v>43282</v>
      </c>
      <c r="D12" s="9">
        <f t="shared" si="0"/>
        <v>-9.3506651492200471E-2</v>
      </c>
      <c r="E12" s="109" t="s">
        <v>111</v>
      </c>
      <c r="F12">
        <v>28</v>
      </c>
      <c r="G12">
        <f t="shared" si="1"/>
        <v>7</v>
      </c>
      <c r="H12">
        <f t="shared" si="2"/>
        <v>2018</v>
      </c>
      <c r="I12" t="str">
        <f t="shared" si="3"/>
        <v>7/28/2018</v>
      </c>
      <c r="K12" s="11">
        <v>-9.3506651492200471E-2</v>
      </c>
      <c r="L12" t="s">
        <v>111</v>
      </c>
      <c r="M12">
        <v>28</v>
      </c>
      <c r="N12">
        <v>7</v>
      </c>
      <c r="O12">
        <v>2018</v>
      </c>
      <c r="P12" s="9">
        <f t="shared" si="4"/>
        <v>30437.404013883104</v>
      </c>
      <c r="Q12" s="144">
        <v>12</v>
      </c>
      <c r="R12" s="142">
        <v>-223605.63362829096</v>
      </c>
    </row>
    <row r="13" spans="1:18" x14ac:dyDescent="0.3">
      <c r="A13" s="11">
        <v>1.5285612504989537E-4</v>
      </c>
      <c r="B13" s="109">
        <v>43296</v>
      </c>
      <c r="D13" s="9">
        <f t="shared" si="0"/>
        <v>-1.5285612504989537E-4</v>
      </c>
      <c r="E13" s="109" t="s">
        <v>111</v>
      </c>
      <c r="F13">
        <v>28</v>
      </c>
      <c r="G13">
        <f t="shared" si="1"/>
        <v>7</v>
      </c>
      <c r="H13">
        <f t="shared" si="2"/>
        <v>2018</v>
      </c>
      <c r="I13" t="str">
        <f t="shared" si="3"/>
        <v>7/28/2018</v>
      </c>
      <c r="K13" s="11">
        <v>-1.5285612504989537E-4</v>
      </c>
      <c r="L13" t="s">
        <v>111</v>
      </c>
      <c r="M13">
        <v>28</v>
      </c>
      <c r="N13">
        <v>7</v>
      </c>
      <c r="O13">
        <v>2018</v>
      </c>
      <c r="P13" s="9">
        <f t="shared" si="4"/>
        <v>30437.403861026978</v>
      </c>
      <c r="Q13" s="141">
        <v>2019</v>
      </c>
      <c r="R13" s="142">
        <v>-3595005.5416865884</v>
      </c>
    </row>
    <row r="14" spans="1:18" x14ac:dyDescent="0.3">
      <c r="A14" s="11">
        <v>1.8701330298440094E-2</v>
      </c>
      <c r="B14" s="109">
        <v>43301</v>
      </c>
      <c r="D14" s="9">
        <f t="shared" si="0"/>
        <v>-1.8701330298440094E-2</v>
      </c>
      <c r="E14" s="109" t="s">
        <v>111</v>
      </c>
      <c r="F14">
        <v>28</v>
      </c>
      <c r="G14">
        <f t="shared" si="1"/>
        <v>7</v>
      </c>
      <c r="H14">
        <f t="shared" si="2"/>
        <v>2018</v>
      </c>
      <c r="I14" t="str">
        <f t="shared" si="3"/>
        <v>7/28/2018</v>
      </c>
      <c r="K14" s="11">
        <v>-1.8701330298440094E-2</v>
      </c>
      <c r="L14" t="s">
        <v>111</v>
      </c>
      <c r="M14">
        <v>28</v>
      </c>
      <c r="N14">
        <v>7</v>
      </c>
      <c r="O14">
        <v>2018</v>
      </c>
      <c r="P14" s="9">
        <f t="shared" si="4"/>
        <v>30437.385159696678</v>
      </c>
      <c r="Q14" s="144">
        <v>1</v>
      </c>
      <c r="R14" s="142">
        <v>-445490.00748326653</v>
      </c>
    </row>
    <row r="15" spans="1:18" x14ac:dyDescent="0.3">
      <c r="A15" s="11">
        <v>-1.1490494464334678E-6</v>
      </c>
      <c r="B15" s="109">
        <v>43306</v>
      </c>
      <c r="D15" s="9">
        <f t="shared" si="0"/>
        <v>1.1490494464334678E-6</v>
      </c>
      <c r="E15" s="109" t="s">
        <v>111</v>
      </c>
      <c r="F15">
        <v>28</v>
      </c>
      <c r="G15">
        <f t="shared" si="1"/>
        <v>7</v>
      </c>
      <c r="H15">
        <f t="shared" si="2"/>
        <v>2018</v>
      </c>
      <c r="I15" t="str">
        <f t="shared" si="3"/>
        <v>7/28/2018</v>
      </c>
      <c r="K15" s="11">
        <v>1.1490494464334678E-6</v>
      </c>
      <c r="L15" t="s">
        <v>111</v>
      </c>
      <c r="M15">
        <v>28</v>
      </c>
      <c r="N15">
        <v>7</v>
      </c>
      <c r="O15">
        <v>2018</v>
      </c>
      <c r="P15" s="9">
        <f t="shared" si="4"/>
        <v>30437.385160845726</v>
      </c>
      <c r="Q15" s="144">
        <v>2</v>
      </c>
      <c r="R15" s="142">
        <v>-354806.67188138876</v>
      </c>
    </row>
    <row r="16" spans="1:18" x14ac:dyDescent="0.3">
      <c r="A16" s="11">
        <v>1.8701330298440094E-2</v>
      </c>
      <c r="B16" s="109">
        <v>43311</v>
      </c>
      <c r="D16" s="9">
        <f t="shared" si="0"/>
        <v>-1.8701330298440094E-2</v>
      </c>
      <c r="E16" s="109" t="s">
        <v>111</v>
      </c>
      <c r="F16">
        <v>28</v>
      </c>
      <c r="G16">
        <f t="shared" si="1"/>
        <v>7</v>
      </c>
      <c r="H16">
        <f t="shared" si="2"/>
        <v>2018</v>
      </c>
      <c r="I16" t="str">
        <f t="shared" si="3"/>
        <v>7/28/2018</v>
      </c>
      <c r="K16" s="11">
        <v>-1.8701330298440094E-2</v>
      </c>
      <c r="L16" t="s">
        <v>111</v>
      </c>
      <c r="M16">
        <v>28</v>
      </c>
      <c r="N16">
        <v>7</v>
      </c>
      <c r="O16">
        <v>2018</v>
      </c>
      <c r="P16" s="9">
        <f t="shared" si="4"/>
        <v>30437.366459515426</v>
      </c>
      <c r="Q16" s="144">
        <v>3</v>
      </c>
      <c r="R16" s="142">
        <v>-709428.24089783663</v>
      </c>
    </row>
    <row r="17" spans="1:18" x14ac:dyDescent="0.3">
      <c r="A17" s="11">
        <v>1.8701330298440094E-2</v>
      </c>
      <c r="B17" s="109">
        <v>43311</v>
      </c>
      <c r="D17" s="9">
        <f t="shared" si="0"/>
        <v>-1.8701330298440094E-2</v>
      </c>
      <c r="E17" s="109" t="s">
        <v>111</v>
      </c>
      <c r="F17">
        <v>28</v>
      </c>
      <c r="G17">
        <f t="shared" si="1"/>
        <v>7</v>
      </c>
      <c r="H17">
        <f t="shared" si="2"/>
        <v>2018</v>
      </c>
      <c r="I17" t="str">
        <f t="shared" si="3"/>
        <v>7/28/2018</v>
      </c>
      <c r="K17" s="11">
        <v>-1.8701330298440094E-2</v>
      </c>
      <c r="L17" t="s">
        <v>111</v>
      </c>
      <c r="M17">
        <v>28</v>
      </c>
      <c r="N17">
        <v>7</v>
      </c>
      <c r="O17">
        <v>2018</v>
      </c>
      <c r="P17" s="9">
        <f t="shared" si="4"/>
        <v>30437.347758185126</v>
      </c>
      <c r="Q17" s="144">
        <v>4</v>
      </c>
      <c r="R17" s="142">
        <v>-510036.29846036842</v>
      </c>
    </row>
    <row r="18" spans="1:18" x14ac:dyDescent="0.3">
      <c r="A18" s="11">
        <v>8.4172005248455459</v>
      </c>
      <c r="B18" s="109">
        <v>43313</v>
      </c>
      <c r="D18" s="9">
        <f t="shared" si="0"/>
        <v>-8.4172005248455459</v>
      </c>
      <c r="E18" s="109" t="s">
        <v>112</v>
      </c>
      <c r="F18">
        <v>28</v>
      </c>
      <c r="G18">
        <f t="shared" si="1"/>
        <v>8</v>
      </c>
      <c r="H18">
        <f t="shared" si="2"/>
        <v>2018</v>
      </c>
      <c r="I18" t="str">
        <f t="shared" si="3"/>
        <v>8/28/2018</v>
      </c>
      <c r="K18" s="11">
        <v>-8.4172005248455459</v>
      </c>
      <c r="L18" t="s">
        <v>112</v>
      </c>
      <c r="M18">
        <v>28</v>
      </c>
      <c r="N18">
        <v>8</v>
      </c>
      <c r="O18">
        <v>2018</v>
      </c>
      <c r="P18" s="9">
        <f t="shared" si="4"/>
        <v>30428.930557660282</v>
      </c>
      <c r="Q18" s="144">
        <v>5</v>
      </c>
      <c r="R18" s="142">
        <v>-499015.20044430019</v>
      </c>
    </row>
    <row r="19" spans="1:18" x14ac:dyDescent="0.3">
      <c r="A19" s="11">
        <v>3.7402660596880188E-2</v>
      </c>
      <c r="B19" s="109">
        <v>43326</v>
      </c>
      <c r="D19" s="9">
        <f t="shared" si="0"/>
        <v>-3.7402660596880188E-2</v>
      </c>
      <c r="E19" s="109" t="s">
        <v>112</v>
      </c>
      <c r="F19">
        <v>28</v>
      </c>
      <c r="G19">
        <f t="shared" si="1"/>
        <v>8</v>
      </c>
      <c r="H19">
        <f t="shared" si="2"/>
        <v>2018</v>
      </c>
      <c r="I19" t="str">
        <f t="shared" si="3"/>
        <v>8/28/2018</v>
      </c>
      <c r="K19" s="11">
        <v>-3.7402660596880188E-2</v>
      </c>
      <c r="L19" t="s">
        <v>112</v>
      </c>
      <c r="M19">
        <v>28</v>
      </c>
      <c r="N19">
        <v>8</v>
      </c>
      <c r="O19">
        <v>2018</v>
      </c>
      <c r="P19" s="9">
        <f t="shared" si="4"/>
        <v>30428.893154999685</v>
      </c>
      <c r="Q19" s="144">
        <v>6</v>
      </c>
      <c r="R19" s="142">
        <v>-496814.27460912522</v>
      </c>
    </row>
    <row r="20" spans="1:18" x14ac:dyDescent="0.3">
      <c r="A20" s="11">
        <v>1.6834401049691092</v>
      </c>
      <c r="B20" s="109">
        <v>43332</v>
      </c>
      <c r="D20" s="9">
        <f t="shared" si="0"/>
        <v>-1.6834401049691092</v>
      </c>
      <c r="E20" s="109" t="s">
        <v>112</v>
      </c>
      <c r="F20">
        <v>28</v>
      </c>
      <c r="G20">
        <f t="shared" si="1"/>
        <v>8</v>
      </c>
      <c r="H20">
        <f t="shared" si="2"/>
        <v>2018</v>
      </c>
      <c r="I20" t="str">
        <f t="shared" si="3"/>
        <v>8/28/2018</v>
      </c>
      <c r="K20" s="11">
        <v>-1.6834401049691092</v>
      </c>
      <c r="L20" t="s">
        <v>112</v>
      </c>
      <c r="M20">
        <v>28</v>
      </c>
      <c r="N20">
        <v>8</v>
      </c>
      <c r="O20">
        <v>2018</v>
      </c>
      <c r="P20" s="9">
        <f t="shared" si="4"/>
        <v>30427.209714894718</v>
      </c>
      <c r="Q20" s="144">
        <v>7</v>
      </c>
      <c r="R20" s="142">
        <v>-496642.01966094738</v>
      </c>
    </row>
    <row r="21" spans="1:18" x14ac:dyDescent="0.3">
      <c r="A21" s="11">
        <v>-1.1490494464334678E-7</v>
      </c>
      <c r="B21" s="109">
        <v>43337</v>
      </c>
      <c r="D21" s="9">
        <f t="shared" si="0"/>
        <v>1.1490494464334678E-7</v>
      </c>
      <c r="E21" s="109" t="s">
        <v>112</v>
      </c>
      <c r="F21">
        <v>28</v>
      </c>
      <c r="G21">
        <f t="shared" si="1"/>
        <v>8</v>
      </c>
      <c r="H21">
        <f t="shared" si="2"/>
        <v>2018</v>
      </c>
      <c r="I21" t="str">
        <f t="shared" si="3"/>
        <v>8/28/2018</v>
      </c>
      <c r="K21" s="11">
        <v>1.1490494464334678E-7</v>
      </c>
      <c r="L21" t="s">
        <v>112</v>
      </c>
      <c r="M21">
        <v>28</v>
      </c>
      <c r="N21">
        <v>8</v>
      </c>
      <c r="O21">
        <v>2018</v>
      </c>
      <c r="P21" s="9">
        <f t="shared" si="4"/>
        <v>30427.209715009623</v>
      </c>
      <c r="Q21" s="144">
        <v>8</v>
      </c>
      <c r="R21" s="142">
        <v>-82772.828249355225</v>
      </c>
    </row>
    <row r="22" spans="1:18" x14ac:dyDescent="0.3">
      <c r="A22" s="11">
        <v>1.6834401049691092</v>
      </c>
      <c r="B22" s="109">
        <v>43342</v>
      </c>
      <c r="D22" s="9">
        <f t="shared" si="0"/>
        <v>-1.6834401049691092</v>
      </c>
      <c r="E22" s="109" t="s">
        <v>112</v>
      </c>
      <c r="F22">
        <v>28</v>
      </c>
      <c r="G22">
        <f t="shared" si="1"/>
        <v>8</v>
      </c>
      <c r="H22">
        <f t="shared" si="2"/>
        <v>2018</v>
      </c>
      <c r="I22" t="str">
        <f t="shared" si="3"/>
        <v>8/28/2018</v>
      </c>
      <c r="K22" s="11">
        <v>-1.6834401049691092</v>
      </c>
      <c r="L22" t="s">
        <v>112</v>
      </c>
      <c r="M22">
        <v>28</v>
      </c>
      <c r="N22">
        <v>8</v>
      </c>
      <c r="O22">
        <v>2018</v>
      </c>
      <c r="P22" s="9">
        <f t="shared" si="4"/>
        <v>30425.526274904656</v>
      </c>
      <c r="Q22" s="141" t="s">
        <v>102</v>
      </c>
      <c r="R22" s="142">
        <v>-3000312.5556916613</v>
      </c>
    </row>
    <row r="23" spans="1:18" x14ac:dyDescent="0.3">
      <c r="A23" s="11">
        <v>1.6834401049691092</v>
      </c>
      <c r="B23" s="109">
        <v>43342</v>
      </c>
      <c r="D23" s="9">
        <f t="shared" si="0"/>
        <v>-1.6834401049691092</v>
      </c>
      <c r="E23" s="109" t="s">
        <v>112</v>
      </c>
      <c r="F23">
        <v>28</v>
      </c>
      <c r="G23">
        <f t="shared" si="1"/>
        <v>8</v>
      </c>
      <c r="H23">
        <f t="shared" si="2"/>
        <v>2018</v>
      </c>
      <c r="I23" t="str">
        <f t="shared" si="3"/>
        <v>8/28/2018</v>
      </c>
      <c r="K23" s="11">
        <v>-1.6834401049691092</v>
      </c>
      <c r="L23" t="s">
        <v>112</v>
      </c>
      <c r="M23">
        <v>28</v>
      </c>
      <c r="N23">
        <v>8</v>
      </c>
      <c r="O23">
        <v>2018</v>
      </c>
      <c r="P23" s="9">
        <f t="shared" si="4"/>
        <v>30423.842834799689</v>
      </c>
    </row>
    <row r="24" spans="1:18" x14ac:dyDescent="0.3">
      <c r="A24" s="11">
        <v>278.73939960720236</v>
      </c>
      <c r="B24" s="109">
        <v>43344</v>
      </c>
      <c r="D24" s="9">
        <f t="shared" si="0"/>
        <v>-278.73939960720236</v>
      </c>
      <c r="E24" s="109" t="s">
        <v>113</v>
      </c>
      <c r="F24">
        <v>28</v>
      </c>
      <c r="G24">
        <f t="shared" si="1"/>
        <v>9</v>
      </c>
      <c r="H24">
        <f t="shared" si="2"/>
        <v>2018</v>
      </c>
      <c r="I24" t="str">
        <f t="shared" si="3"/>
        <v>9/28/2018</v>
      </c>
      <c r="K24" s="11">
        <v>-278.73939960720236</v>
      </c>
      <c r="L24" t="s">
        <v>113</v>
      </c>
      <c r="M24">
        <v>28</v>
      </c>
      <c r="N24">
        <v>9</v>
      </c>
      <c r="O24">
        <v>2018</v>
      </c>
      <c r="P24" s="9">
        <f t="shared" si="4"/>
        <v>30145.103435192486</v>
      </c>
    </row>
    <row r="25" spans="1:18" x14ac:dyDescent="0.3">
      <c r="A25" s="11">
        <v>3.3668802099382185</v>
      </c>
      <c r="B25" s="109">
        <v>43357</v>
      </c>
      <c r="D25" s="9">
        <f t="shared" si="0"/>
        <v>-3.3668802099382185</v>
      </c>
      <c r="E25" s="109" t="s">
        <v>113</v>
      </c>
      <c r="F25">
        <v>28</v>
      </c>
      <c r="G25">
        <f t="shared" si="1"/>
        <v>9</v>
      </c>
      <c r="H25">
        <f t="shared" si="2"/>
        <v>2018</v>
      </c>
      <c r="I25" t="str">
        <f t="shared" si="3"/>
        <v>9/28/2018</v>
      </c>
      <c r="K25" s="11">
        <v>-3.3668802099382185</v>
      </c>
      <c r="L25" t="s">
        <v>113</v>
      </c>
      <c r="M25">
        <v>28</v>
      </c>
      <c r="N25">
        <v>9</v>
      </c>
      <c r="O25">
        <v>2018</v>
      </c>
      <c r="P25" s="9">
        <f t="shared" si="4"/>
        <v>30141.736554982548</v>
      </c>
    </row>
    <row r="26" spans="1:18" x14ac:dyDescent="0.3">
      <c r="A26" s="11">
        <v>55.747879921440472</v>
      </c>
      <c r="B26" s="109">
        <v>43363</v>
      </c>
      <c r="D26" s="9">
        <f t="shared" si="0"/>
        <v>-55.747879921440472</v>
      </c>
      <c r="E26" s="109" t="s">
        <v>113</v>
      </c>
      <c r="F26">
        <v>28</v>
      </c>
      <c r="G26">
        <f t="shared" si="1"/>
        <v>9</v>
      </c>
      <c r="H26">
        <f t="shared" si="2"/>
        <v>2018</v>
      </c>
      <c r="I26" t="str">
        <f t="shared" si="3"/>
        <v>9/28/2018</v>
      </c>
      <c r="K26" s="11">
        <v>-55.747879921440472</v>
      </c>
      <c r="L26" t="s">
        <v>113</v>
      </c>
      <c r="M26">
        <v>28</v>
      </c>
      <c r="N26">
        <v>9</v>
      </c>
      <c r="O26">
        <v>2018</v>
      </c>
      <c r="P26" s="9">
        <f t="shared" si="4"/>
        <v>30085.988675061108</v>
      </c>
    </row>
    <row r="27" spans="1:18" x14ac:dyDescent="0.3">
      <c r="A27" s="11">
        <v>-7.6428062524947683E-5</v>
      </c>
      <c r="B27" s="109">
        <v>43368</v>
      </c>
      <c r="D27" s="9">
        <f t="shared" si="0"/>
        <v>7.6428062524947683E-5</v>
      </c>
      <c r="E27" s="109" t="s">
        <v>113</v>
      </c>
      <c r="F27">
        <v>28</v>
      </c>
      <c r="G27">
        <f t="shared" si="1"/>
        <v>9</v>
      </c>
      <c r="H27">
        <f t="shared" si="2"/>
        <v>2018</v>
      </c>
      <c r="I27" t="str">
        <f t="shared" si="3"/>
        <v>9/28/2018</v>
      </c>
      <c r="K27" s="11">
        <v>7.6428062524947683E-5</v>
      </c>
      <c r="L27" t="s">
        <v>113</v>
      </c>
      <c r="M27">
        <v>28</v>
      </c>
      <c r="N27">
        <v>9</v>
      </c>
      <c r="O27">
        <v>2018</v>
      </c>
      <c r="P27" s="9">
        <f t="shared" si="4"/>
        <v>30085.988751489171</v>
      </c>
    </row>
    <row r="28" spans="1:18" x14ac:dyDescent="0.3">
      <c r="A28" s="11">
        <v>55.747879921440472</v>
      </c>
      <c r="B28" s="109">
        <v>43373</v>
      </c>
      <c r="D28" s="9">
        <f t="shared" si="0"/>
        <v>-55.747879921440472</v>
      </c>
      <c r="E28" s="109" t="s">
        <v>113</v>
      </c>
      <c r="F28">
        <v>28</v>
      </c>
      <c r="G28">
        <f t="shared" si="1"/>
        <v>9</v>
      </c>
      <c r="H28">
        <f t="shared" si="2"/>
        <v>2018</v>
      </c>
      <c r="I28" t="str">
        <f t="shared" si="3"/>
        <v>9/28/2018</v>
      </c>
      <c r="K28" s="11">
        <v>-55.747879921440472</v>
      </c>
      <c r="L28" t="s">
        <v>113</v>
      </c>
      <c r="M28">
        <v>28</v>
      </c>
      <c r="N28">
        <v>9</v>
      </c>
      <c r="O28">
        <v>2018</v>
      </c>
      <c r="P28" s="9">
        <f t="shared" si="4"/>
        <v>30030.24087156773</v>
      </c>
    </row>
    <row r="29" spans="1:18" x14ac:dyDescent="0.3">
      <c r="A29" s="11">
        <v>55.747879921440472</v>
      </c>
      <c r="B29" s="109">
        <v>43373</v>
      </c>
      <c r="D29" s="9">
        <f t="shared" si="0"/>
        <v>-55.747879921440472</v>
      </c>
      <c r="E29" s="109" t="s">
        <v>113</v>
      </c>
      <c r="F29">
        <v>28</v>
      </c>
      <c r="G29">
        <f t="shared" si="1"/>
        <v>9</v>
      </c>
      <c r="H29">
        <f t="shared" si="2"/>
        <v>2018</v>
      </c>
      <c r="I29" t="str">
        <f t="shared" si="3"/>
        <v>9/28/2018</v>
      </c>
      <c r="K29" s="11">
        <v>-55.747879921440472</v>
      </c>
      <c r="L29" t="s">
        <v>113</v>
      </c>
      <c r="M29">
        <v>28</v>
      </c>
      <c r="N29">
        <v>9</v>
      </c>
      <c r="O29">
        <v>2018</v>
      </c>
      <c r="P29" s="9">
        <f t="shared" si="4"/>
        <v>29974.49299164629</v>
      </c>
    </row>
    <row r="30" spans="1:18" x14ac:dyDescent="0.3">
      <c r="A30" s="11">
        <v>3395.7410523248554</v>
      </c>
      <c r="B30" s="109">
        <v>43374</v>
      </c>
      <c r="D30" s="9">
        <f t="shared" si="0"/>
        <v>-3395.7410523248554</v>
      </c>
      <c r="E30" s="109" t="s">
        <v>114</v>
      </c>
      <c r="F30">
        <v>28</v>
      </c>
      <c r="G30">
        <f t="shared" si="1"/>
        <v>10</v>
      </c>
      <c r="H30">
        <f t="shared" si="2"/>
        <v>2018</v>
      </c>
      <c r="I30" t="str">
        <f t="shared" si="3"/>
        <v>10/28/2018</v>
      </c>
      <c r="K30" s="11">
        <v>-3395.7410523248554</v>
      </c>
      <c r="L30" t="s">
        <v>114</v>
      </c>
      <c r="M30">
        <v>28</v>
      </c>
      <c r="N30">
        <v>10</v>
      </c>
      <c r="O30">
        <v>2018</v>
      </c>
      <c r="P30" s="9">
        <f t="shared" si="4"/>
        <v>26578.751939321435</v>
      </c>
    </row>
    <row r="31" spans="1:18" x14ac:dyDescent="0.3">
      <c r="A31" s="11">
        <v>111.49575984288094</v>
      </c>
      <c r="B31" s="109">
        <v>43388</v>
      </c>
      <c r="D31" s="9">
        <f t="shared" si="0"/>
        <v>-111.49575984288094</v>
      </c>
      <c r="E31" s="109" t="s">
        <v>114</v>
      </c>
      <c r="F31">
        <v>28</v>
      </c>
      <c r="G31">
        <f t="shared" si="1"/>
        <v>10</v>
      </c>
      <c r="H31">
        <f t="shared" si="2"/>
        <v>2018</v>
      </c>
      <c r="I31" t="str">
        <f t="shared" si="3"/>
        <v>10/28/2018</v>
      </c>
      <c r="K31" s="11">
        <v>-111.49575984288094</v>
      </c>
      <c r="L31" t="s">
        <v>114</v>
      </c>
      <c r="M31">
        <v>28</v>
      </c>
      <c r="N31">
        <v>10</v>
      </c>
      <c r="O31">
        <v>2018</v>
      </c>
      <c r="P31" s="9">
        <f t="shared" si="4"/>
        <v>26467.256179478554</v>
      </c>
    </row>
    <row r="32" spans="1:18" x14ac:dyDescent="0.3">
      <c r="A32" s="11">
        <v>679.14821046497116</v>
      </c>
      <c r="B32" s="109">
        <v>43393</v>
      </c>
      <c r="D32" s="9">
        <f t="shared" si="0"/>
        <v>-679.14821046497116</v>
      </c>
      <c r="E32" s="109" t="s">
        <v>114</v>
      </c>
      <c r="F32">
        <v>28</v>
      </c>
      <c r="G32">
        <f t="shared" si="1"/>
        <v>10</v>
      </c>
      <c r="H32">
        <f t="shared" si="2"/>
        <v>2018</v>
      </c>
      <c r="I32" t="str">
        <f t="shared" si="3"/>
        <v>10/28/2018</v>
      </c>
      <c r="K32" s="11">
        <v>-679.14821046497116</v>
      </c>
      <c r="L32" t="s">
        <v>114</v>
      </c>
      <c r="M32">
        <v>28</v>
      </c>
      <c r="N32">
        <v>10</v>
      </c>
      <c r="O32">
        <v>2018</v>
      </c>
      <c r="P32" s="9">
        <f t="shared" si="4"/>
        <v>25788.107969013585</v>
      </c>
    </row>
    <row r="33" spans="1:16" x14ac:dyDescent="0.3">
      <c r="A33" s="11">
        <v>-1.8701330298440094E-2</v>
      </c>
      <c r="B33" s="109">
        <v>43398</v>
      </c>
      <c r="D33" s="9">
        <f t="shared" si="0"/>
        <v>1.8701330298440094E-2</v>
      </c>
      <c r="E33" s="109" t="s">
        <v>114</v>
      </c>
      <c r="F33">
        <v>28</v>
      </c>
      <c r="G33">
        <f t="shared" si="1"/>
        <v>10</v>
      </c>
      <c r="H33">
        <f t="shared" si="2"/>
        <v>2018</v>
      </c>
      <c r="I33" t="str">
        <f t="shared" si="3"/>
        <v>10/28/2018</v>
      </c>
      <c r="K33" s="11">
        <v>1.8701330298440094E-2</v>
      </c>
      <c r="L33" t="s">
        <v>114</v>
      </c>
      <c r="M33">
        <v>28</v>
      </c>
      <c r="N33">
        <v>10</v>
      </c>
      <c r="O33">
        <v>2018</v>
      </c>
      <c r="P33" s="9">
        <f t="shared" si="4"/>
        <v>25788.126670343885</v>
      </c>
    </row>
    <row r="34" spans="1:16" x14ac:dyDescent="0.3">
      <c r="A34" s="11">
        <v>679.14821046497116</v>
      </c>
      <c r="B34" s="109">
        <v>43403</v>
      </c>
      <c r="D34" s="9">
        <f t="shared" si="0"/>
        <v>-679.14821046497116</v>
      </c>
      <c r="E34" s="109" t="s">
        <v>114</v>
      </c>
      <c r="F34">
        <v>28</v>
      </c>
      <c r="G34">
        <f t="shared" si="1"/>
        <v>10</v>
      </c>
      <c r="H34">
        <f t="shared" si="2"/>
        <v>2018</v>
      </c>
      <c r="I34" t="str">
        <f t="shared" si="3"/>
        <v>10/28/2018</v>
      </c>
      <c r="K34" s="11">
        <v>-679.14821046497116</v>
      </c>
      <c r="L34" t="s">
        <v>114</v>
      </c>
      <c r="M34">
        <v>28</v>
      </c>
      <c r="N34">
        <v>10</v>
      </c>
      <c r="O34">
        <v>2018</v>
      </c>
      <c r="P34" s="9">
        <f t="shared" si="4"/>
        <v>25108.978459878916</v>
      </c>
    </row>
    <row r="35" spans="1:16" x14ac:dyDescent="0.3">
      <c r="A35" s="11">
        <v>679.14821046497116</v>
      </c>
      <c r="B35" s="109">
        <v>43403</v>
      </c>
      <c r="D35" s="9">
        <f t="shared" si="0"/>
        <v>-679.14821046497116</v>
      </c>
      <c r="E35" s="109" t="s">
        <v>114</v>
      </c>
      <c r="F35">
        <v>28</v>
      </c>
      <c r="G35">
        <f t="shared" si="1"/>
        <v>10</v>
      </c>
      <c r="H35">
        <f t="shared" si="2"/>
        <v>2018</v>
      </c>
      <c r="I35" t="str">
        <f t="shared" si="3"/>
        <v>10/28/2018</v>
      </c>
      <c r="K35" s="11">
        <v>-679.14821046497116</v>
      </c>
      <c r="L35" t="s">
        <v>114</v>
      </c>
      <c r="M35">
        <v>28</v>
      </c>
      <c r="N35">
        <v>10</v>
      </c>
      <c r="O35">
        <v>2018</v>
      </c>
      <c r="P35" s="9">
        <f t="shared" si="4"/>
        <v>24429.830249413946</v>
      </c>
    </row>
    <row r="36" spans="1:16" x14ac:dyDescent="0.3">
      <c r="A36" s="11">
        <v>15218.655559902581</v>
      </c>
      <c r="B36" s="109">
        <v>43405</v>
      </c>
      <c r="D36" s="9">
        <f t="shared" si="0"/>
        <v>-15218.655559902581</v>
      </c>
      <c r="E36" s="109" t="s">
        <v>115</v>
      </c>
      <c r="F36">
        <v>28</v>
      </c>
      <c r="G36">
        <f t="shared" si="1"/>
        <v>11</v>
      </c>
      <c r="H36">
        <f t="shared" si="2"/>
        <v>2018</v>
      </c>
      <c r="I36" t="str">
        <f t="shared" si="3"/>
        <v>11/28/2018</v>
      </c>
      <c r="K36" s="11">
        <v>-15218.655559902581</v>
      </c>
      <c r="L36" t="s">
        <v>115</v>
      </c>
      <c r="M36">
        <v>28</v>
      </c>
      <c r="N36">
        <v>11</v>
      </c>
      <c r="O36">
        <v>2018</v>
      </c>
      <c r="P36" s="9">
        <f t="shared" si="4"/>
        <v>9211.1746895113647</v>
      </c>
    </row>
    <row r="37" spans="1:16" x14ac:dyDescent="0.3">
      <c r="A37" s="11">
        <v>1358.2964209299423</v>
      </c>
      <c r="B37" s="109">
        <v>43418</v>
      </c>
      <c r="D37" s="9">
        <f t="shared" si="0"/>
        <v>-1358.2964209299423</v>
      </c>
      <c r="E37" s="109" t="s">
        <v>115</v>
      </c>
      <c r="F37">
        <v>28</v>
      </c>
      <c r="G37">
        <f t="shared" si="1"/>
        <v>11</v>
      </c>
      <c r="H37">
        <f t="shared" si="2"/>
        <v>2018</v>
      </c>
      <c r="I37" t="str">
        <f t="shared" si="3"/>
        <v>11/28/2018</v>
      </c>
      <c r="K37" s="11">
        <v>-1358.2964209299423</v>
      </c>
      <c r="L37" t="s">
        <v>115</v>
      </c>
      <c r="M37">
        <v>28</v>
      </c>
      <c r="N37">
        <v>11</v>
      </c>
      <c r="O37">
        <v>2018</v>
      </c>
      <c r="P37" s="9">
        <f t="shared" si="4"/>
        <v>7852.8782685814222</v>
      </c>
    </row>
    <row r="38" spans="1:16" x14ac:dyDescent="0.3">
      <c r="A38" s="11">
        <v>3043.7311119805163</v>
      </c>
      <c r="B38" s="109">
        <v>43424</v>
      </c>
      <c r="D38" s="9">
        <f t="shared" si="0"/>
        <v>-3043.7311119805163</v>
      </c>
      <c r="E38" s="109" t="s">
        <v>115</v>
      </c>
      <c r="F38">
        <v>28</v>
      </c>
      <c r="G38">
        <f t="shared" si="1"/>
        <v>11</v>
      </c>
      <c r="H38">
        <f t="shared" si="2"/>
        <v>2018</v>
      </c>
      <c r="I38" t="str">
        <f t="shared" si="3"/>
        <v>11/28/2018</v>
      </c>
      <c r="K38" s="11">
        <v>-3043.7311119805163</v>
      </c>
      <c r="L38" t="s">
        <v>115</v>
      </c>
      <c r="M38">
        <v>28</v>
      </c>
      <c r="N38">
        <v>11</v>
      </c>
      <c r="O38">
        <v>2018</v>
      </c>
      <c r="P38" s="9">
        <f t="shared" si="4"/>
        <v>4809.1471566009059</v>
      </c>
    </row>
    <row r="39" spans="1:16" x14ac:dyDescent="0.3">
      <c r="A39" s="11">
        <v>-1.6834401049691092</v>
      </c>
      <c r="B39" s="109">
        <v>43429</v>
      </c>
      <c r="D39" s="9">
        <f t="shared" si="0"/>
        <v>1.6834401049691092</v>
      </c>
      <c r="E39" s="109" t="s">
        <v>115</v>
      </c>
      <c r="F39">
        <v>28</v>
      </c>
      <c r="G39">
        <f t="shared" si="1"/>
        <v>11</v>
      </c>
      <c r="H39">
        <f t="shared" si="2"/>
        <v>2018</v>
      </c>
      <c r="I39" t="str">
        <f t="shared" si="3"/>
        <v>11/28/2018</v>
      </c>
      <c r="K39" s="11">
        <v>1.6834401049691092</v>
      </c>
      <c r="L39" t="s">
        <v>115</v>
      </c>
      <c r="M39">
        <v>28</v>
      </c>
      <c r="N39">
        <v>11</v>
      </c>
      <c r="O39">
        <v>2018</v>
      </c>
      <c r="P39" s="9">
        <f t="shared" si="4"/>
        <v>4810.830596705875</v>
      </c>
    </row>
    <row r="40" spans="1:16" x14ac:dyDescent="0.3">
      <c r="A40" s="11">
        <v>3043.7311119805163</v>
      </c>
      <c r="B40" s="109">
        <v>43434</v>
      </c>
      <c r="D40" s="9">
        <f t="shared" si="0"/>
        <v>-3043.7311119805163</v>
      </c>
      <c r="E40" s="109" t="s">
        <v>115</v>
      </c>
      <c r="F40">
        <v>28</v>
      </c>
      <c r="G40">
        <f t="shared" si="1"/>
        <v>11</v>
      </c>
      <c r="H40">
        <f t="shared" si="2"/>
        <v>2018</v>
      </c>
      <c r="I40" t="str">
        <f t="shared" si="3"/>
        <v>11/28/2018</v>
      </c>
      <c r="K40" s="11">
        <v>-3043.7311119805163</v>
      </c>
      <c r="L40" t="s">
        <v>115</v>
      </c>
      <c r="M40">
        <v>28</v>
      </c>
      <c r="N40">
        <v>11</v>
      </c>
      <c r="O40">
        <v>2018</v>
      </c>
      <c r="P40" s="9">
        <f t="shared" si="4"/>
        <v>1767.0994847253587</v>
      </c>
    </row>
    <row r="41" spans="1:16" x14ac:dyDescent="0.3">
      <c r="A41" s="11">
        <v>3043.7311119805163</v>
      </c>
      <c r="B41" s="109">
        <v>43434</v>
      </c>
      <c r="D41" s="9">
        <f t="shared" si="0"/>
        <v>-3043.7311119805163</v>
      </c>
      <c r="E41" s="109" t="s">
        <v>115</v>
      </c>
      <c r="F41">
        <v>28</v>
      </c>
      <c r="G41">
        <f t="shared" si="1"/>
        <v>11</v>
      </c>
      <c r="H41">
        <f t="shared" si="2"/>
        <v>2018</v>
      </c>
      <c r="I41" t="str">
        <f t="shared" si="3"/>
        <v>11/28/2018</v>
      </c>
      <c r="K41" s="11">
        <v>-3043.7311119805163</v>
      </c>
      <c r="L41" t="s">
        <v>115</v>
      </c>
      <c r="M41">
        <v>28</v>
      </c>
      <c r="N41">
        <v>11</v>
      </c>
      <c r="O41">
        <v>2018</v>
      </c>
      <c r="P41" s="9">
        <f t="shared" si="4"/>
        <v>-1276.6316272551576</v>
      </c>
    </row>
    <row r="42" spans="1:16" x14ac:dyDescent="0.3">
      <c r="A42" s="11">
        <v>25091.321133070156</v>
      </c>
      <c r="B42" s="109">
        <v>43435</v>
      </c>
      <c r="D42" s="9">
        <f t="shared" si="0"/>
        <v>-25091.321133070156</v>
      </c>
      <c r="E42" s="109" t="s">
        <v>116</v>
      </c>
      <c r="F42">
        <v>28</v>
      </c>
      <c r="G42">
        <f t="shared" si="1"/>
        <v>12</v>
      </c>
      <c r="H42">
        <f t="shared" si="2"/>
        <v>2018</v>
      </c>
      <c r="I42" t="str">
        <f t="shared" si="3"/>
        <v>12/28/2018</v>
      </c>
      <c r="K42" s="11">
        <v>-25091.321133070156</v>
      </c>
      <c r="L42" t="s">
        <v>116</v>
      </c>
      <c r="M42">
        <v>28</v>
      </c>
      <c r="N42">
        <v>12</v>
      </c>
      <c r="O42">
        <v>2018</v>
      </c>
      <c r="P42" s="9">
        <f t="shared" si="4"/>
        <v>-26367.952760325315</v>
      </c>
    </row>
    <row r="43" spans="1:16" x14ac:dyDescent="0.3">
      <c r="A43" s="11">
        <v>6087.4622239610326</v>
      </c>
      <c r="B43" s="109">
        <v>43449</v>
      </c>
      <c r="D43" s="9">
        <f t="shared" si="0"/>
        <v>-6087.4622239610326</v>
      </c>
      <c r="E43" s="109" t="s">
        <v>116</v>
      </c>
      <c r="F43">
        <v>28</v>
      </c>
      <c r="G43">
        <f t="shared" si="1"/>
        <v>12</v>
      </c>
      <c r="H43">
        <f t="shared" si="2"/>
        <v>2018</v>
      </c>
      <c r="I43" t="str">
        <f t="shared" si="3"/>
        <v>12/28/2018</v>
      </c>
      <c r="K43" s="11">
        <v>-6087.4622239610326</v>
      </c>
      <c r="L43" t="s">
        <v>116</v>
      </c>
      <c r="M43">
        <v>28</v>
      </c>
      <c r="N43">
        <v>12</v>
      </c>
      <c r="O43">
        <v>2018</v>
      </c>
      <c r="P43" s="9">
        <f t="shared" si="4"/>
        <v>-32455.414984286348</v>
      </c>
    </row>
    <row r="44" spans="1:16" x14ac:dyDescent="0.3">
      <c r="A44" s="11">
        <v>5018.2642266140319</v>
      </c>
      <c r="B44" s="109">
        <v>43454</v>
      </c>
      <c r="D44" s="9">
        <f t="shared" si="0"/>
        <v>-5018.2642266140319</v>
      </c>
      <c r="E44" s="109" t="s">
        <v>116</v>
      </c>
      <c r="F44">
        <v>28</v>
      </c>
      <c r="G44">
        <f t="shared" si="1"/>
        <v>12</v>
      </c>
      <c r="H44">
        <f t="shared" si="2"/>
        <v>2018</v>
      </c>
      <c r="I44" t="str">
        <f t="shared" si="3"/>
        <v>12/28/2018</v>
      </c>
      <c r="K44" s="11">
        <v>-5018.2642266140319</v>
      </c>
      <c r="L44" t="s">
        <v>116</v>
      </c>
      <c r="M44">
        <v>28</v>
      </c>
      <c r="N44">
        <v>12</v>
      </c>
      <c r="O44">
        <v>2018</v>
      </c>
      <c r="P44" s="9">
        <f t="shared" si="4"/>
        <v>-37473.67921090038</v>
      </c>
    </row>
    <row r="45" spans="1:16" x14ac:dyDescent="0.3">
      <c r="A45" s="11">
        <v>-55.747879921440472</v>
      </c>
      <c r="B45" s="109">
        <v>43459</v>
      </c>
      <c r="D45" s="9">
        <f t="shared" si="0"/>
        <v>55.747879921440472</v>
      </c>
      <c r="E45" s="109" t="s">
        <v>116</v>
      </c>
      <c r="F45">
        <v>28</v>
      </c>
      <c r="G45">
        <f t="shared" si="1"/>
        <v>12</v>
      </c>
      <c r="H45">
        <f t="shared" si="2"/>
        <v>2018</v>
      </c>
      <c r="I45" t="str">
        <f t="shared" si="3"/>
        <v>12/28/2018</v>
      </c>
      <c r="K45" s="11">
        <v>55.747879921440472</v>
      </c>
      <c r="L45" t="s">
        <v>116</v>
      </c>
      <c r="M45">
        <v>28</v>
      </c>
      <c r="N45">
        <v>12</v>
      </c>
      <c r="O45">
        <v>2018</v>
      </c>
      <c r="P45" s="9">
        <f t="shared" si="4"/>
        <v>-37417.931330978943</v>
      </c>
    </row>
    <row r="46" spans="1:16" x14ac:dyDescent="0.3">
      <c r="A46" s="11">
        <v>5018.2642266140319</v>
      </c>
      <c r="B46" s="109">
        <v>43464</v>
      </c>
      <c r="D46" s="9">
        <f t="shared" si="0"/>
        <v>-5018.2642266140319</v>
      </c>
      <c r="E46" s="109" t="s">
        <v>116</v>
      </c>
      <c r="F46">
        <v>28</v>
      </c>
      <c r="G46">
        <f t="shared" si="1"/>
        <v>12</v>
      </c>
      <c r="H46">
        <f t="shared" si="2"/>
        <v>2018</v>
      </c>
      <c r="I46" t="str">
        <f t="shared" si="3"/>
        <v>12/28/2018</v>
      </c>
      <c r="K46" s="11">
        <v>-5018.2642266140319</v>
      </c>
      <c r="L46" t="s">
        <v>116</v>
      </c>
      <c r="M46">
        <v>28</v>
      </c>
      <c r="N46">
        <v>12</v>
      </c>
      <c r="O46">
        <v>2018</v>
      </c>
      <c r="P46" s="9">
        <f t="shared" si="4"/>
        <v>-42436.195557592975</v>
      </c>
    </row>
    <row r="47" spans="1:16" x14ac:dyDescent="0.3">
      <c r="A47" s="11">
        <v>5018.2642266140319</v>
      </c>
      <c r="B47" s="109">
        <v>43464</v>
      </c>
      <c r="D47" s="9">
        <f t="shared" si="0"/>
        <v>-5018.2642266140319</v>
      </c>
      <c r="E47" s="109" t="s">
        <v>116</v>
      </c>
      <c r="F47">
        <v>28</v>
      </c>
      <c r="G47">
        <f t="shared" si="1"/>
        <v>12</v>
      </c>
      <c r="H47">
        <f t="shared" si="2"/>
        <v>2018</v>
      </c>
      <c r="I47" t="str">
        <f t="shared" si="3"/>
        <v>12/28/2018</v>
      </c>
      <c r="K47" s="11">
        <v>-5018.2642266140319</v>
      </c>
      <c r="L47" t="s">
        <v>116</v>
      </c>
      <c r="M47">
        <v>28</v>
      </c>
      <c r="N47">
        <v>12</v>
      </c>
      <c r="O47">
        <v>2018</v>
      </c>
      <c r="P47" s="9">
        <f t="shared" si="4"/>
        <v>-47454.459784207007</v>
      </c>
    </row>
    <row r="48" spans="1:16" x14ac:dyDescent="0.3">
      <c r="A48" s="11">
        <v>15218.655559902581</v>
      </c>
      <c r="B48" s="109">
        <v>43466</v>
      </c>
      <c r="D48" s="9">
        <f t="shared" si="0"/>
        <v>-15218.655559902581</v>
      </c>
      <c r="E48" s="109" t="s">
        <v>117</v>
      </c>
      <c r="F48">
        <v>28</v>
      </c>
      <c r="G48">
        <f t="shared" si="1"/>
        <v>1</v>
      </c>
      <c r="H48">
        <f t="shared" si="2"/>
        <v>2019</v>
      </c>
      <c r="I48" t="str">
        <f t="shared" si="3"/>
        <v>1/28/2019</v>
      </c>
      <c r="K48" s="11">
        <v>-15218.655559902581</v>
      </c>
      <c r="L48" t="s">
        <v>117</v>
      </c>
      <c r="M48">
        <v>28</v>
      </c>
      <c r="N48">
        <v>1</v>
      </c>
      <c r="O48">
        <v>2019</v>
      </c>
      <c r="P48" s="9">
        <f t="shared" si="4"/>
        <v>-62673.115344109588</v>
      </c>
    </row>
    <row r="49" spans="1:16" x14ac:dyDescent="0.3">
      <c r="A49" s="11">
        <v>10036.528453228064</v>
      </c>
      <c r="B49" s="109">
        <v>43479</v>
      </c>
      <c r="D49" s="9">
        <f t="shared" si="0"/>
        <v>-10036.528453228064</v>
      </c>
      <c r="E49" s="109" t="s">
        <v>117</v>
      </c>
      <c r="F49">
        <v>28</v>
      </c>
      <c r="G49">
        <f t="shared" si="1"/>
        <v>1</v>
      </c>
      <c r="H49">
        <f t="shared" si="2"/>
        <v>2019</v>
      </c>
      <c r="I49" t="str">
        <f t="shared" si="3"/>
        <v>1/28/2019</v>
      </c>
      <c r="K49" s="11">
        <v>-10036.528453228064</v>
      </c>
      <c r="L49" t="s">
        <v>117</v>
      </c>
      <c r="M49">
        <v>28</v>
      </c>
      <c r="N49">
        <v>1</v>
      </c>
      <c r="O49">
        <v>2019</v>
      </c>
      <c r="P49" s="9">
        <f t="shared" si="4"/>
        <v>-72709.64379733766</v>
      </c>
    </row>
    <row r="50" spans="1:16" x14ac:dyDescent="0.3">
      <c r="A50" s="11">
        <v>3043.7311119805163</v>
      </c>
      <c r="B50" s="109">
        <v>43485</v>
      </c>
      <c r="D50" s="9">
        <f t="shared" si="0"/>
        <v>-3043.7311119805163</v>
      </c>
      <c r="E50" s="109" t="s">
        <v>117</v>
      </c>
      <c r="F50">
        <v>28</v>
      </c>
      <c r="G50">
        <f t="shared" si="1"/>
        <v>1</v>
      </c>
      <c r="H50">
        <f t="shared" si="2"/>
        <v>2019</v>
      </c>
      <c r="I50" t="str">
        <f t="shared" si="3"/>
        <v>1/28/2019</v>
      </c>
      <c r="K50" s="11">
        <v>-3043.7311119805163</v>
      </c>
      <c r="L50" t="s">
        <v>117</v>
      </c>
      <c r="M50">
        <v>28</v>
      </c>
      <c r="N50">
        <v>1</v>
      </c>
      <c r="O50">
        <v>2019</v>
      </c>
      <c r="P50" s="9">
        <f t="shared" si="4"/>
        <v>-75753.374909318169</v>
      </c>
    </row>
    <row r="51" spans="1:16" x14ac:dyDescent="0.3">
      <c r="A51" s="11">
        <v>-679.14821046497116</v>
      </c>
      <c r="B51" s="109">
        <v>43490</v>
      </c>
      <c r="D51" s="9">
        <f t="shared" si="0"/>
        <v>679.14821046497116</v>
      </c>
      <c r="E51" s="109" t="s">
        <v>117</v>
      </c>
      <c r="F51">
        <v>28</v>
      </c>
      <c r="G51">
        <f t="shared" si="1"/>
        <v>1</v>
      </c>
      <c r="H51">
        <f t="shared" si="2"/>
        <v>2019</v>
      </c>
      <c r="I51" t="str">
        <f t="shared" si="3"/>
        <v>1/28/2019</v>
      </c>
      <c r="K51" s="11">
        <v>679.14821046497116</v>
      </c>
      <c r="L51" t="s">
        <v>117</v>
      </c>
      <c r="M51">
        <v>28</v>
      </c>
      <c r="N51">
        <v>1</v>
      </c>
      <c r="O51">
        <v>2019</v>
      </c>
      <c r="P51" s="9">
        <f t="shared" si="4"/>
        <v>-75074.226698853192</v>
      </c>
    </row>
    <row r="52" spans="1:16" x14ac:dyDescent="0.3">
      <c r="A52" s="11">
        <v>3043.7311119805163</v>
      </c>
      <c r="B52" s="109">
        <v>43495</v>
      </c>
      <c r="D52" s="9">
        <f t="shared" si="0"/>
        <v>-3043.7311119805163</v>
      </c>
      <c r="E52" s="109" t="s">
        <v>117</v>
      </c>
      <c r="F52">
        <v>28</v>
      </c>
      <c r="G52">
        <f t="shared" si="1"/>
        <v>1</v>
      </c>
      <c r="H52">
        <f t="shared" si="2"/>
        <v>2019</v>
      </c>
      <c r="I52" t="str">
        <f t="shared" si="3"/>
        <v>1/28/2019</v>
      </c>
      <c r="K52" s="11">
        <v>-3043.7311119805163</v>
      </c>
      <c r="L52" t="s">
        <v>117</v>
      </c>
      <c r="M52">
        <v>28</v>
      </c>
      <c r="N52">
        <v>1</v>
      </c>
      <c r="O52">
        <v>2019</v>
      </c>
      <c r="P52" s="9">
        <f t="shared" si="4"/>
        <v>-78117.957810833701</v>
      </c>
    </row>
    <row r="53" spans="1:16" x14ac:dyDescent="0.3">
      <c r="A53" s="11">
        <v>3043.7311119805163</v>
      </c>
      <c r="B53" s="109">
        <v>43495</v>
      </c>
      <c r="D53" s="9">
        <f t="shared" si="0"/>
        <v>-3043.7311119805163</v>
      </c>
      <c r="E53" s="109" t="s">
        <v>117</v>
      </c>
      <c r="F53">
        <v>28</v>
      </c>
      <c r="G53">
        <f t="shared" si="1"/>
        <v>1</v>
      </c>
      <c r="H53">
        <f t="shared" si="2"/>
        <v>2019</v>
      </c>
      <c r="I53" t="str">
        <f t="shared" si="3"/>
        <v>1/28/2019</v>
      </c>
      <c r="K53" s="11">
        <v>-3043.7311119805163</v>
      </c>
      <c r="L53" t="s">
        <v>117</v>
      </c>
      <c r="M53">
        <v>28</v>
      </c>
      <c r="N53">
        <v>1</v>
      </c>
      <c r="O53">
        <v>2019</v>
      </c>
      <c r="P53" s="9">
        <f t="shared" si="4"/>
        <v>-81161.68892281421</v>
      </c>
    </row>
    <row r="54" spans="1:16" x14ac:dyDescent="0.3">
      <c r="A54" s="11">
        <v>3395.7410523248554</v>
      </c>
      <c r="B54" s="109">
        <v>43497</v>
      </c>
      <c r="D54" s="9">
        <f t="shared" si="0"/>
        <v>-3395.7410523248554</v>
      </c>
      <c r="E54" s="109" t="s">
        <v>118</v>
      </c>
      <c r="F54">
        <v>28</v>
      </c>
      <c r="G54">
        <f t="shared" si="1"/>
        <v>2</v>
      </c>
      <c r="H54">
        <f t="shared" si="2"/>
        <v>2019</v>
      </c>
      <c r="I54" t="str">
        <f t="shared" si="3"/>
        <v>2/28/2019</v>
      </c>
      <c r="K54" s="11">
        <v>-3395.7410523248554</v>
      </c>
      <c r="L54" t="s">
        <v>118</v>
      </c>
      <c r="M54">
        <v>28</v>
      </c>
      <c r="N54">
        <v>2</v>
      </c>
      <c r="O54">
        <v>2019</v>
      </c>
      <c r="P54" s="9">
        <f t="shared" si="4"/>
        <v>-84557.429975139064</v>
      </c>
    </row>
    <row r="55" spans="1:16" x14ac:dyDescent="0.3">
      <c r="A55" s="11">
        <v>6087.4622239610326</v>
      </c>
      <c r="B55" s="109">
        <v>43510</v>
      </c>
      <c r="D55" s="9">
        <f t="shared" si="0"/>
        <v>-6087.4622239610326</v>
      </c>
      <c r="E55" s="109" t="s">
        <v>118</v>
      </c>
      <c r="F55">
        <v>28</v>
      </c>
      <c r="G55">
        <f t="shared" si="1"/>
        <v>2</v>
      </c>
      <c r="H55">
        <f t="shared" si="2"/>
        <v>2019</v>
      </c>
      <c r="I55" t="str">
        <f t="shared" si="3"/>
        <v>2/28/2019</v>
      </c>
      <c r="K55" s="11">
        <v>-6087.4622239610326</v>
      </c>
      <c r="L55" t="s">
        <v>118</v>
      </c>
      <c r="M55">
        <v>28</v>
      </c>
      <c r="N55">
        <v>2</v>
      </c>
      <c r="O55">
        <v>2019</v>
      </c>
      <c r="P55" s="9">
        <f t="shared" si="4"/>
        <v>-90644.892199100097</v>
      </c>
    </row>
    <row r="56" spans="1:16" x14ac:dyDescent="0.3">
      <c r="A56" s="11">
        <v>679.14821046497116</v>
      </c>
      <c r="B56" s="109">
        <v>43516</v>
      </c>
      <c r="D56" s="9">
        <f t="shared" si="0"/>
        <v>-679.14821046497116</v>
      </c>
      <c r="E56" s="109" t="s">
        <v>118</v>
      </c>
      <c r="F56">
        <v>28</v>
      </c>
      <c r="G56">
        <f t="shared" si="1"/>
        <v>2</v>
      </c>
      <c r="H56">
        <f t="shared" si="2"/>
        <v>2019</v>
      </c>
      <c r="I56" t="str">
        <f t="shared" si="3"/>
        <v>2/28/2019</v>
      </c>
      <c r="K56" s="11">
        <v>-679.14821046497116</v>
      </c>
      <c r="L56" t="s">
        <v>118</v>
      </c>
      <c r="M56">
        <v>28</v>
      </c>
      <c r="N56">
        <v>2</v>
      </c>
      <c r="O56">
        <v>2019</v>
      </c>
      <c r="P56" s="9">
        <f t="shared" si="4"/>
        <v>-91324.040409565074</v>
      </c>
    </row>
    <row r="57" spans="1:16" x14ac:dyDescent="0.3">
      <c r="A57" s="11">
        <v>-3043.7311119805163</v>
      </c>
      <c r="B57" s="109">
        <v>43521</v>
      </c>
      <c r="D57" s="9">
        <f t="shared" si="0"/>
        <v>3043.7311119805163</v>
      </c>
      <c r="E57" s="109" t="s">
        <v>118</v>
      </c>
      <c r="F57">
        <v>28</v>
      </c>
      <c r="G57">
        <f t="shared" si="1"/>
        <v>2</v>
      </c>
      <c r="H57">
        <f t="shared" si="2"/>
        <v>2019</v>
      </c>
      <c r="I57" t="str">
        <f t="shared" si="3"/>
        <v>2/28/2019</v>
      </c>
      <c r="K57" s="11">
        <v>3043.7311119805163</v>
      </c>
      <c r="L57" t="s">
        <v>118</v>
      </c>
      <c r="M57">
        <v>28</v>
      </c>
      <c r="N57">
        <v>2</v>
      </c>
      <c r="O57">
        <v>2019</v>
      </c>
      <c r="P57" s="9">
        <f t="shared" si="4"/>
        <v>-88280.30929758455</v>
      </c>
    </row>
    <row r="58" spans="1:16" x14ac:dyDescent="0.3">
      <c r="A58" s="11">
        <v>278.73939960720236</v>
      </c>
      <c r="B58" s="109">
        <v>43525</v>
      </c>
      <c r="D58" s="9">
        <f t="shared" si="0"/>
        <v>-278.73939960720236</v>
      </c>
      <c r="E58" s="109" t="s">
        <v>119</v>
      </c>
      <c r="F58">
        <v>28</v>
      </c>
      <c r="G58">
        <f t="shared" si="1"/>
        <v>3</v>
      </c>
      <c r="H58">
        <f t="shared" si="2"/>
        <v>2019</v>
      </c>
      <c r="I58" t="str">
        <f t="shared" si="3"/>
        <v>3/28/2019</v>
      </c>
      <c r="K58" s="11">
        <v>-278.73939960720236</v>
      </c>
      <c r="L58" t="s">
        <v>119</v>
      </c>
      <c r="M58">
        <v>28</v>
      </c>
      <c r="N58">
        <v>3</v>
      </c>
      <c r="O58">
        <v>2019</v>
      </c>
      <c r="P58" s="9">
        <f t="shared" si="4"/>
        <v>-88559.048697191756</v>
      </c>
    </row>
    <row r="59" spans="1:16" x14ac:dyDescent="0.3">
      <c r="A59" s="11">
        <v>679.14821046497116</v>
      </c>
      <c r="B59" s="109">
        <v>43526</v>
      </c>
      <c r="D59" s="9">
        <f t="shared" si="0"/>
        <v>-679.14821046497116</v>
      </c>
      <c r="E59" s="109" t="s">
        <v>119</v>
      </c>
      <c r="F59">
        <v>28</v>
      </c>
      <c r="G59">
        <f t="shared" si="1"/>
        <v>3</v>
      </c>
      <c r="H59">
        <f t="shared" si="2"/>
        <v>2019</v>
      </c>
      <c r="I59" t="str">
        <f t="shared" si="3"/>
        <v>3/28/2019</v>
      </c>
      <c r="K59" s="11">
        <v>-679.14821046497116</v>
      </c>
      <c r="L59" t="s">
        <v>119</v>
      </c>
      <c r="M59">
        <v>28</v>
      </c>
      <c r="N59">
        <v>3</v>
      </c>
      <c r="O59">
        <v>2019</v>
      </c>
      <c r="P59" s="9">
        <f t="shared" si="4"/>
        <v>-89238.196907656733</v>
      </c>
    </row>
    <row r="60" spans="1:16" x14ac:dyDescent="0.3">
      <c r="A60" s="11">
        <v>679.14821046497116</v>
      </c>
      <c r="B60" s="109">
        <v>43526</v>
      </c>
      <c r="D60" s="9">
        <f t="shared" si="0"/>
        <v>-679.14821046497116</v>
      </c>
      <c r="E60" s="109" t="s">
        <v>119</v>
      </c>
      <c r="F60">
        <v>28</v>
      </c>
      <c r="G60">
        <f t="shared" si="1"/>
        <v>3</v>
      </c>
      <c r="H60">
        <f t="shared" si="2"/>
        <v>2019</v>
      </c>
      <c r="I60" t="str">
        <f t="shared" si="3"/>
        <v>3/28/2019</v>
      </c>
      <c r="K60" s="11">
        <v>-679.14821046497116</v>
      </c>
      <c r="L60" t="s">
        <v>119</v>
      </c>
      <c r="M60">
        <v>28</v>
      </c>
      <c r="N60">
        <v>3</v>
      </c>
      <c r="O60">
        <v>2019</v>
      </c>
      <c r="P60" s="9">
        <f t="shared" si="4"/>
        <v>-89917.34511812171</v>
      </c>
    </row>
    <row r="61" spans="1:16" x14ac:dyDescent="0.3">
      <c r="A61" s="11">
        <v>1358.2964209299423</v>
      </c>
      <c r="B61" s="109">
        <v>43541</v>
      </c>
      <c r="D61" s="9">
        <f t="shared" si="0"/>
        <v>-1358.2964209299423</v>
      </c>
      <c r="E61" s="109" t="s">
        <v>119</v>
      </c>
      <c r="F61">
        <v>28</v>
      </c>
      <c r="G61">
        <f t="shared" si="1"/>
        <v>3</v>
      </c>
      <c r="H61">
        <f t="shared" si="2"/>
        <v>2019</v>
      </c>
      <c r="I61" t="str">
        <f t="shared" si="3"/>
        <v>3/28/2019</v>
      </c>
      <c r="K61" s="11">
        <v>-1358.2964209299423</v>
      </c>
      <c r="L61" t="s">
        <v>119</v>
      </c>
      <c r="M61">
        <v>28</v>
      </c>
      <c r="N61">
        <v>3</v>
      </c>
      <c r="O61">
        <v>2019</v>
      </c>
      <c r="P61" s="9">
        <f t="shared" si="4"/>
        <v>-91275.641539051649</v>
      </c>
    </row>
    <row r="62" spans="1:16" x14ac:dyDescent="0.3">
      <c r="A62" s="11">
        <v>55.747879921440472</v>
      </c>
      <c r="B62" s="109">
        <v>43544</v>
      </c>
      <c r="D62" s="9">
        <f t="shared" si="0"/>
        <v>-55.747879921440472</v>
      </c>
      <c r="E62" s="109" t="s">
        <v>119</v>
      </c>
      <c r="F62">
        <v>28</v>
      </c>
      <c r="G62">
        <f t="shared" si="1"/>
        <v>3</v>
      </c>
      <c r="H62">
        <f t="shared" si="2"/>
        <v>2019</v>
      </c>
      <c r="I62" t="str">
        <f t="shared" si="3"/>
        <v>3/28/2019</v>
      </c>
      <c r="K62" s="11">
        <v>-55.747879921440472</v>
      </c>
      <c r="L62" t="s">
        <v>119</v>
      </c>
      <c r="M62">
        <v>28</v>
      </c>
      <c r="N62">
        <v>3</v>
      </c>
      <c r="O62">
        <v>2019</v>
      </c>
      <c r="P62" s="9">
        <f t="shared" si="4"/>
        <v>-91331.389418973093</v>
      </c>
    </row>
    <row r="63" spans="1:16" x14ac:dyDescent="0.3">
      <c r="A63" s="11">
        <v>-5018.2642266140319</v>
      </c>
      <c r="B63" s="109">
        <v>43549</v>
      </c>
      <c r="D63" s="9">
        <f t="shared" si="0"/>
        <v>5018.2642266140319</v>
      </c>
      <c r="E63" s="109" t="s">
        <v>119</v>
      </c>
      <c r="F63">
        <v>28</v>
      </c>
      <c r="G63">
        <f t="shared" si="1"/>
        <v>3</v>
      </c>
      <c r="H63">
        <f t="shared" si="2"/>
        <v>2019</v>
      </c>
      <c r="I63" t="str">
        <f t="shared" si="3"/>
        <v>3/28/2019</v>
      </c>
      <c r="K63" s="11">
        <v>5018.2642266140319</v>
      </c>
      <c r="L63" t="s">
        <v>119</v>
      </c>
      <c r="M63">
        <v>28</v>
      </c>
      <c r="N63">
        <v>3</v>
      </c>
      <c r="O63">
        <v>2019</v>
      </c>
      <c r="P63" s="9">
        <f t="shared" si="4"/>
        <v>-86313.125192359061</v>
      </c>
    </row>
    <row r="64" spans="1:16" x14ac:dyDescent="0.3">
      <c r="A64" s="11">
        <v>55.747879921440472</v>
      </c>
      <c r="B64" s="109">
        <v>43554</v>
      </c>
      <c r="D64" s="9">
        <f t="shared" si="0"/>
        <v>-55.747879921440472</v>
      </c>
      <c r="E64" s="109" t="s">
        <v>119</v>
      </c>
      <c r="F64">
        <v>28</v>
      </c>
      <c r="G64">
        <f t="shared" si="1"/>
        <v>3</v>
      </c>
      <c r="H64">
        <f t="shared" si="2"/>
        <v>2019</v>
      </c>
      <c r="I64" t="str">
        <f t="shared" si="3"/>
        <v>3/28/2019</v>
      </c>
      <c r="K64" s="11">
        <v>-55.747879921440472</v>
      </c>
      <c r="L64" t="s">
        <v>119</v>
      </c>
      <c r="M64">
        <v>28</v>
      </c>
      <c r="N64">
        <v>3</v>
      </c>
      <c r="O64">
        <v>2019</v>
      </c>
      <c r="P64" s="9">
        <f t="shared" si="4"/>
        <v>-86368.873072280505</v>
      </c>
    </row>
    <row r="65" spans="1:16" x14ac:dyDescent="0.3">
      <c r="A65" s="11">
        <v>55.747879921440472</v>
      </c>
      <c r="B65" s="109">
        <v>43554</v>
      </c>
      <c r="D65" s="9">
        <f t="shared" si="0"/>
        <v>-55.747879921440472</v>
      </c>
      <c r="E65" s="109" t="s">
        <v>119</v>
      </c>
      <c r="F65">
        <v>28</v>
      </c>
      <c r="G65">
        <f t="shared" si="1"/>
        <v>3</v>
      </c>
      <c r="H65">
        <f t="shared" si="2"/>
        <v>2019</v>
      </c>
      <c r="I65" t="str">
        <f t="shared" si="3"/>
        <v>3/28/2019</v>
      </c>
      <c r="K65" s="11">
        <v>-55.747879921440472</v>
      </c>
      <c r="L65" t="s">
        <v>119</v>
      </c>
      <c r="M65">
        <v>28</v>
      </c>
      <c r="N65">
        <v>3</v>
      </c>
      <c r="O65">
        <v>2019</v>
      </c>
      <c r="P65" s="9">
        <f t="shared" si="4"/>
        <v>-86424.620952201949</v>
      </c>
    </row>
    <row r="66" spans="1:16" x14ac:dyDescent="0.3">
      <c r="A66" s="11">
        <v>8.4172005248455459</v>
      </c>
      <c r="B66" s="109">
        <v>43556</v>
      </c>
      <c r="D66" s="9">
        <f t="shared" ref="D66:D90" si="5">-A66</f>
        <v>-8.4172005248455459</v>
      </c>
      <c r="E66" s="109" t="s">
        <v>120</v>
      </c>
      <c r="F66">
        <v>28</v>
      </c>
      <c r="G66">
        <f t="shared" ref="G66:G90" si="6">MONTH(B66)</f>
        <v>4</v>
      </c>
      <c r="H66">
        <f t="shared" ref="H66:H90" si="7">YEAR(B66)</f>
        <v>2019</v>
      </c>
      <c r="I66" t="str">
        <f t="shared" ref="I66:I90" si="8">G66&amp;"/28/"&amp;H66</f>
        <v>4/28/2019</v>
      </c>
      <c r="K66" s="11">
        <v>-8.4172005248455459</v>
      </c>
      <c r="L66" t="s">
        <v>120</v>
      </c>
      <c r="M66">
        <v>28</v>
      </c>
      <c r="N66">
        <v>4</v>
      </c>
      <c r="O66">
        <v>2019</v>
      </c>
      <c r="P66" s="9">
        <f t="shared" si="4"/>
        <v>-86433.038152726789</v>
      </c>
    </row>
    <row r="67" spans="1:16" x14ac:dyDescent="0.3">
      <c r="A67" s="11">
        <v>111.49575984288094</v>
      </c>
      <c r="B67" s="109">
        <v>43569</v>
      </c>
      <c r="D67" s="9">
        <f t="shared" si="5"/>
        <v>-111.49575984288094</v>
      </c>
      <c r="E67" s="109" t="s">
        <v>120</v>
      </c>
      <c r="F67">
        <v>28</v>
      </c>
      <c r="G67">
        <f t="shared" si="6"/>
        <v>4</v>
      </c>
      <c r="H67">
        <f t="shared" si="7"/>
        <v>2019</v>
      </c>
      <c r="I67" t="str">
        <f t="shared" si="8"/>
        <v>4/28/2019</v>
      </c>
      <c r="K67" s="11">
        <v>-111.49575984288094</v>
      </c>
      <c r="L67" t="s">
        <v>120</v>
      </c>
      <c r="M67">
        <v>28</v>
      </c>
      <c r="N67">
        <v>4</v>
      </c>
      <c r="O67">
        <v>2019</v>
      </c>
      <c r="P67" s="9">
        <f t="shared" ref="P67:P90" si="9">K67+P66</f>
        <v>-86544.533912569663</v>
      </c>
    </row>
    <row r="68" spans="1:16" x14ac:dyDescent="0.3">
      <c r="A68" s="11">
        <v>1.6834401049691092</v>
      </c>
      <c r="B68" s="109">
        <v>43575</v>
      </c>
      <c r="D68" s="9">
        <f t="shared" si="5"/>
        <v>-1.6834401049691092</v>
      </c>
      <c r="E68" s="109" t="s">
        <v>120</v>
      </c>
      <c r="F68">
        <v>28</v>
      </c>
      <c r="G68">
        <f t="shared" si="6"/>
        <v>4</v>
      </c>
      <c r="H68">
        <f t="shared" si="7"/>
        <v>2019</v>
      </c>
      <c r="I68" t="str">
        <f t="shared" si="8"/>
        <v>4/28/2019</v>
      </c>
      <c r="K68" s="11">
        <v>-1.6834401049691092</v>
      </c>
      <c r="L68" t="s">
        <v>120</v>
      </c>
      <c r="M68">
        <v>28</v>
      </c>
      <c r="N68">
        <v>4</v>
      </c>
      <c r="O68">
        <v>2019</v>
      </c>
      <c r="P68" s="9">
        <f t="shared" si="9"/>
        <v>-86546.217352674634</v>
      </c>
    </row>
    <row r="69" spans="1:16" x14ac:dyDescent="0.3">
      <c r="A69" s="11">
        <v>-3043.7311119805163</v>
      </c>
      <c r="B69" s="109">
        <v>43580</v>
      </c>
      <c r="D69" s="9">
        <f t="shared" si="5"/>
        <v>3043.7311119805163</v>
      </c>
      <c r="E69" s="109" t="s">
        <v>120</v>
      </c>
      <c r="F69">
        <v>28</v>
      </c>
      <c r="G69">
        <f t="shared" si="6"/>
        <v>4</v>
      </c>
      <c r="H69">
        <f t="shared" si="7"/>
        <v>2019</v>
      </c>
      <c r="I69" t="str">
        <f t="shared" si="8"/>
        <v>4/28/2019</v>
      </c>
      <c r="K69" s="11">
        <v>3043.7311119805163</v>
      </c>
      <c r="L69" t="s">
        <v>120</v>
      </c>
      <c r="M69">
        <v>28</v>
      </c>
      <c r="N69">
        <v>4</v>
      </c>
      <c r="O69">
        <v>2019</v>
      </c>
      <c r="P69" s="9">
        <f t="shared" si="9"/>
        <v>-83502.486240694125</v>
      </c>
    </row>
    <row r="70" spans="1:16" x14ac:dyDescent="0.3">
      <c r="A70" s="11">
        <v>1.6834401049691092</v>
      </c>
      <c r="B70" s="109">
        <v>43585</v>
      </c>
      <c r="D70" s="9">
        <f t="shared" si="5"/>
        <v>-1.6834401049691092</v>
      </c>
      <c r="E70" s="109" t="s">
        <v>120</v>
      </c>
      <c r="F70">
        <v>28</v>
      </c>
      <c r="G70">
        <f t="shared" si="6"/>
        <v>4</v>
      </c>
      <c r="H70">
        <f t="shared" si="7"/>
        <v>2019</v>
      </c>
      <c r="I70" t="str">
        <f t="shared" si="8"/>
        <v>4/28/2019</v>
      </c>
      <c r="K70" s="11">
        <v>-1.6834401049691092</v>
      </c>
      <c r="L70" t="s">
        <v>120</v>
      </c>
      <c r="M70">
        <v>28</v>
      </c>
      <c r="N70">
        <v>4</v>
      </c>
      <c r="O70">
        <v>2019</v>
      </c>
      <c r="P70" s="9">
        <f t="shared" si="9"/>
        <v>-83504.169680799096</v>
      </c>
    </row>
    <row r="71" spans="1:16" x14ac:dyDescent="0.3">
      <c r="A71" s="11">
        <v>1.6834401049691092</v>
      </c>
      <c r="B71" s="109">
        <v>43585</v>
      </c>
      <c r="D71" s="9">
        <f t="shared" si="5"/>
        <v>-1.6834401049691092</v>
      </c>
      <c r="E71" s="109" t="s">
        <v>120</v>
      </c>
      <c r="F71">
        <v>28</v>
      </c>
      <c r="G71">
        <f t="shared" si="6"/>
        <v>4</v>
      </c>
      <c r="H71">
        <f t="shared" si="7"/>
        <v>2019</v>
      </c>
      <c r="I71" t="str">
        <f t="shared" si="8"/>
        <v>4/28/2019</v>
      </c>
      <c r="K71" s="11">
        <v>-1.6834401049691092</v>
      </c>
      <c r="L71" t="s">
        <v>120</v>
      </c>
      <c r="M71">
        <v>28</v>
      </c>
      <c r="N71">
        <v>4</v>
      </c>
      <c r="O71">
        <v>2019</v>
      </c>
      <c r="P71" s="9">
        <f t="shared" si="9"/>
        <v>-83505.853120904067</v>
      </c>
    </row>
    <row r="72" spans="1:16" x14ac:dyDescent="0.3">
      <c r="A72" s="11">
        <v>9.3506651492200471E-2</v>
      </c>
      <c r="B72" s="109">
        <v>43586</v>
      </c>
      <c r="D72" s="9">
        <f t="shared" si="5"/>
        <v>-9.3506651492200471E-2</v>
      </c>
      <c r="E72" s="109" t="s">
        <v>121</v>
      </c>
      <c r="F72">
        <v>28</v>
      </c>
      <c r="G72">
        <f t="shared" si="6"/>
        <v>5</v>
      </c>
      <c r="H72">
        <f t="shared" si="7"/>
        <v>2019</v>
      </c>
      <c r="I72" t="str">
        <f t="shared" si="8"/>
        <v>5/28/2019</v>
      </c>
      <c r="K72" s="11">
        <v>-9.3506651492200471E-2</v>
      </c>
      <c r="L72" t="s">
        <v>121</v>
      </c>
      <c r="M72">
        <v>28</v>
      </c>
      <c r="N72">
        <v>5</v>
      </c>
      <c r="O72">
        <v>2019</v>
      </c>
      <c r="P72" s="9">
        <f t="shared" si="9"/>
        <v>-83505.946627555561</v>
      </c>
    </row>
    <row r="73" spans="1:16" x14ac:dyDescent="0.3">
      <c r="A73" s="11">
        <v>3.3668802099382185</v>
      </c>
      <c r="B73" s="109">
        <v>43600</v>
      </c>
      <c r="D73" s="9">
        <f t="shared" si="5"/>
        <v>-3.3668802099382185</v>
      </c>
      <c r="E73" s="109" t="s">
        <v>121</v>
      </c>
      <c r="F73">
        <v>28</v>
      </c>
      <c r="G73">
        <f t="shared" si="6"/>
        <v>5</v>
      </c>
      <c r="H73">
        <f t="shared" si="7"/>
        <v>2019</v>
      </c>
      <c r="I73" t="str">
        <f t="shared" si="8"/>
        <v>5/28/2019</v>
      </c>
      <c r="K73" s="11">
        <v>-3.3668802099382185</v>
      </c>
      <c r="L73" t="s">
        <v>121</v>
      </c>
      <c r="M73">
        <v>28</v>
      </c>
      <c r="N73">
        <v>5</v>
      </c>
      <c r="O73">
        <v>2019</v>
      </c>
      <c r="P73" s="9">
        <f t="shared" si="9"/>
        <v>-83509.313507765502</v>
      </c>
    </row>
    <row r="74" spans="1:16" x14ac:dyDescent="0.3">
      <c r="A74" s="11">
        <v>1.8701330298440094E-2</v>
      </c>
      <c r="B74" s="109">
        <v>43605</v>
      </c>
      <c r="D74" s="9">
        <f t="shared" si="5"/>
        <v>-1.8701330298440094E-2</v>
      </c>
      <c r="E74" s="109" t="s">
        <v>121</v>
      </c>
      <c r="F74">
        <v>28</v>
      </c>
      <c r="G74">
        <f t="shared" si="6"/>
        <v>5</v>
      </c>
      <c r="H74">
        <f t="shared" si="7"/>
        <v>2019</v>
      </c>
      <c r="I74" t="str">
        <f t="shared" si="8"/>
        <v>5/28/2019</v>
      </c>
      <c r="K74" s="11">
        <v>-1.8701330298440094E-2</v>
      </c>
      <c r="L74" t="s">
        <v>121</v>
      </c>
      <c r="M74">
        <v>28</v>
      </c>
      <c r="N74">
        <v>5</v>
      </c>
      <c r="O74">
        <v>2019</v>
      </c>
      <c r="P74" s="9">
        <f t="shared" si="9"/>
        <v>-83509.332209095795</v>
      </c>
    </row>
    <row r="75" spans="1:16" x14ac:dyDescent="0.3">
      <c r="A75" s="11">
        <v>-679.14821046497116</v>
      </c>
      <c r="B75" s="109">
        <v>43610</v>
      </c>
      <c r="D75" s="9">
        <f t="shared" si="5"/>
        <v>679.14821046497116</v>
      </c>
      <c r="E75" s="109" t="s">
        <v>121</v>
      </c>
      <c r="F75">
        <v>28</v>
      </c>
      <c r="G75">
        <f t="shared" si="6"/>
        <v>5</v>
      </c>
      <c r="H75">
        <f t="shared" si="7"/>
        <v>2019</v>
      </c>
      <c r="I75" t="str">
        <f t="shared" si="8"/>
        <v>5/28/2019</v>
      </c>
      <c r="K75" s="11">
        <v>679.14821046497116</v>
      </c>
      <c r="L75" t="s">
        <v>121</v>
      </c>
      <c r="M75">
        <v>28</v>
      </c>
      <c r="N75">
        <v>5</v>
      </c>
      <c r="O75">
        <v>2019</v>
      </c>
      <c r="P75" s="9">
        <f t="shared" si="9"/>
        <v>-82830.183998630819</v>
      </c>
    </row>
    <row r="76" spans="1:16" x14ac:dyDescent="0.3">
      <c r="A76" s="11">
        <v>1.8701330298440094E-2</v>
      </c>
      <c r="B76" s="109">
        <v>43615</v>
      </c>
      <c r="D76" s="9">
        <f t="shared" si="5"/>
        <v>-1.8701330298440094E-2</v>
      </c>
      <c r="E76" s="109" t="s">
        <v>121</v>
      </c>
      <c r="F76">
        <v>28</v>
      </c>
      <c r="G76">
        <f t="shared" si="6"/>
        <v>5</v>
      </c>
      <c r="H76">
        <f t="shared" si="7"/>
        <v>2019</v>
      </c>
      <c r="I76" t="str">
        <f t="shared" si="8"/>
        <v>5/28/2019</v>
      </c>
      <c r="K76" s="11">
        <v>-1.8701330298440094E-2</v>
      </c>
      <c r="L76" t="s">
        <v>121</v>
      </c>
      <c r="M76">
        <v>28</v>
      </c>
      <c r="N76">
        <v>5</v>
      </c>
      <c r="O76">
        <v>2019</v>
      </c>
      <c r="P76" s="9">
        <f t="shared" si="9"/>
        <v>-82830.202699961112</v>
      </c>
    </row>
    <row r="77" spans="1:16" x14ac:dyDescent="0.3">
      <c r="A77" s="11">
        <v>1.8701330298440094E-2</v>
      </c>
      <c r="B77" s="109">
        <v>43615</v>
      </c>
      <c r="D77" s="9">
        <f t="shared" si="5"/>
        <v>-1.8701330298440094E-2</v>
      </c>
      <c r="E77" s="109" t="s">
        <v>121</v>
      </c>
      <c r="F77">
        <v>28</v>
      </c>
      <c r="G77">
        <f t="shared" si="6"/>
        <v>5</v>
      </c>
      <c r="H77">
        <f t="shared" si="7"/>
        <v>2019</v>
      </c>
      <c r="I77" t="str">
        <f t="shared" si="8"/>
        <v>5/28/2019</v>
      </c>
      <c r="K77" s="11">
        <v>-1.8701330298440094E-2</v>
      </c>
      <c r="L77" t="s">
        <v>121</v>
      </c>
      <c r="M77">
        <v>28</v>
      </c>
      <c r="N77">
        <v>5</v>
      </c>
      <c r="O77">
        <v>2019</v>
      </c>
      <c r="P77" s="9">
        <f t="shared" si="9"/>
        <v>-82830.221401291405</v>
      </c>
    </row>
    <row r="78" spans="1:16" x14ac:dyDescent="0.3">
      <c r="A78" s="11">
        <v>3.8214031262473838E-4</v>
      </c>
      <c r="B78" s="109">
        <v>43617</v>
      </c>
      <c r="D78" s="9">
        <f t="shared" si="5"/>
        <v>-3.8214031262473838E-4</v>
      </c>
      <c r="E78" s="109" t="s">
        <v>122</v>
      </c>
      <c r="F78">
        <v>28</v>
      </c>
      <c r="G78">
        <f t="shared" si="6"/>
        <v>6</v>
      </c>
      <c r="H78">
        <f t="shared" si="7"/>
        <v>2019</v>
      </c>
      <c r="I78" t="str">
        <f t="shared" si="8"/>
        <v>6/28/2019</v>
      </c>
      <c r="K78" s="11">
        <v>-3.8214031262473838E-4</v>
      </c>
      <c r="L78" t="s">
        <v>122</v>
      </c>
      <c r="M78">
        <v>28</v>
      </c>
      <c r="N78">
        <v>6</v>
      </c>
      <c r="O78">
        <v>2019</v>
      </c>
      <c r="P78" s="9">
        <f t="shared" si="9"/>
        <v>-82830.221783431713</v>
      </c>
    </row>
    <row r="79" spans="1:16" x14ac:dyDescent="0.3">
      <c r="A79" s="11">
        <v>3.7402660596880188E-2</v>
      </c>
      <c r="B79" s="109">
        <v>43630</v>
      </c>
      <c r="D79" s="9">
        <f t="shared" si="5"/>
        <v>-3.7402660596880188E-2</v>
      </c>
      <c r="E79" s="109" t="s">
        <v>122</v>
      </c>
      <c r="F79">
        <v>28</v>
      </c>
      <c r="G79">
        <f t="shared" si="6"/>
        <v>6</v>
      </c>
      <c r="H79">
        <f t="shared" si="7"/>
        <v>2019</v>
      </c>
      <c r="I79" t="str">
        <f t="shared" si="8"/>
        <v>6/28/2019</v>
      </c>
      <c r="K79" s="11">
        <v>-3.7402660596880188E-2</v>
      </c>
      <c r="L79" t="s">
        <v>122</v>
      </c>
      <c r="M79">
        <v>28</v>
      </c>
      <c r="N79">
        <v>6</v>
      </c>
      <c r="O79">
        <v>2019</v>
      </c>
      <c r="P79" s="9">
        <f t="shared" si="9"/>
        <v>-82830.259186092313</v>
      </c>
    </row>
    <row r="80" spans="1:16" x14ac:dyDescent="0.3">
      <c r="A80" s="11">
        <v>7.6428062524947683E-5</v>
      </c>
      <c r="B80" s="109">
        <v>43636</v>
      </c>
      <c r="D80" s="9">
        <f t="shared" si="5"/>
        <v>-7.6428062524947683E-5</v>
      </c>
      <c r="E80" s="109" t="s">
        <v>122</v>
      </c>
      <c r="F80">
        <v>28</v>
      </c>
      <c r="G80">
        <f t="shared" si="6"/>
        <v>6</v>
      </c>
      <c r="H80">
        <f t="shared" si="7"/>
        <v>2019</v>
      </c>
      <c r="I80" t="str">
        <f t="shared" si="8"/>
        <v>6/28/2019</v>
      </c>
      <c r="K80" s="11">
        <v>-7.6428062524947683E-5</v>
      </c>
      <c r="L80" t="s">
        <v>122</v>
      </c>
      <c r="M80">
        <v>28</v>
      </c>
      <c r="N80">
        <v>6</v>
      </c>
      <c r="O80">
        <v>2019</v>
      </c>
      <c r="P80" s="9">
        <f t="shared" si="9"/>
        <v>-82830.259262520369</v>
      </c>
    </row>
    <row r="81" spans="1:16" x14ac:dyDescent="0.3">
      <c r="A81" s="11">
        <v>-55.747879921440472</v>
      </c>
      <c r="B81" s="109">
        <v>43641</v>
      </c>
      <c r="D81" s="9">
        <f t="shared" si="5"/>
        <v>55.747879921440472</v>
      </c>
      <c r="E81" s="109" t="s">
        <v>122</v>
      </c>
      <c r="F81">
        <v>28</v>
      </c>
      <c r="G81">
        <f t="shared" si="6"/>
        <v>6</v>
      </c>
      <c r="H81">
        <f t="shared" si="7"/>
        <v>2019</v>
      </c>
      <c r="I81" t="str">
        <f t="shared" si="8"/>
        <v>6/28/2019</v>
      </c>
      <c r="K81" s="11">
        <v>55.747879921440472</v>
      </c>
      <c r="L81" t="s">
        <v>122</v>
      </c>
      <c r="M81">
        <v>28</v>
      </c>
      <c r="N81">
        <v>6</v>
      </c>
      <c r="O81">
        <v>2019</v>
      </c>
      <c r="P81" s="9">
        <f t="shared" si="9"/>
        <v>-82774.511382598925</v>
      </c>
    </row>
    <row r="82" spans="1:16" x14ac:dyDescent="0.3">
      <c r="A82" s="11">
        <v>7.6428062524947683E-5</v>
      </c>
      <c r="B82" s="109">
        <v>43646</v>
      </c>
      <c r="D82" s="9">
        <f t="shared" si="5"/>
        <v>-7.6428062524947683E-5</v>
      </c>
      <c r="E82" s="109" t="s">
        <v>122</v>
      </c>
      <c r="F82">
        <v>28</v>
      </c>
      <c r="G82">
        <f t="shared" si="6"/>
        <v>6</v>
      </c>
      <c r="H82">
        <f t="shared" si="7"/>
        <v>2019</v>
      </c>
      <c r="I82" t="str">
        <f t="shared" si="8"/>
        <v>6/28/2019</v>
      </c>
      <c r="K82" s="11">
        <v>-7.6428062524947683E-5</v>
      </c>
      <c r="L82" t="s">
        <v>122</v>
      </c>
      <c r="M82">
        <v>28</v>
      </c>
      <c r="N82">
        <v>6</v>
      </c>
      <c r="O82">
        <v>2019</v>
      </c>
      <c r="P82" s="9">
        <f t="shared" si="9"/>
        <v>-82774.51145902698</v>
      </c>
    </row>
    <row r="83" spans="1:16" x14ac:dyDescent="0.3">
      <c r="A83" s="11">
        <v>7.6428062524947683E-5</v>
      </c>
      <c r="B83" s="109">
        <v>43646</v>
      </c>
      <c r="D83" s="9">
        <f t="shared" si="5"/>
        <v>-7.6428062524947683E-5</v>
      </c>
      <c r="E83" s="109" t="s">
        <v>122</v>
      </c>
      <c r="F83">
        <v>28</v>
      </c>
      <c r="G83">
        <f t="shared" si="6"/>
        <v>6</v>
      </c>
      <c r="H83">
        <f t="shared" si="7"/>
        <v>2019</v>
      </c>
      <c r="I83" t="str">
        <f t="shared" si="8"/>
        <v>6/28/2019</v>
      </c>
      <c r="K83" s="11">
        <v>-7.6428062524947683E-5</v>
      </c>
      <c r="L83" t="s">
        <v>122</v>
      </c>
      <c r="M83">
        <v>28</v>
      </c>
      <c r="N83">
        <v>6</v>
      </c>
      <c r="O83">
        <v>2019</v>
      </c>
      <c r="P83" s="9">
        <f t="shared" si="9"/>
        <v>-82774.511535455036</v>
      </c>
    </row>
    <row r="84" spans="1:16" x14ac:dyDescent="0.3">
      <c r="A84" s="11">
        <v>5.7452472321673389E-7</v>
      </c>
      <c r="B84" s="109">
        <v>43647</v>
      </c>
      <c r="D84" s="9">
        <f t="shared" si="5"/>
        <v>-5.7452472321673389E-7</v>
      </c>
      <c r="E84" s="109" t="s">
        <v>123</v>
      </c>
      <c r="F84">
        <v>28</v>
      </c>
      <c r="G84">
        <f t="shared" si="6"/>
        <v>7</v>
      </c>
      <c r="H84">
        <f t="shared" si="7"/>
        <v>2019</v>
      </c>
      <c r="I84" t="str">
        <f t="shared" si="8"/>
        <v>7/28/2019</v>
      </c>
      <c r="K84" s="11">
        <v>-5.7452472321673389E-7</v>
      </c>
      <c r="L84" t="s">
        <v>123</v>
      </c>
      <c r="M84">
        <v>28</v>
      </c>
      <c r="N84">
        <v>7</v>
      </c>
      <c r="O84">
        <v>2019</v>
      </c>
      <c r="P84" s="9">
        <f t="shared" si="9"/>
        <v>-82774.51153602956</v>
      </c>
    </row>
    <row r="85" spans="1:16" x14ac:dyDescent="0.3">
      <c r="A85" s="11">
        <v>1.5285612504989537E-4</v>
      </c>
      <c r="B85" s="109">
        <v>43661</v>
      </c>
      <c r="D85" s="9">
        <f t="shared" si="5"/>
        <v>-1.5285612504989537E-4</v>
      </c>
      <c r="E85" s="109" t="s">
        <v>123</v>
      </c>
      <c r="F85">
        <v>28</v>
      </c>
      <c r="G85">
        <f t="shared" si="6"/>
        <v>7</v>
      </c>
      <c r="H85">
        <f t="shared" si="7"/>
        <v>2019</v>
      </c>
      <c r="I85" t="str">
        <f t="shared" si="8"/>
        <v>7/28/2019</v>
      </c>
      <c r="K85" s="11">
        <v>-1.5285612504989537E-4</v>
      </c>
      <c r="L85" t="s">
        <v>123</v>
      </c>
      <c r="M85">
        <v>28</v>
      </c>
      <c r="N85">
        <v>7</v>
      </c>
      <c r="O85">
        <v>2019</v>
      </c>
      <c r="P85" s="9">
        <f t="shared" si="9"/>
        <v>-82774.511688885686</v>
      </c>
    </row>
    <row r="86" spans="1:16" x14ac:dyDescent="0.3">
      <c r="A86" s="11">
        <v>1.1490494464334678E-7</v>
      </c>
      <c r="B86" s="109">
        <v>43666</v>
      </c>
      <c r="D86" s="9">
        <f t="shared" si="5"/>
        <v>-1.1490494464334678E-7</v>
      </c>
      <c r="E86" s="109" t="s">
        <v>123</v>
      </c>
      <c r="F86">
        <v>28</v>
      </c>
      <c r="G86">
        <f t="shared" si="6"/>
        <v>7</v>
      </c>
      <c r="H86">
        <f t="shared" si="7"/>
        <v>2019</v>
      </c>
      <c r="I86" t="str">
        <f t="shared" si="8"/>
        <v>7/28/2019</v>
      </c>
      <c r="K86" s="11">
        <v>-1.1490494464334678E-7</v>
      </c>
      <c r="L86" t="s">
        <v>123</v>
      </c>
      <c r="M86">
        <v>28</v>
      </c>
      <c r="N86">
        <v>7</v>
      </c>
      <c r="O86">
        <v>2019</v>
      </c>
      <c r="P86" s="9">
        <f t="shared" si="9"/>
        <v>-82774.511689000588</v>
      </c>
    </row>
    <row r="87" spans="1:16" x14ac:dyDescent="0.3">
      <c r="A87" s="11">
        <v>-1.6834401049691092</v>
      </c>
      <c r="B87" s="109">
        <v>43671</v>
      </c>
      <c r="D87" s="9">
        <f t="shared" si="5"/>
        <v>1.6834401049691092</v>
      </c>
      <c r="E87" s="109" t="s">
        <v>123</v>
      </c>
      <c r="F87">
        <v>28</v>
      </c>
      <c r="G87">
        <f t="shared" si="6"/>
        <v>7</v>
      </c>
      <c r="H87">
        <f t="shared" si="7"/>
        <v>2019</v>
      </c>
      <c r="I87" t="str">
        <f t="shared" si="8"/>
        <v>7/28/2019</v>
      </c>
      <c r="K87" s="11">
        <v>1.6834401049691092</v>
      </c>
      <c r="L87" t="s">
        <v>123</v>
      </c>
      <c r="M87">
        <v>28</v>
      </c>
      <c r="N87">
        <v>7</v>
      </c>
      <c r="O87">
        <v>2019</v>
      </c>
      <c r="P87" s="9">
        <f t="shared" si="9"/>
        <v>-82772.828248895617</v>
      </c>
    </row>
    <row r="88" spans="1:16" x14ac:dyDescent="0.3">
      <c r="A88" s="11">
        <v>1.1490494464334678E-7</v>
      </c>
      <c r="B88" s="109">
        <v>43676</v>
      </c>
      <c r="D88" s="9">
        <f t="shared" si="5"/>
        <v>-1.1490494464334678E-7</v>
      </c>
      <c r="E88" s="109" t="s">
        <v>123</v>
      </c>
      <c r="F88">
        <v>28</v>
      </c>
      <c r="G88">
        <f t="shared" si="6"/>
        <v>7</v>
      </c>
      <c r="H88">
        <f t="shared" si="7"/>
        <v>2019</v>
      </c>
      <c r="I88" t="str">
        <f t="shared" si="8"/>
        <v>7/28/2019</v>
      </c>
      <c r="K88" s="11">
        <v>-1.1490494464334678E-7</v>
      </c>
      <c r="L88" t="s">
        <v>123</v>
      </c>
      <c r="M88">
        <v>28</v>
      </c>
      <c r="N88">
        <v>7</v>
      </c>
      <c r="O88">
        <v>2019</v>
      </c>
      <c r="P88" s="9">
        <f t="shared" si="9"/>
        <v>-82772.828249010519</v>
      </c>
    </row>
    <row r="89" spans="1:16" x14ac:dyDescent="0.3">
      <c r="A89" s="11">
        <v>1.1490494464334678E-7</v>
      </c>
      <c r="B89" s="109">
        <v>43676</v>
      </c>
      <c r="D89" s="9">
        <f t="shared" si="5"/>
        <v>-1.1490494464334678E-7</v>
      </c>
      <c r="E89" s="109" t="s">
        <v>123</v>
      </c>
      <c r="F89">
        <v>28</v>
      </c>
      <c r="G89">
        <f t="shared" si="6"/>
        <v>7</v>
      </c>
      <c r="H89">
        <f t="shared" si="7"/>
        <v>2019</v>
      </c>
      <c r="I89" t="str">
        <f t="shared" si="8"/>
        <v>7/28/2019</v>
      </c>
      <c r="K89" s="11">
        <v>-1.1490494464334678E-7</v>
      </c>
      <c r="L89" t="s">
        <v>123</v>
      </c>
      <c r="M89">
        <v>28</v>
      </c>
      <c r="N89">
        <v>7</v>
      </c>
      <c r="O89">
        <v>2019</v>
      </c>
      <c r="P89" s="9">
        <f t="shared" si="9"/>
        <v>-82772.828249125421</v>
      </c>
    </row>
    <row r="90" spans="1:16" x14ac:dyDescent="0.3">
      <c r="A90" s="11">
        <v>2.2980988928669356E-7</v>
      </c>
      <c r="B90" s="109">
        <v>43691</v>
      </c>
      <c r="D90" s="9">
        <f t="shared" si="5"/>
        <v>-2.2980988928669356E-7</v>
      </c>
      <c r="E90" s="109" t="s">
        <v>124</v>
      </c>
      <c r="F90">
        <v>28</v>
      </c>
      <c r="G90">
        <f t="shared" si="6"/>
        <v>8</v>
      </c>
      <c r="H90">
        <f t="shared" si="7"/>
        <v>2019</v>
      </c>
      <c r="I90" t="str">
        <f t="shared" si="8"/>
        <v>8/28/2019</v>
      </c>
      <c r="K90" s="11">
        <v>-2.2980988928669356E-7</v>
      </c>
      <c r="L90" t="s">
        <v>124</v>
      </c>
      <c r="M90">
        <v>28</v>
      </c>
      <c r="N90">
        <v>8</v>
      </c>
      <c r="O90">
        <v>2019</v>
      </c>
      <c r="P90" s="9">
        <f t="shared" si="9"/>
        <v>-82772.828249355225</v>
      </c>
    </row>
  </sheetData>
  <dataConsolidate/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E21"/>
  <sheetViews>
    <sheetView workbookViewId="0"/>
  </sheetViews>
  <sheetFormatPr defaultRowHeight="14.4" x14ac:dyDescent="0.3"/>
  <cols>
    <col min="1" max="1" width="12.5546875" bestFit="1" customWidth="1"/>
    <col min="2" max="2" width="9" bestFit="1" customWidth="1"/>
    <col min="3" max="3" width="8.44140625" bestFit="1" customWidth="1"/>
    <col min="4" max="4" width="12.77734375" bestFit="1" customWidth="1"/>
    <col min="5" max="5" width="11.33203125" bestFit="1" customWidth="1"/>
    <col min="6" max="6" width="12.6640625" customWidth="1"/>
    <col min="7" max="7" width="11.33203125" bestFit="1" customWidth="1"/>
  </cols>
  <sheetData>
    <row r="3" spans="1:5" x14ac:dyDescent="0.3">
      <c r="A3" s="140" t="s">
        <v>101</v>
      </c>
      <c r="B3" s="140" t="s">
        <v>8</v>
      </c>
      <c r="C3" s="140" t="s">
        <v>9</v>
      </c>
      <c r="D3" s="140" t="s">
        <v>100</v>
      </c>
      <c r="E3" s="140" t="s">
        <v>105</v>
      </c>
    </row>
    <row r="4" spans="1:5" x14ac:dyDescent="0.3">
      <c r="A4" s="141">
        <v>1</v>
      </c>
      <c r="B4" s="141">
        <v>4</v>
      </c>
      <c r="C4" s="141">
        <v>2018</v>
      </c>
      <c r="D4" s="177">
        <v>43220</v>
      </c>
      <c r="E4" s="178">
        <v>392.70721277059209</v>
      </c>
    </row>
    <row r="5" spans="1:5" x14ac:dyDescent="0.3">
      <c r="A5" s="141">
        <v>2</v>
      </c>
      <c r="B5" s="141">
        <v>5</v>
      </c>
      <c r="C5" s="141">
        <v>2018</v>
      </c>
      <c r="D5" s="177">
        <v>43251</v>
      </c>
      <c r="E5" s="178">
        <v>1994.3317853721032</v>
      </c>
    </row>
    <row r="6" spans="1:5" x14ac:dyDescent="0.3">
      <c r="A6" s="141">
        <v>3</v>
      </c>
      <c r="B6" s="141">
        <v>6</v>
      </c>
      <c r="C6" s="141">
        <v>2018</v>
      </c>
      <c r="D6" s="177">
        <v>43281</v>
      </c>
      <c r="E6" s="178">
        <v>7887.7352221058445</v>
      </c>
    </row>
    <row r="7" spans="1:5" x14ac:dyDescent="0.3">
      <c r="A7" s="141">
        <v>4</v>
      </c>
      <c r="B7" s="141">
        <v>7</v>
      </c>
      <c r="C7" s="141">
        <v>2018</v>
      </c>
      <c r="D7" s="177">
        <v>43312</v>
      </c>
      <c r="E7" s="178">
        <v>24295.934930934629</v>
      </c>
    </row>
    <row r="8" spans="1:5" x14ac:dyDescent="0.3">
      <c r="A8" s="141">
        <v>5</v>
      </c>
      <c r="B8" s="141">
        <v>8</v>
      </c>
      <c r="C8" s="141">
        <v>2018</v>
      </c>
      <c r="D8" s="177">
        <v>43343</v>
      </c>
      <c r="E8" s="178">
        <v>58282.918049651285</v>
      </c>
    </row>
    <row r="9" spans="1:5" x14ac:dyDescent="0.3">
      <c r="A9" s="141">
        <v>6</v>
      </c>
      <c r="B9" s="141">
        <v>9</v>
      </c>
      <c r="C9" s="141">
        <v>2018</v>
      </c>
      <c r="D9" s="177">
        <v>43373</v>
      </c>
      <c r="E9" s="178">
        <v>108886.82603361452</v>
      </c>
    </row>
    <row r="10" spans="1:5" x14ac:dyDescent="0.3">
      <c r="A10" s="141">
        <v>7</v>
      </c>
      <c r="B10" s="141">
        <v>10</v>
      </c>
      <c r="C10" s="141">
        <v>2018</v>
      </c>
      <c r="D10" s="177">
        <v>43404</v>
      </c>
      <c r="E10" s="178">
        <v>158429.39704393479</v>
      </c>
    </row>
    <row r="11" spans="1:5" x14ac:dyDescent="0.3">
      <c r="A11" s="141">
        <v>8</v>
      </c>
      <c r="B11" s="141">
        <v>11</v>
      </c>
      <c r="C11" s="141">
        <v>2018</v>
      </c>
      <c r="D11" s="177">
        <v>43434</v>
      </c>
      <c r="E11" s="178">
        <v>179524.02618064472</v>
      </c>
    </row>
    <row r="12" spans="1:5" x14ac:dyDescent="0.3">
      <c r="A12" s="141">
        <v>9</v>
      </c>
      <c r="B12" s="141">
        <v>12</v>
      </c>
      <c r="C12" s="141">
        <v>2018</v>
      </c>
      <c r="D12" s="177">
        <v>43465</v>
      </c>
      <c r="E12" s="178">
        <v>158429.39704393479</v>
      </c>
    </row>
    <row r="13" spans="1:5" x14ac:dyDescent="0.3">
      <c r="A13" s="141">
        <v>10</v>
      </c>
      <c r="B13" s="141">
        <v>1</v>
      </c>
      <c r="C13" s="141">
        <v>2019</v>
      </c>
      <c r="D13" s="177">
        <v>43496</v>
      </c>
      <c r="E13" s="178">
        <v>108886.82603361452</v>
      </c>
    </row>
    <row r="14" spans="1:5" x14ac:dyDescent="0.3">
      <c r="A14" s="141">
        <v>11</v>
      </c>
      <c r="B14" s="141">
        <v>2</v>
      </c>
      <c r="C14" s="141">
        <v>2019</v>
      </c>
      <c r="D14" s="177">
        <v>43524</v>
      </c>
      <c r="E14" s="178">
        <v>58282.918049651285</v>
      </c>
    </row>
    <row r="15" spans="1:5" x14ac:dyDescent="0.3">
      <c r="A15" s="141">
        <v>12</v>
      </c>
      <c r="B15" s="141">
        <v>3</v>
      </c>
      <c r="C15" s="141">
        <v>2019</v>
      </c>
      <c r="D15" s="177">
        <v>43555</v>
      </c>
      <c r="E15" s="178">
        <v>24295.934930934629</v>
      </c>
    </row>
    <row r="16" spans="1:5" x14ac:dyDescent="0.3">
      <c r="A16" s="141">
        <v>13</v>
      </c>
      <c r="B16" s="141">
        <v>4</v>
      </c>
      <c r="C16" s="141">
        <v>2019</v>
      </c>
      <c r="D16" s="177">
        <v>43585</v>
      </c>
      <c r="E16" s="178">
        <v>7887.7352221058445</v>
      </c>
    </row>
    <row r="17" spans="1:5" x14ac:dyDescent="0.3">
      <c r="A17" s="141">
        <v>14</v>
      </c>
      <c r="B17" s="141">
        <v>5</v>
      </c>
      <c r="C17" s="141">
        <v>2019</v>
      </c>
      <c r="D17" s="177">
        <v>43616</v>
      </c>
      <c r="E17" s="178">
        <v>1994.3317853721032</v>
      </c>
    </row>
    <row r="18" spans="1:5" x14ac:dyDescent="0.3">
      <c r="A18" s="141">
        <v>15</v>
      </c>
      <c r="B18" s="141">
        <v>6</v>
      </c>
      <c r="C18" s="141">
        <v>2019</v>
      </c>
      <c r="D18" s="177">
        <v>43646</v>
      </c>
      <c r="E18" s="178">
        <v>392.70721277059209</v>
      </c>
    </row>
    <row r="19" spans="1:5" x14ac:dyDescent="0.3">
      <c r="A19" s="141" t="s">
        <v>180</v>
      </c>
      <c r="B19" s="141" t="s">
        <v>180</v>
      </c>
      <c r="C19" s="141" t="s">
        <v>180</v>
      </c>
      <c r="D19" s="177" t="s">
        <v>180</v>
      </c>
      <c r="E19" s="178">
        <v>0</v>
      </c>
    </row>
    <row r="20" spans="1:5" x14ac:dyDescent="0.3">
      <c r="E20" s="178" t="s">
        <v>180</v>
      </c>
    </row>
    <row r="21" spans="1:5" x14ac:dyDescent="0.3">
      <c r="A21" s="141" t="s">
        <v>102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BCP42"/>
  <sheetViews>
    <sheetView workbookViewId="0"/>
  </sheetViews>
  <sheetFormatPr defaultColWidth="0" defaultRowHeight="14.4" x14ac:dyDescent="0.3"/>
  <cols>
    <col min="1" max="1" width="10.6640625" customWidth="1"/>
    <col min="2" max="2" width="9.5546875" bestFit="1" customWidth="1"/>
    <col min="3" max="3" width="7.33203125" customWidth="1"/>
    <col min="4" max="4" width="4.5546875" customWidth="1"/>
    <col min="5" max="5" width="5.109375" customWidth="1"/>
    <col min="6" max="6" width="7.33203125" style="2" bestFit="1" customWidth="1"/>
    <col min="7" max="7" width="12.109375" style="2" bestFit="1" customWidth="1"/>
    <col min="8" max="8" width="7.5546875" style="151" bestFit="1" customWidth="1"/>
    <col min="9" max="9" width="11.88671875" style="172" bestFit="1" customWidth="1"/>
    <col min="10" max="10" width="7.6640625" bestFit="1" customWidth="1"/>
    <col min="11" max="11" width="14.33203125" style="11" bestFit="1" customWidth="1"/>
    <col min="12" max="12" width="12.5546875" style="172" bestFit="1" customWidth="1"/>
    <col min="13" max="14" width="11.88671875" style="172" bestFit="1" customWidth="1"/>
    <col min="15" max="15" width="12.6640625" bestFit="1" customWidth="1"/>
    <col min="16" max="16" width="11.88671875" style="172" bestFit="1" customWidth="1"/>
    <col min="17" max="17" width="4" customWidth="1"/>
    <col min="18" max="18" width="3.5546875" style="1" customWidth="1"/>
    <col min="19" max="19" width="14" customWidth="1"/>
    <col min="20" max="20" width="3.5546875" bestFit="1" customWidth="1"/>
    <col min="21" max="21" width="7.33203125" customWidth="1"/>
    <col min="22" max="24" width="3.5546875" bestFit="1" customWidth="1"/>
    <col min="25" max="25" width="18" hidden="1" customWidth="1"/>
    <col min="26" max="39" width="3.5546875" hidden="1" customWidth="1"/>
    <col min="40" max="40" width="7.6640625" hidden="1" customWidth="1"/>
    <col min="41" max="69" width="3.5546875" hidden="1" customWidth="1"/>
    <col min="70" max="70" width="12" hidden="1" customWidth="1"/>
    <col min="71" max="71" width="7.6640625" hidden="1" customWidth="1"/>
    <col min="72" max="100" width="3.5546875" hidden="1" customWidth="1"/>
    <col min="101" max="101" width="11" hidden="1" customWidth="1"/>
    <col min="102" max="130" width="3.5546875" hidden="1" customWidth="1"/>
    <col min="131" max="131" width="12" hidden="1" customWidth="1"/>
    <col min="132" max="132" width="9.109375" hidden="1" customWidth="1"/>
    <col min="133" max="161" width="3.5546875" hidden="1" customWidth="1"/>
    <col min="162" max="162" width="15.6640625" hidden="1" customWidth="1"/>
    <col min="163" max="163" width="9.109375" hidden="1" customWidth="1"/>
    <col min="164" max="192" width="3.5546875" hidden="1" customWidth="1"/>
    <col min="193" max="193" width="12.5546875" hidden="1" customWidth="1"/>
    <col min="194" max="222" width="3.5546875" hidden="1" customWidth="1"/>
    <col min="223" max="223" width="13.6640625" hidden="1" customWidth="1"/>
    <col min="224" max="224" width="10.109375" hidden="1" customWidth="1"/>
    <col min="225" max="253" width="3.5546875" hidden="1" customWidth="1"/>
    <col min="254" max="254" width="14.6640625" hidden="1" customWidth="1"/>
    <col min="255" max="283" width="3.5546875" hidden="1" customWidth="1"/>
    <col min="284" max="284" width="15.6640625" hidden="1" customWidth="1"/>
    <col min="285" max="285" width="10.109375" hidden="1" customWidth="1"/>
    <col min="286" max="314" width="3.5546875" hidden="1" customWidth="1"/>
    <col min="315" max="315" width="14.6640625" hidden="1" customWidth="1"/>
    <col min="316" max="316" width="11.109375" hidden="1" customWidth="1"/>
    <col min="317" max="343" width="3.5546875" hidden="1" customWidth="1"/>
    <col min="344" max="344" width="11.109375" hidden="1" customWidth="1"/>
    <col min="345" max="345" width="3.5546875" hidden="1" customWidth="1"/>
    <col min="346" max="346" width="13.6640625" hidden="1" customWidth="1"/>
    <col min="347" max="373" width="3.5546875" hidden="1" customWidth="1"/>
    <col min="374" max="374" width="14.6640625" hidden="1" customWidth="1"/>
    <col min="375" max="375" width="11.109375" hidden="1" customWidth="1"/>
    <col min="376" max="404" width="3.5546875" hidden="1" customWidth="1"/>
    <col min="405" max="405" width="12.5546875" hidden="1" customWidth="1"/>
    <col min="406" max="434" width="3.5546875" hidden="1" customWidth="1"/>
    <col min="435" max="435" width="14.6640625" hidden="1" customWidth="1"/>
    <col min="436" max="436" width="11.109375" hidden="1" customWidth="1"/>
    <col min="437" max="465" width="3.5546875" hidden="1" customWidth="1"/>
    <col min="466" max="466" width="11.109375" hidden="1" customWidth="1"/>
    <col min="467" max="475" width="3.5546875" hidden="1" customWidth="1"/>
    <col min="476" max="1445" width="8.88671875" hidden="1" customWidth="1"/>
    <col min="1446" max="1446" width="9.5546875" hidden="1" customWidth="1"/>
    <col min="1447" max="16384" width="8.88671875" hidden="1"/>
  </cols>
  <sheetData>
    <row r="1" spans="1:1446" ht="9" customHeight="1" x14ac:dyDescent="0.3">
      <c r="A1" s="109"/>
      <c r="B1" s="109"/>
      <c r="C1" s="109"/>
      <c r="D1" s="109"/>
      <c r="E1" s="109"/>
      <c r="Q1" s="109"/>
      <c r="R1" s="165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</row>
    <row r="2" spans="1:1446" s="155" customFormat="1" ht="14.4" customHeight="1" x14ac:dyDescent="0.3">
      <c r="A2" s="156"/>
      <c r="B2" s="156"/>
      <c r="C2" s="156"/>
      <c r="D2" s="156"/>
      <c r="E2" s="156"/>
      <c r="F2" s="176"/>
      <c r="G2" s="176"/>
      <c r="I2" s="173"/>
      <c r="L2" s="173"/>
      <c r="M2" s="173"/>
      <c r="N2" s="173"/>
      <c r="P2" s="173"/>
      <c r="Q2" s="156"/>
      <c r="R2" s="166"/>
      <c r="S2" s="156"/>
      <c r="T2" s="156"/>
      <c r="U2" s="156"/>
      <c r="V2" s="156"/>
      <c r="W2" s="156"/>
      <c r="X2" s="156"/>
      <c r="Y2" s="156"/>
      <c r="Z2" s="156">
        <v>43206</v>
      </c>
      <c r="AA2" s="156">
        <v>43207</v>
      </c>
      <c r="AB2" s="156">
        <v>43208</v>
      </c>
      <c r="AC2" s="156">
        <v>43209</v>
      </c>
      <c r="AD2" s="156">
        <v>43210</v>
      </c>
      <c r="AE2" s="156">
        <v>43211</v>
      </c>
      <c r="AF2" s="156">
        <v>43212</v>
      </c>
      <c r="AG2" s="156">
        <v>43213</v>
      </c>
      <c r="AH2" s="156">
        <v>43214</v>
      </c>
      <c r="AI2" s="156">
        <v>43215</v>
      </c>
      <c r="AJ2" s="156">
        <v>43216</v>
      </c>
      <c r="AK2" s="156">
        <v>43217</v>
      </c>
      <c r="AL2" s="156">
        <v>43218</v>
      </c>
      <c r="AM2" s="156">
        <v>43219</v>
      </c>
      <c r="AN2" s="156">
        <v>43220</v>
      </c>
      <c r="AO2" s="156">
        <v>43221</v>
      </c>
      <c r="AP2" s="156">
        <v>43222</v>
      </c>
      <c r="AQ2" s="156">
        <v>43223</v>
      </c>
      <c r="AR2" s="156">
        <v>43224</v>
      </c>
      <c r="AS2" s="156">
        <v>43225</v>
      </c>
      <c r="AT2" s="156">
        <v>43226</v>
      </c>
      <c r="AU2" s="156">
        <v>43227</v>
      </c>
      <c r="AV2" s="156">
        <v>43228</v>
      </c>
      <c r="AW2" s="156">
        <v>43229</v>
      </c>
      <c r="AX2" s="156">
        <v>43230</v>
      </c>
      <c r="AY2" s="156">
        <v>43231</v>
      </c>
      <c r="AZ2" s="156">
        <v>43232</v>
      </c>
      <c r="BA2" s="156">
        <v>43233</v>
      </c>
      <c r="BB2" s="156">
        <v>43234</v>
      </c>
      <c r="BC2" s="156">
        <v>43235</v>
      </c>
      <c r="BD2" s="156">
        <v>43236</v>
      </c>
      <c r="BE2" s="156">
        <v>43237</v>
      </c>
      <c r="BF2" s="156">
        <v>43238</v>
      </c>
      <c r="BG2" s="156">
        <v>43239</v>
      </c>
      <c r="BH2" s="156">
        <v>43240</v>
      </c>
      <c r="BI2" s="156">
        <v>43241</v>
      </c>
      <c r="BJ2" s="156">
        <v>43242</v>
      </c>
      <c r="BK2" s="156">
        <v>43243</v>
      </c>
      <c r="BL2" s="156">
        <v>43244</v>
      </c>
      <c r="BM2" s="156">
        <v>43245</v>
      </c>
      <c r="BN2" s="156">
        <v>43246</v>
      </c>
      <c r="BO2" s="156">
        <v>43247</v>
      </c>
      <c r="BP2" s="156">
        <v>43248</v>
      </c>
      <c r="BQ2" s="156">
        <v>43249</v>
      </c>
      <c r="BR2" s="156">
        <v>43250</v>
      </c>
      <c r="BS2" s="156">
        <v>43251</v>
      </c>
      <c r="BT2" s="156">
        <v>43252</v>
      </c>
      <c r="BU2" s="156">
        <v>43253</v>
      </c>
      <c r="BV2" s="156">
        <v>43254</v>
      </c>
      <c r="BW2" s="156">
        <v>43255</v>
      </c>
      <c r="BX2" s="156">
        <v>43256</v>
      </c>
      <c r="BY2" s="156">
        <v>43257</v>
      </c>
      <c r="BZ2" s="156">
        <v>43258</v>
      </c>
      <c r="CA2" s="156">
        <v>43259</v>
      </c>
      <c r="CB2" s="156">
        <v>43260</v>
      </c>
      <c r="CC2" s="156">
        <v>43261</v>
      </c>
      <c r="CD2" s="156">
        <v>43262</v>
      </c>
      <c r="CE2" s="156">
        <v>43263</v>
      </c>
      <c r="CF2" s="156">
        <v>43264</v>
      </c>
      <c r="CG2" s="156">
        <v>43265</v>
      </c>
      <c r="CH2" s="156">
        <v>43266</v>
      </c>
      <c r="CI2" s="156">
        <v>43267</v>
      </c>
      <c r="CJ2" s="156">
        <v>43268</v>
      </c>
      <c r="CK2" s="156">
        <v>43269</v>
      </c>
      <c r="CL2" s="156">
        <v>43270</v>
      </c>
      <c r="CM2" s="156">
        <v>43271</v>
      </c>
      <c r="CN2" s="156">
        <v>43272</v>
      </c>
      <c r="CO2" s="156">
        <v>43273</v>
      </c>
      <c r="CP2" s="156">
        <v>43274</v>
      </c>
      <c r="CQ2" s="156">
        <v>43275</v>
      </c>
      <c r="CR2" s="156">
        <v>43276</v>
      </c>
      <c r="CS2" s="156">
        <v>43277</v>
      </c>
      <c r="CT2" s="156">
        <v>43278</v>
      </c>
      <c r="CU2" s="156">
        <v>43279</v>
      </c>
      <c r="CV2" s="156">
        <v>43280</v>
      </c>
      <c r="CW2" s="156">
        <v>43281</v>
      </c>
      <c r="CX2" s="156">
        <v>43282</v>
      </c>
      <c r="CY2" s="156">
        <v>43283</v>
      </c>
      <c r="CZ2" s="156">
        <v>43284</v>
      </c>
      <c r="DA2" s="156">
        <v>43285</v>
      </c>
      <c r="DB2" s="156">
        <v>43286</v>
      </c>
      <c r="DC2" s="156">
        <v>43287</v>
      </c>
      <c r="DD2" s="156">
        <v>43288</v>
      </c>
      <c r="DE2" s="156">
        <v>43289</v>
      </c>
      <c r="DF2" s="156">
        <v>43290</v>
      </c>
      <c r="DG2" s="156">
        <v>43291</v>
      </c>
      <c r="DH2" s="156">
        <v>43292</v>
      </c>
      <c r="DI2" s="156">
        <v>43293</v>
      </c>
      <c r="DJ2" s="156">
        <v>43294</v>
      </c>
      <c r="DK2" s="156">
        <v>43295</v>
      </c>
      <c r="DL2" s="156">
        <v>43296</v>
      </c>
      <c r="DM2" s="156">
        <v>43297</v>
      </c>
      <c r="DN2" s="156">
        <v>43298</v>
      </c>
      <c r="DO2" s="156">
        <v>43299</v>
      </c>
      <c r="DP2" s="156">
        <v>43300</v>
      </c>
      <c r="DQ2" s="156">
        <v>43301</v>
      </c>
      <c r="DR2" s="156">
        <v>43302</v>
      </c>
      <c r="DS2" s="156">
        <v>43303</v>
      </c>
      <c r="DT2" s="156">
        <v>43304</v>
      </c>
      <c r="DU2" s="156">
        <v>43305</v>
      </c>
      <c r="DV2" s="156">
        <v>43306</v>
      </c>
      <c r="DW2" s="156">
        <v>43307</v>
      </c>
      <c r="DX2" s="156">
        <v>43308</v>
      </c>
      <c r="DY2" s="156">
        <v>43309</v>
      </c>
      <c r="DZ2" s="156">
        <v>43310</v>
      </c>
      <c r="EA2" s="156">
        <v>43311</v>
      </c>
      <c r="EB2" s="156">
        <v>43312</v>
      </c>
      <c r="EC2" s="156">
        <v>43313</v>
      </c>
      <c r="ED2" s="156">
        <v>43314</v>
      </c>
      <c r="EE2" s="156">
        <v>43315</v>
      </c>
      <c r="EF2" s="156">
        <v>43316</v>
      </c>
      <c r="EG2" s="156">
        <v>43317</v>
      </c>
      <c r="EH2" s="156">
        <v>43318</v>
      </c>
      <c r="EI2" s="156">
        <v>43319</v>
      </c>
      <c r="EJ2" s="156">
        <v>43320</v>
      </c>
      <c r="EK2" s="156">
        <v>43321</v>
      </c>
      <c r="EL2" s="156">
        <v>43322</v>
      </c>
      <c r="EM2" s="156">
        <v>43323</v>
      </c>
      <c r="EN2" s="156">
        <v>43324</v>
      </c>
      <c r="EO2" s="156">
        <v>43325</v>
      </c>
      <c r="EP2" s="156">
        <v>43326</v>
      </c>
      <c r="EQ2" s="156">
        <v>43327</v>
      </c>
      <c r="ER2" s="156">
        <v>43328</v>
      </c>
      <c r="ES2" s="156">
        <v>43329</v>
      </c>
      <c r="ET2" s="156">
        <v>43330</v>
      </c>
      <c r="EU2" s="156">
        <v>43331</v>
      </c>
      <c r="EV2" s="156">
        <v>43332</v>
      </c>
      <c r="EW2" s="156">
        <v>43333</v>
      </c>
      <c r="EX2" s="156">
        <v>43334</v>
      </c>
      <c r="EY2" s="156">
        <v>43335</v>
      </c>
      <c r="EZ2" s="156">
        <v>43336</v>
      </c>
      <c r="FA2" s="156">
        <v>43337</v>
      </c>
      <c r="FB2" s="156">
        <v>43338</v>
      </c>
      <c r="FC2" s="156">
        <v>43339</v>
      </c>
      <c r="FD2" s="156">
        <v>43340</v>
      </c>
      <c r="FE2" s="156">
        <v>43341</v>
      </c>
      <c r="FF2" s="156">
        <v>43342</v>
      </c>
      <c r="FG2" s="156">
        <v>43343</v>
      </c>
      <c r="FH2" s="156">
        <v>43344</v>
      </c>
      <c r="FI2" s="156">
        <v>43345</v>
      </c>
      <c r="FJ2" s="156">
        <v>43346</v>
      </c>
      <c r="FK2" s="156">
        <v>43347</v>
      </c>
      <c r="FL2" s="156">
        <v>43348</v>
      </c>
      <c r="FM2" s="156">
        <v>43349</v>
      </c>
      <c r="FN2" s="156">
        <v>43350</v>
      </c>
      <c r="FO2" s="156">
        <v>43351</v>
      </c>
      <c r="FP2" s="156">
        <v>43352</v>
      </c>
      <c r="FQ2" s="156">
        <v>43353</v>
      </c>
      <c r="FR2" s="156">
        <v>43354</v>
      </c>
      <c r="FS2" s="156">
        <v>43355</v>
      </c>
      <c r="FT2" s="156">
        <v>43356</v>
      </c>
      <c r="FU2" s="156">
        <v>43357</v>
      </c>
      <c r="FV2" s="156">
        <v>43358</v>
      </c>
      <c r="FW2" s="156">
        <v>43359</v>
      </c>
      <c r="FX2" s="156">
        <v>43360</v>
      </c>
      <c r="FY2" s="156">
        <v>43361</v>
      </c>
      <c r="FZ2" s="156">
        <v>43362</v>
      </c>
      <c r="GA2" s="156">
        <v>43363</v>
      </c>
      <c r="GB2" s="156">
        <v>43364</v>
      </c>
      <c r="GC2" s="156">
        <v>43365</v>
      </c>
      <c r="GD2" s="156">
        <v>43366</v>
      </c>
      <c r="GE2" s="156">
        <v>43367</v>
      </c>
      <c r="GF2" s="156">
        <v>43368</v>
      </c>
      <c r="GG2" s="156">
        <v>43369</v>
      </c>
      <c r="GH2" s="156">
        <v>43370</v>
      </c>
      <c r="GI2" s="156">
        <v>43371</v>
      </c>
      <c r="GJ2" s="156">
        <v>43372</v>
      </c>
      <c r="GK2" s="156">
        <v>43373</v>
      </c>
      <c r="GL2" s="156">
        <v>43374</v>
      </c>
      <c r="GM2" s="156">
        <v>43375</v>
      </c>
      <c r="GN2" s="156">
        <v>43376</v>
      </c>
      <c r="GO2" s="156">
        <v>43377</v>
      </c>
      <c r="GP2" s="156">
        <v>43378</v>
      </c>
      <c r="GQ2" s="156">
        <v>43379</v>
      </c>
      <c r="GR2" s="156">
        <v>43380</v>
      </c>
      <c r="GS2" s="156">
        <v>43381</v>
      </c>
      <c r="GT2" s="156">
        <v>43382</v>
      </c>
      <c r="GU2" s="156">
        <v>43383</v>
      </c>
      <c r="GV2" s="156">
        <v>43384</v>
      </c>
      <c r="GW2" s="156">
        <v>43385</v>
      </c>
      <c r="GX2" s="156">
        <v>43386</v>
      </c>
      <c r="GY2" s="156">
        <v>43387</v>
      </c>
      <c r="GZ2" s="156">
        <v>43388</v>
      </c>
      <c r="HA2" s="156">
        <v>43389</v>
      </c>
      <c r="HB2" s="156">
        <v>43390</v>
      </c>
      <c r="HC2" s="156">
        <v>43391</v>
      </c>
      <c r="HD2" s="156">
        <v>43392</v>
      </c>
      <c r="HE2" s="156">
        <v>43393</v>
      </c>
      <c r="HF2" s="156">
        <v>43394</v>
      </c>
      <c r="HG2" s="156">
        <v>43395</v>
      </c>
      <c r="HH2" s="156">
        <v>43396</v>
      </c>
      <c r="HI2" s="156">
        <v>43397</v>
      </c>
      <c r="HJ2" s="156">
        <v>43398</v>
      </c>
      <c r="HK2" s="156">
        <v>43399</v>
      </c>
      <c r="HL2" s="156">
        <v>43400</v>
      </c>
      <c r="HM2" s="156">
        <v>43401</v>
      </c>
      <c r="HN2" s="156">
        <v>43402</v>
      </c>
      <c r="HO2" s="156">
        <v>43403</v>
      </c>
      <c r="HP2" s="156">
        <v>43404</v>
      </c>
      <c r="HQ2" s="156">
        <v>43405</v>
      </c>
      <c r="HR2" s="156">
        <v>43406</v>
      </c>
      <c r="HS2" s="156">
        <v>43407</v>
      </c>
      <c r="HT2" s="156">
        <v>43408</v>
      </c>
      <c r="HU2" s="156">
        <v>43409</v>
      </c>
      <c r="HV2" s="156">
        <v>43410</v>
      </c>
      <c r="HW2" s="156">
        <v>43411</v>
      </c>
      <c r="HX2" s="156">
        <v>43412</v>
      </c>
      <c r="HY2" s="156">
        <v>43413</v>
      </c>
      <c r="HZ2" s="156">
        <v>43414</v>
      </c>
      <c r="IA2" s="156">
        <v>43415</v>
      </c>
      <c r="IB2" s="156">
        <v>43416</v>
      </c>
      <c r="IC2" s="156">
        <v>43417</v>
      </c>
      <c r="ID2" s="156">
        <v>43418</v>
      </c>
      <c r="IE2" s="156">
        <v>43419</v>
      </c>
      <c r="IF2" s="156">
        <v>43420</v>
      </c>
      <c r="IG2" s="156">
        <v>43421</v>
      </c>
      <c r="IH2" s="156">
        <v>43422</v>
      </c>
      <c r="II2" s="156">
        <v>43423</v>
      </c>
      <c r="IJ2" s="156">
        <v>43424</v>
      </c>
      <c r="IK2" s="156">
        <v>43425</v>
      </c>
      <c r="IL2" s="156">
        <v>43426</v>
      </c>
      <c r="IM2" s="156">
        <v>43427</v>
      </c>
      <c r="IN2" s="156">
        <v>43428</v>
      </c>
      <c r="IO2" s="156">
        <v>43429</v>
      </c>
      <c r="IP2" s="156">
        <v>43430</v>
      </c>
      <c r="IQ2" s="156">
        <v>43431</v>
      </c>
      <c r="IR2" s="156">
        <v>43432</v>
      </c>
      <c r="IS2" s="156">
        <v>43433</v>
      </c>
      <c r="IT2" s="156">
        <v>43434</v>
      </c>
      <c r="IU2" s="156">
        <v>43435</v>
      </c>
      <c r="IV2" s="156">
        <v>43436</v>
      </c>
      <c r="IW2" s="156">
        <v>43437</v>
      </c>
      <c r="IX2" s="156">
        <v>43438</v>
      </c>
      <c r="IY2" s="156">
        <v>43439</v>
      </c>
      <c r="IZ2" s="156">
        <v>43440</v>
      </c>
      <c r="JA2" s="156">
        <v>43441</v>
      </c>
      <c r="JB2" s="156">
        <v>43442</v>
      </c>
      <c r="JC2" s="156">
        <v>43443</v>
      </c>
      <c r="JD2" s="156">
        <v>43444</v>
      </c>
      <c r="JE2" s="156">
        <v>43445</v>
      </c>
      <c r="JF2" s="156">
        <v>43446</v>
      </c>
      <c r="JG2" s="156">
        <v>43447</v>
      </c>
      <c r="JH2" s="156">
        <v>43448</v>
      </c>
      <c r="JI2" s="156">
        <v>43449</v>
      </c>
      <c r="JJ2" s="156">
        <v>43450</v>
      </c>
      <c r="JK2" s="156">
        <v>43451</v>
      </c>
      <c r="JL2" s="156">
        <v>43452</v>
      </c>
      <c r="JM2" s="156">
        <v>43453</v>
      </c>
      <c r="JN2" s="156">
        <v>43454</v>
      </c>
      <c r="JO2" s="156">
        <v>43455</v>
      </c>
      <c r="JP2" s="156">
        <v>43456</v>
      </c>
      <c r="JQ2" s="156">
        <v>43457</v>
      </c>
      <c r="JR2" s="156">
        <v>43458</v>
      </c>
      <c r="JS2" s="156">
        <v>43459</v>
      </c>
      <c r="JT2" s="156">
        <v>43460</v>
      </c>
      <c r="JU2" s="156">
        <v>43461</v>
      </c>
      <c r="JV2" s="156">
        <v>43462</v>
      </c>
      <c r="JW2" s="156">
        <v>43463</v>
      </c>
      <c r="JX2" s="156">
        <v>43464</v>
      </c>
      <c r="JY2" s="156">
        <v>43465</v>
      </c>
      <c r="JZ2" s="156">
        <v>43466</v>
      </c>
      <c r="KA2" s="156">
        <v>43467</v>
      </c>
      <c r="KB2" s="156">
        <v>43468</v>
      </c>
      <c r="KC2" s="156">
        <v>43469</v>
      </c>
      <c r="KD2" s="156">
        <v>43470</v>
      </c>
      <c r="KE2" s="156">
        <v>43471</v>
      </c>
      <c r="KF2" s="156">
        <v>43472</v>
      </c>
      <c r="KG2" s="156">
        <v>43473</v>
      </c>
      <c r="KH2" s="156">
        <v>43474</v>
      </c>
      <c r="KI2" s="156">
        <v>43475</v>
      </c>
      <c r="KJ2" s="156">
        <v>43476</v>
      </c>
      <c r="KK2" s="156">
        <v>43477</v>
      </c>
      <c r="KL2" s="156">
        <v>43478</v>
      </c>
      <c r="KM2" s="156">
        <v>43479</v>
      </c>
      <c r="KN2" s="156">
        <v>43480</v>
      </c>
      <c r="KO2" s="156">
        <v>43481</v>
      </c>
      <c r="KP2" s="156">
        <v>43482</v>
      </c>
      <c r="KQ2" s="156">
        <v>43483</v>
      </c>
      <c r="KR2" s="156">
        <v>43484</v>
      </c>
      <c r="KS2" s="156">
        <v>43485</v>
      </c>
      <c r="KT2" s="156">
        <v>43486</v>
      </c>
      <c r="KU2" s="156">
        <v>43487</v>
      </c>
      <c r="KV2" s="156">
        <v>43488</v>
      </c>
      <c r="KW2" s="156">
        <v>43489</v>
      </c>
      <c r="KX2" s="156">
        <v>43490</v>
      </c>
      <c r="KY2" s="156">
        <v>43491</v>
      </c>
      <c r="KZ2" s="156">
        <v>43492</v>
      </c>
      <c r="LA2" s="156">
        <v>43493</v>
      </c>
      <c r="LB2" s="156">
        <v>43494</v>
      </c>
      <c r="LC2" s="156">
        <v>43495</v>
      </c>
      <c r="LD2" s="156">
        <v>43496</v>
      </c>
      <c r="LE2" s="156">
        <v>43497</v>
      </c>
      <c r="LF2" s="156">
        <v>43498</v>
      </c>
      <c r="LG2" s="156">
        <v>43499</v>
      </c>
      <c r="LH2" s="156">
        <v>43500</v>
      </c>
      <c r="LI2" s="156">
        <v>43501</v>
      </c>
      <c r="LJ2" s="156">
        <v>43502</v>
      </c>
      <c r="LK2" s="156">
        <v>43503</v>
      </c>
      <c r="LL2" s="156">
        <v>43504</v>
      </c>
      <c r="LM2" s="156">
        <v>43505</v>
      </c>
      <c r="LN2" s="156">
        <v>43506</v>
      </c>
      <c r="LO2" s="156">
        <v>43507</v>
      </c>
      <c r="LP2" s="156">
        <v>43508</v>
      </c>
      <c r="LQ2" s="156">
        <v>43509</v>
      </c>
      <c r="LR2" s="156">
        <v>43510</v>
      </c>
      <c r="LS2" s="156">
        <v>43511</v>
      </c>
      <c r="LT2" s="156">
        <v>43512</v>
      </c>
      <c r="LU2" s="156">
        <v>43513</v>
      </c>
      <c r="LV2" s="156">
        <v>43514</v>
      </c>
      <c r="LW2" s="156">
        <v>43515</v>
      </c>
      <c r="LX2" s="156">
        <v>43516</v>
      </c>
      <c r="LY2" s="156">
        <v>43517</v>
      </c>
      <c r="LZ2" s="156">
        <v>43518</v>
      </c>
      <c r="MA2" s="156">
        <v>43519</v>
      </c>
      <c r="MB2" s="156">
        <v>43520</v>
      </c>
      <c r="MC2" s="156">
        <v>43521</v>
      </c>
      <c r="MD2" s="156">
        <v>43522</v>
      </c>
      <c r="ME2" s="156">
        <v>43523</v>
      </c>
      <c r="MF2" s="156">
        <v>43524</v>
      </c>
      <c r="MG2" s="156">
        <v>43525</v>
      </c>
      <c r="MH2" s="156">
        <v>43526</v>
      </c>
      <c r="MI2" s="156">
        <v>43527</v>
      </c>
      <c r="MJ2" s="156">
        <v>43528</v>
      </c>
      <c r="MK2" s="156">
        <v>43529</v>
      </c>
      <c r="ML2" s="156">
        <v>43530</v>
      </c>
      <c r="MM2" s="156">
        <v>43531</v>
      </c>
      <c r="MN2" s="156">
        <v>43532</v>
      </c>
      <c r="MO2" s="156">
        <v>43533</v>
      </c>
      <c r="MP2" s="156">
        <v>43534</v>
      </c>
      <c r="MQ2" s="156">
        <v>43535</v>
      </c>
      <c r="MR2" s="156">
        <v>43536</v>
      </c>
      <c r="MS2" s="156">
        <v>43537</v>
      </c>
      <c r="MT2" s="156">
        <v>43538</v>
      </c>
      <c r="MU2" s="156">
        <v>43539</v>
      </c>
      <c r="MV2" s="156">
        <v>43540</v>
      </c>
      <c r="MW2" s="156">
        <v>43541</v>
      </c>
      <c r="MX2" s="156">
        <v>43542</v>
      </c>
      <c r="MY2" s="156">
        <v>43543</v>
      </c>
      <c r="MZ2" s="156">
        <v>43544</v>
      </c>
      <c r="NA2" s="156">
        <v>43545</v>
      </c>
      <c r="NB2" s="156">
        <v>43546</v>
      </c>
      <c r="NC2" s="156">
        <v>43547</v>
      </c>
      <c r="ND2" s="156">
        <v>43548</v>
      </c>
      <c r="NE2" s="156">
        <v>43549</v>
      </c>
      <c r="NF2" s="156">
        <v>43550</v>
      </c>
      <c r="NG2" s="156">
        <v>43551</v>
      </c>
      <c r="NH2" s="156">
        <v>43552</v>
      </c>
      <c r="NI2" s="156">
        <v>43553</v>
      </c>
      <c r="NJ2" s="156">
        <v>43554</v>
      </c>
      <c r="NK2" s="156">
        <v>43555</v>
      </c>
      <c r="NL2" s="156">
        <v>43556</v>
      </c>
      <c r="NM2" s="156">
        <v>43557</v>
      </c>
      <c r="NN2" s="156">
        <v>43558</v>
      </c>
      <c r="NO2" s="156">
        <v>43559</v>
      </c>
      <c r="NP2" s="156">
        <v>43560</v>
      </c>
      <c r="NQ2" s="156">
        <v>43561</v>
      </c>
      <c r="NR2" s="156">
        <v>43562</v>
      </c>
      <c r="NS2" s="156">
        <v>43563</v>
      </c>
      <c r="NT2" s="156">
        <v>43564</v>
      </c>
      <c r="NU2" s="156">
        <v>43565</v>
      </c>
      <c r="NV2" s="156">
        <v>43566</v>
      </c>
      <c r="NW2" s="156">
        <v>43567</v>
      </c>
      <c r="NX2" s="156">
        <v>43568</v>
      </c>
      <c r="NY2" s="156">
        <v>43569</v>
      </c>
      <c r="NZ2" s="156">
        <v>43570</v>
      </c>
      <c r="OA2" s="156">
        <v>43571</v>
      </c>
      <c r="OB2" s="156">
        <v>43572</v>
      </c>
      <c r="OC2" s="156">
        <v>43573</v>
      </c>
      <c r="OD2" s="156">
        <v>43574</v>
      </c>
      <c r="OE2" s="156">
        <v>43575</v>
      </c>
      <c r="OF2" s="156">
        <v>43576</v>
      </c>
      <c r="OG2" s="156">
        <v>43577</v>
      </c>
      <c r="OH2" s="156">
        <v>43578</v>
      </c>
      <c r="OI2" s="156">
        <v>43579</v>
      </c>
      <c r="OJ2" s="156">
        <v>43580</v>
      </c>
      <c r="OK2" s="156">
        <v>43581</v>
      </c>
      <c r="OL2" s="156">
        <v>43582</v>
      </c>
      <c r="OM2" s="156">
        <v>43583</v>
      </c>
      <c r="ON2" s="156">
        <v>43584</v>
      </c>
      <c r="OO2" s="156">
        <v>43585</v>
      </c>
      <c r="OP2" s="156">
        <v>43586</v>
      </c>
      <c r="OQ2" s="156">
        <v>43587</v>
      </c>
      <c r="OR2" s="156">
        <v>43588</v>
      </c>
      <c r="OS2" s="156">
        <v>43589</v>
      </c>
      <c r="OT2" s="156">
        <v>43590</v>
      </c>
      <c r="OU2" s="156">
        <v>43591</v>
      </c>
      <c r="OV2" s="156">
        <v>43592</v>
      </c>
      <c r="OW2" s="156">
        <v>43593</v>
      </c>
      <c r="OX2" s="156">
        <v>43594</v>
      </c>
      <c r="OY2" s="156">
        <v>43595</v>
      </c>
      <c r="OZ2" s="156">
        <v>43596</v>
      </c>
      <c r="PA2" s="156">
        <v>43597</v>
      </c>
      <c r="PB2" s="156">
        <v>43598</v>
      </c>
      <c r="PC2" s="156">
        <v>43599</v>
      </c>
      <c r="PD2" s="156">
        <v>43600</v>
      </c>
      <c r="PE2" s="156">
        <v>43601</v>
      </c>
      <c r="PF2" s="156">
        <v>43602</v>
      </c>
      <c r="PG2" s="156">
        <v>43603</v>
      </c>
      <c r="PH2" s="156">
        <v>43604</v>
      </c>
      <c r="PI2" s="156">
        <v>43605</v>
      </c>
      <c r="PJ2" s="156">
        <v>43606</v>
      </c>
      <c r="PK2" s="156">
        <v>43607</v>
      </c>
      <c r="PL2" s="156">
        <v>43608</v>
      </c>
      <c r="PM2" s="156">
        <v>43609</v>
      </c>
      <c r="PN2" s="156">
        <v>43610</v>
      </c>
      <c r="PO2" s="156">
        <v>43611</v>
      </c>
      <c r="PP2" s="156">
        <v>43612</v>
      </c>
      <c r="PQ2" s="156">
        <v>43613</v>
      </c>
      <c r="PR2" s="156">
        <v>43614</v>
      </c>
      <c r="PS2" s="156">
        <v>43615</v>
      </c>
      <c r="PT2" s="156">
        <v>43616</v>
      </c>
      <c r="PU2" s="156">
        <v>43617</v>
      </c>
      <c r="PV2" s="156">
        <v>43618</v>
      </c>
      <c r="PW2" s="156">
        <v>43619</v>
      </c>
      <c r="PX2" s="156">
        <v>43620</v>
      </c>
      <c r="PY2" s="156">
        <v>43621</v>
      </c>
      <c r="PZ2" s="156">
        <v>43622</v>
      </c>
      <c r="QA2" s="156">
        <v>43623</v>
      </c>
      <c r="QB2" s="156">
        <v>43624</v>
      </c>
      <c r="QC2" s="156">
        <v>43625</v>
      </c>
      <c r="QD2" s="156">
        <v>43626</v>
      </c>
      <c r="QE2" s="156">
        <v>43627</v>
      </c>
      <c r="QF2" s="156">
        <v>43628</v>
      </c>
      <c r="QG2" s="156">
        <v>43629</v>
      </c>
      <c r="QH2" s="156">
        <v>43630</v>
      </c>
      <c r="QI2" s="156">
        <v>43631</v>
      </c>
      <c r="QJ2" s="156">
        <v>43632</v>
      </c>
      <c r="QK2" s="156">
        <v>43633</v>
      </c>
      <c r="QL2" s="156">
        <v>43634</v>
      </c>
      <c r="QM2" s="156">
        <v>43635</v>
      </c>
      <c r="QN2" s="156">
        <v>43636</v>
      </c>
      <c r="QO2" s="156">
        <v>43637</v>
      </c>
      <c r="QP2" s="156">
        <v>43638</v>
      </c>
      <c r="QQ2" s="156">
        <v>43639</v>
      </c>
      <c r="QR2" s="156">
        <v>43640</v>
      </c>
      <c r="QS2" s="156">
        <v>43641</v>
      </c>
      <c r="QT2" s="156">
        <v>43642</v>
      </c>
      <c r="QU2" s="156">
        <v>43643</v>
      </c>
      <c r="QV2" s="156">
        <v>43644</v>
      </c>
      <c r="QW2" s="156">
        <v>43645</v>
      </c>
      <c r="QX2" s="156">
        <v>43646</v>
      </c>
      <c r="QY2" s="156">
        <v>43647</v>
      </c>
      <c r="QZ2" s="156">
        <v>43648</v>
      </c>
      <c r="RA2" s="156">
        <v>43649</v>
      </c>
      <c r="RB2" s="156">
        <v>43650</v>
      </c>
      <c r="RC2" s="156">
        <v>43651</v>
      </c>
      <c r="RD2" s="156">
        <v>43652</v>
      </c>
      <c r="RE2" s="156">
        <v>43653</v>
      </c>
      <c r="RF2" s="156">
        <v>43654</v>
      </c>
      <c r="RG2" s="156">
        <v>43655</v>
      </c>
      <c r="RH2" s="156">
        <v>43656</v>
      </c>
      <c r="RI2" s="156">
        <v>43657</v>
      </c>
      <c r="RJ2" s="156">
        <v>43658</v>
      </c>
      <c r="RK2" s="156">
        <v>43659</v>
      </c>
      <c r="RL2" s="156">
        <v>43660</v>
      </c>
      <c r="RM2" s="156">
        <v>43661</v>
      </c>
      <c r="RN2" s="156">
        <v>43662</v>
      </c>
      <c r="RO2" s="156">
        <v>43663</v>
      </c>
      <c r="RP2" s="156">
        <v>43664</v>
      </c>
      <c r="RQ2" s="156">
        <v>43665</v>
      </c>
      <c r="RR2" s="156">
        <v>43666</v>
      </c>
      <c r="RS2" s="156">
        <v>43667</v>
      </c>
      <c r="RT2" s="156">
        <v>43668</v>
      </c>
      <c r="RU2" s="156">
        <v>43669</v>
      </c>
      <c r="RV2" s="156">
        <v>43670</v>
      </c>
      <c r="RW2" s="156">
        <v>43671</v>
      </c>
      <c r="RX2" s="156">
        <v>43672</v>
      </c>
      <c r="RY2" s="156">
        <v>43673</v>
      </c>
      <c r="RZ2" s="156">
        <v>43674</v>
      </c>
      <c r="SA2" s="156">
        <v>43675</v>
      </c>
      <c r="SB2" s="156">
        <v>43676</v>
      </c>
      <c r="SC2" s="156">
        <v>43677</v>
      </c>
      <c r="SD2" s="156">
        <v>43678</v>
      </c>
      <c r="SE2" s="156">
        <v>43679</v>
      </c>
      <c r="SF2" s="156">
        <v>43680</v>
      </c>
      <c r="SG2" s="156">
        <v>43681</v>
      </c>
      <c r="SH2" s="156">
        <v>43682</v>
      </c>
      <c r="SI2" s="156">
        <v>43683</v>
      </c>
      <c r="SJ2" s="156">
        <v>43684</v>
      </c>
      <c r="SK2" s="156">
        <v>43685</v>
      </c>
      <c r="SL2" s="156">
        <v>43686</v>
      </c>
      <c r="SM2" s="156">
        <v>43687</v>
      </c>
      <c r="SN2" s="156">
        <v>43688</v>
      </c>
      <c r="SO2" s="156">
        <v>43689</v>
      </c>
      <c r="SP2" s="156">
        <v>43690</v>
      </c>
      <c r="SQ2" s="156">
        <v>43691</v>
      </c>
      <c r="SR2" s="156">
        <v>43692</v>
      </c>
      <c r="SS2" s="156">
        <v>43693</v>
      </c>
      <c r="ST2" s="156">
        <v>43694</v>
      </c>
      <c r="SU2" s="156">
        <v>43695</v>
      </c>
      <c r="SV2" s="156">
        <v>43696</v>
      </c>
      <c r="SW2" s="156">
        <v>43697</v>
      </c>
      <c r="SX2" s="156">
        <v>43698</v>
      </c>
      <c r="SY2" s="156">
        <v>43699</v>
      </c>
      <c r="SZ2" s="156">
        <v>43700</v>
      </c>
      <c r="TA2" s="156">
        <v>43701</v>
      </c>
      <c r="TB2" s="156">
        <v>43702</v>
      </c>
      <c r="TC2" s="156">
        <v>43703</v>
      </c>
      <c r="TD2" s="156">
        <v>43704</v>
      </c>
      <c r="TE2" s="156">
        <v>43705</v>
      </c>
      <c r="TF2" s="156">
        <v>43706</v>
      </c>
      <c r="TG2" s="156">
        <v>43707</v>
      </c>
      <c r="TH2" s="156">
        <v>43708</v>
      </c>
      <c r="TI2" s="156">
        <v>43709</v>
      </c>
      <c r="TJ2" s="156">
        <v>43710</v>
      </c>
      <c r="TK2" s="156">
        <v>43711</v>
      </c>
      <c r="TL2" s="156">
        <v>43712</v>
      </c>
      <c r="TM2" s="156">
        <v>43713</v>
      </c>
      <c r="TN2" s="156">
        <v>43714</v>
      </c>
      <c r="TO2" s="156">
        <v>43715</v>
      </c>
      <c r="TP2" s="156"/>
      <c r="TQ2" s="156"/>
      <c r="TR2" s="156"/>
      <c r="TS2" s="156"/>
      <c r="TT2" s="156"/>
      <c r="TU2" s="156"/>
      <c r="TV2" s="156"/>
      <c r="TW2" s="156"/>
      <c r="TX2" s="156"/>
      <c r="TY2" s="156"/>
      <c r="TZ2" s="156"/>
      <c r="UA2" s="156"/>
      <c r="UB2" s="156"/>
      <c r="UC2" s="156"/>
      <c r="UD2" s="156"/>
      <c r="UE2" s="156"/>
      <c r="UF2" s="156"/>
      <c r="UG2" s="156"/>
      <c r="UH2" s="156"/>
      <c r="UI2" s="156"/>
      <c r="UJ2" s="156"/>
      <c r="UK2" s="156"/>
      <c r="UL2" s="156"/>
      <c r="UM2" s="156"/>
      <c r="UN2" s="156"/>
      <c r="UO2" s="156"/>
      <c r="UP2" s="156"/>
      <c r="UQ2" s="156"/>
      <c r="UR2" s="156"/>
      <c r="US2" s="156"/>
      <c r="UT2" s="156"/>
      <c r="UU2" s="156"/>
      <c r="UV2" s="156"/>
      <c r="UW2" s="156"/>
      <c r="UX2" s="156"/>
      <c r="UY2" s="156"/>
      <c r="UZ2" s="156"/>
      <c r="VA2" s="156"/>
      <c r="VB2" s="156"/>
      <c r="VC2" s="156"/>
      <c r="VD2" s="156"/>
      <c r="VE2" s="156"/>
      <c r="VF2" s="156"/>
      <c r="VG2" s="156"/>
      <c r="VH2" s="156"/>
      <c r="VI2" s="156"/>
      <c r="VJ2" s="156"/>
      <c r="VK2" s="156"/>
      <c r="VL2" s="156"/>
      <c r="VM2" s="156"/>
      <c r="VN2" s="156"/>
      <c r="VO2" s="156"/>
      <c r="VP2" s="156"/>
      <c r="VQ2" s="156"/>
      <c r="VR2" s="156"/>
      <c r="VS2" s="156"/>
      <c r="VT2" s="156"/>
      <c r="VU2" s="156"/>
      <c r="VV2" s="156"/>
      <c r="VW2" s="156"/>
      <c r="VX2" s="156"/>
      <c r="VY2" s="156"/>
      <c r="VZ2" s="156"/>
      <c r="WA2" s="156"/>
      <c r="WB2" s="156"/>
      <c r="WC2" s="156"/>
      <c r="WD2" s="156"/>
      <c r="WE2" s="156"/>
      <c r="WF2" s="156"/>
      <c r="WG2" s="156"/>
      <c r="WH2" s="156"/>
      <c r="WI2" s="156"/>
      <c r="WJ2" s="156"/>
      <c r="WK2" s="156"/>
      <c r="WL2" s="156"/>
      <c r="WM2" s="156"/>
      <c r="WN2" s="156"/>
      <c r="WO2" s="156"/>
      <c r="WP2" s="156"/>
      <c r="WQ2" s="156"/>
      <c r="WR2" s="156"/>
      <c r="WS2" s="156"/>
      <c r="WT2" s="156"/>
      <c r="WU2" s="156"/>
      <c r="WV2" s="156"/>
      <c r="WW2" s="156"/>
      <c r="WX2" s="156"/>
      <c r="WY2" s="156"/>
      <c r="WZ2" s="156"/>
      <c r="XA2" s="156"/>
      <c r="XB2" s="156"/>
      <c r="XC2" s="156"/>
      <c r="XD2" s="156"/>
      <c r="XE2" s="156"/>
      <c r="XF2" s="156"/>
      <c r="XG2" s="156"/>
      <c r="XH2" s="156"/>
      <c r="XI2" s="156"/>
      <c r="XJ2" s="156"/>
      <c r="XK2" s="156"/>
      <c r="XL2" s="156"/>
      <c r="XM2" s="156"/>
      <c r="XN2" s="156"/>
      <c r="XO2" s="156"/>
      <c r="XP2" s="156"/>
      <c r="XQ2" s="156"/>
      <c r="XR2" s="156"/>
      <c r="XS2" s="156"/>
      <c r="XT2" s="156"/>
      <c r="XU2" s="156"/>
      <c r="XV2" s="156"/>
      <c r="XW2" s="156"/>
      <c r="XX2" s="156"/>
      <c r="XY2" s="156"/>
      <c r="XZ2" s="156"/>
      <c r="YA2" s="156"/>
      <c r="YB2" s="156"/>
      <c r="YC2" s="156"/>
      <c r="YD2" s="156"/>
      <c r="YE2" s="156"/>
      <c r="YF2" s="156"/>
      <c r="YG2" s="156"/>
      <c r="YH2" s="156"/>
      <c r="YI2" s="156"/>
      <c r="YJ2" s="156"/>
      <c r="YK2" s="156"/>
      <c r="YL2" s="156"/>
      <c r="YM2" s="156"/>
      <c r="YN2" s="156"/>
      <c r="YO2" s="156"/>
      <c r="YP2" s="156"/>
      <c r="YQ2" s="156"/>
      <c r="YR2" s="156"/>
      <c r="YS2" s="156"/>
      <c r="YT2" s="156"/>
      <c r="YU2" s="156"/>
      <c r="YV2" s="156"/>
      <c r="YW2" s="156"/>
      <c r="YX2" s="156"/>
      <c r="YY2" s="156"/>
      <c r="YZ2" s="156"/>
      <c r="ZA2" s="156"/>
      <c r="ZB2" s="156"/>
      <c r="ZC2" s="156"/>
      <c r="ZD2" s="156"/>
      <c r="ZE2" s="156"/>
      <c r="ZF2" s="156"/>
      <c r="ZG2" s="156"/>
      <c r="ZH2" s="156"/>
      <c r="ZI2" s="156"/>
      <c r="ZJ2" s="156"/>
      <c r="ZK2" s="156"/>
      <c r="ZL2" s="156"/>
      <c r="ZM2" s="156"/>
      <c r="ZN2" s="156"/>
      <c r="ZO2" s="156"/>
      <c r="ZP2" s="156"/>
      <c r="ZQ2" s="156"/>
      <c r="ZR2" s="156"/>
      <c r="ZS2" s="156"/>
      <c r="ZT2" s="156"/>
      <c r="ZU2" s="156"/>
      <c r="ZV2" s="156"/>
      <c r="ZW2" s="156"/>
      <c r="ZX2" s="156"/>
      <c r="ZY2" s="156"/>
      <c r="ZZ2" s="156"/>
      <c r="AAA2" s="156"/>
      <c r="AAB2" s="156"/>
      <c r="AAC2" s="156"/>
      <c r="AAD2" s="156"/>
      <c r="AAE2" s="156"/>
      <c r="AAF2" s="156"/>
      <c r="AAG2" s="156"/>
      <c r="AAH2" s="156"/>
      <c r="AAI2" s="156"/>
      <c r="AAJ2" s="156"/>
      <c r="AAK2" s="156"/>
      <c r="AAL2" s="156"/>
      <c r="AAM2" s="156"/>
      <c r="AAN2" s="156"/>
      <c r="AAO2" s="156"/>
      <c r="AAP2" s="156"/>
      <c r="AAQ2" s="156"/>
      <c r="AAR2" s="156"/>
      <c r="AAS2" s="156"/>
      <c r="AAT2" s="156"/>
      <c r="AAU2" s="156"/>
      <c r="AAV2" s="156"/>
      <c r="AAW2" s="156"/>
      <c r="AAX2" s="156"/>
      <c r="AAY2" s="156"/>
      <c r="AAZ2" s="156"/>
      <c r="ABA2" s="156"/>
      <c r="ABB2" s="156"/>
      <c r="ABC2" s="156"/>
      <c r="ABD2" s="156"/>
      <c r="ABE2" s="156"/>
      <c r="ABF2" s="156"/>
      <c r="ABG2" s="156"/>
      <c r="ABH2" s="156"/>
      <c r="ABI2" s="156"/>
      <c r="ABJ2" s="156"/>
      <c r="ABK2" s="156"/>
      <c r="ABL2" s="156"/>
      <c r="ABM2" s="156"/>
      <c r="ABN2" s="156"/>
      <c r="ABO2" s="156"/>
      <c r="ABP2" s="156"/>
      <c r="ABQ2" s="156"/>
      <c r="ABR2" s="156"/>
      <c r="ABS2" s="156"/>
      <c r="ABT2" s="156"/>
      <c r="ABU2" s="156"/>
      <c r="ABV2" s="156"/>
      <c r="ABW2" s="156"/>
      <c r="ABX2" s="156"/>
      <c r="ABY2" s="156"/>
      <c r="ABZ2" s="156"/>
      <c r="ACA2" s="156"/>
      <c r="ACB2" s="156"/>
      <c r="ACC2" s="156"/>
      <c r="ACD2" s="156"/>
      <c r="ACE2" s="156"/>
      <c r="ACF2" s="156"/>
      <c r="ACG2" s="156"/>
      <c r="ACH2" s="156"/>
      <c r="ACI2" s="156"/>
      <c r="ACJ2" s="156"/>
      <c r="ACK2" s="156"/>
      <c r="ACL2" s="156"/>
      <c r="ACM2" s="156"/>
      <c r="ACN2" s="156"/>
      <c r="ACO2" s="156"/>
      <c r="ACP2" s="156"/>
      <c r="ACQ2" s="156"/>
      <c r="ACR2" s="156"/>
      <c r="ACS2" s="156"/>
      <c r="ACT2" s="156"/>
      <c r="ACU2" s="156"/>
      <c r="ACV2" s="156"/>
      <c r="ACW2" s="156"/>
      <c r="ACX2" s="156"/>
      <c r="ACY2" s="156"/>
      <c r="ACZ2" s="156"/>
      <c r="ADA2" s="156"/>
      <c r="ADB2" s="156"/>
      <c r="ADC2" s="156"/>
      <c r="ADD2" s="156"/>
      <c r="ADE2" s="156"/>
      <c r="ADF2" s="156"/>
      <c r="ADG2" s="156"/>
      <c r="ADH2" s="156"/>
      <c r="ADI2" s="156"/>
      <c r="ADJ2" s="156"/>
      <c r="ADK2" s="156"/>
      <c r="ADL2" s="156"/>
      <c r="ADM2" s="156"/>
      <c r="ADN2" s="156"/>
      <c r="ADO2" s="156"/>
      <c r="ADP2" s="156"/>
      <c r="ADQ2" s="156"/>
      <c r="ADR2" s="156"/>
      <c r="ADS2" s="156"/>
      <c r="ADT2" s="156"/>
      <c r="ADU2" s="156"/>
      <c r="ADV2" s="156"/>
      <c r="ADW2" s="156"/>
      <c r="ADX2" s="156"/>
      <c r="ADY2" s="156"/>
      <c r="ADZ2" s="156"/>
      <c r="AEA2" s="156"/>
      <c r="AEB2" s="156"/>
      <c r="AEC2" s="156"/>
      <c r="AED2" s="156"/>
      <c r="AEE2" s="156"/>
      <c r="AEF2" s="156"/>
      <c r="AEG2" s="156"/>
      <c r="AEH2" s="156"/>
      <c r="AEI2" s="156"/>
      <c r="AEJ2" s="156"/>
      <c r="AEK2" s="156"/>
      <c r="AEL2" s="156"/>
      <c r="AEM2" s="156"/>
      <c r="AEN2" s="156"/>
      <c r="AEO2" s="156"/>
      <c r="AEP2" s="156"/>
      <c r="AEQ2" s="156"/>
      <c r="AER2" s="156"/>
      <c r="AES2" s="156"/>
      <c r="AET2" s="156"/>
      <c r="AEU2" s="156"/>
      <c r="AEV2" s="156"/>
      <c r="AEW2" s="156"/>
      <c r="AEX2" s="156"/>
      <c r="AEY2" s="156"/>
      <c r="AEZ2" s="156"/>
      <c r="AFA2" s="156"/>
      <c r="AFB2" s="156"/>
      <c r="AFC2" s="156"/>
      <c r="AFD2" s="156"/>
      <c r="AFE2" s="156"/>
      <c r="AFF2" s="156"/>
      <c r="AFG2" s="156"/>
      <c r="AFH2" s="156"/>
      <c r="AFI2" s="156"/>
      <c r="AFJ2" s="156"/>
      <c r="AFK2" s="156"/>
      <c r="AFL2" s="156"/>
      <c r="AFM2" s="156"/>
      <c r="AFN2" s="156"/>
      <c r="AFO2" s="156"/>
      <c r="AFP2" s="156"/>
      <c r="AFQ2" s="156"/>
      <c r="AFR2" s="156"/>
      <c r="AFS2" s="156"/>
      <c r="AFT2" s="156"/>
      <c r="AFU2" s="156"/>
      <c r="AFV2" s="156"/>
      <c r="AFW2" s="156"/>
      <c r="AFX2" s="156"/>
      <c r="AFY2" s="156"/>
      <c r="AFZ2" s="156"/>
      <c r="AGA2" s="156"/>
      <c r="AGB2" s="156"/>
      <c r="AGC2" s="156"/>
      <c r="AGD2" s="156"/>
      <c r="AGE2" s="156"/>
      <c r="AGF2" s="156"/>
      <c r="AGG2" s="156"/>
      <c r="AGH2" s="156"/>
      <c r="AGI2" s="156"/>
      <c r="AGJ2" s="156"/>
      <c r="AGK2" s="156"/>
      <c r="AGL2" s="156"/>
      <c r="AGM2" s="156"/>
      <c r="AGN2" s="156"/>
      <c r="AGO2" s="156"/>
      <c r="AGP2" s="156"/>
      <c r="AGQ2" s="156"/>
      <c r="AGR2" s="156"/>
      <c r="AGS2" s="156"/>
      <c r="AGT2" s="156"/>
      <c r="AGU2" s="156"/>
      <c r="AGV2" s="156"/>
      <c r="AGW2" s="156"/>
      <c r="AGX2" s="156"/>
      <c r="AGY2" s="156"/>
      <c r="AGZ2" s="156"/>
      <c r="AHA2" s="156"/>
      <c r="AHB2" s="156"/>
      <c r="AHC2" s="156"/>
      <c r="AHD2" s="156"/>
      <c r="AHE2" s="156"/>
      <c r="AHF2" s="156"/>
      <c r="AHG2" s="156"/>
      <c r="AHH2" s="156"/>
      <c r="AHI2" s="156"/>
      <c r="AHJ2" s="156"/>
      <c r="AHK2" s="156"/>
      <c r="AHL2" s="156"/>
      <c r="AHM2" s="156"/>
      <c r="AHN2" s="156"/>
      <c r="AHO2" s="156"/>
      <c r="AHP2" s="156"/>
      <c r="AHQ2" s="156"/>
      <c r="AHR2" s="156"/>
      <c r="AHS2" s="156"/>
      <c r="AHT2" s="156"/>
      <c r="AHU2" s="156"/>
      <c r="AHV2" s="156"/>
      <c r="AHW2" s="156"/>
      <c r="AHX2" s="156"/>
      <c r="AHY2" s="156"/>
      <c r="AHZ2" s="156"/>
      <c r="AIA2" s="156"/>
      <c r="AIB2" s="156"/>
      <c r="AIC2" s="156"/>
      <c r="AID2" s="156"/>
      <c r="AIE2" s="156"/>
      <c r="AIF2" s="156"/>
      <c r="AIG2" s="156"/>
      <c r="AIH2" s="156"/>
      <c r="AII2" s="156"/>
      <c r="AIJ2" s="156"/>
      <c r="AIK2" s="156"/>
      <c r="AIL2" s="156"/>
      <c r="AIM2" s="156"/>
      <c r="AIN2" s="156"/>
      <c r="AIO2" s="156"/>
      <c r="AIP2" s="156"/>
      <c r="AIQ2" s="156"/>
      <c r="AIR2" s="156"/>
      <c r="AIS2" s="156"/>
      <c r="AIT2" s="156"/>
      <c r="AIU2" s="156"/>
      <c r="AIV2" s="156"/>
      <c r="AIW2" s="156"/>
      <c r="AIX2" s="156"/>
      <c r="AIY2" s="156"/>
      <c r="AIZ2" s="156"/>
      <c r="AJA2" s="156"/>
      <c r="AJB2" s="156"/>
      <c r="AJC2" s="156"/>
      <c r="AJD2" s="156"/>
      <c r="AJE2" s="156"/>
      <c r="AJF2" s="156"/>
      <c r="AJG2" s="156"/>
      <c r="AJH2" s="156"/>
      <c r="AJI2" s="156"/>
      <c r="AJJ2" s="156"/>
      <c r="AJK2" s="156"/>
      <c r="AJL2" s="156"/>
      <c r="AJM2" s="156"/>
      <c r="AJN2" s="156"/>
      <c r="AJO2" s="156"/>
      <c r="AJP2" s="156"/>
      <c r="AJQ2" s="156"/>
      <c r="AJR2" s="156"/>
      <c r="AJS2" s="156"/>
      <c r="AJT2" s="156"/>
      <c r="AJU2" s="156"/>
      <c r="AJV2" s="156"/>
      <c r="AJW2" s="156"/>
      <c r="AJX2" s="156"/>
      <c r="AJY2" s="156"/>
      <c r="AJZ2" s="156"/>
      <c r="AKA2" s="156"/>
      <c r="AKB2" s="156"/>
      <c r="AKC2" s="156"/>
      <c r="AKD2" s="156"/>
      <c r="AKE2" s="156"/>
      <c r="AKF2" s="156"/>
      <c r="AKG2" s="156"/>
      <c r="AKH2" s="156"/>
      <c r="AKI2" s="156"/>
      <c r="AKJ2" s="156"/>
      <c r="AKK2" s="156"/>
      <c r="AKL2" s="156"/>
      <c r="AKM2" s="156"/>
      <c r="AKN2" s="156"/>
      <c r="AKO2" s="156"/>
      <c r="AKP2" s="156"/>
      <c r="AKQ2" s="156"/>
      <c r="AKR2" s="156"/>
      <c r="AKS2" s="156"/>
      <c r="AKT2" s="156"/>
      <c r="AKU2" s="156"/>
      <c r="AKV2" s="156"/>
      <c r="AKW2" s="156"/>
      <c r="AKX2" s="156"/>
      <c r="AKY2" s="156"/>
      <c r="AKZ2" s="156"/>
      <c r="ALA2" s="156"/>
      <c r="ALB2" s="156"/>
      <c r="ALC2" s="156"/>
      <c r="ALD2" s="156"/>
      <c r="ALE2" s="156"/>
      <c r="ALF2" s="156"/>
      <c r="ALG2" s="156"/>
      <c r="ALH2" s="156"/>
      <c r="ALI2" s="156"/>
      <c r="ALJ2" s="156"/>
      <c r="ALK2" s="156"/>
      <c r="ALL2" s="156"/>
      <c r="ALM2" s="156"/>
      <c r="ALN2" s="156"/>
      <c r="ALO2" s="156"/>
      <c r="ALP2" s="156"/>
      <c r="ALQ2" s="156"/>
      <c r="ALR2" s="156"/>
      <c r="ALS2" s="156"/>
      <c r="ALT2" s="156"/>
      <c r="ALU2" s="156"/>
      <c r="ALV2" s="156"/>
      <c r="ALW2" s="156"/>
      <c r="ALX2" s="156"/>
      <c r="ALY2" s="156"/>
      <c r="ALZ2" s="156"/>
      <c r="AMA2" s="156"/>
      <c r="AMB2" s="156"/>
      <c r="AMC2" s="156"/>
      <c r="AMD2" s="156"/>
      <c r="AME2" s="156"/>
      <c r="AMF2" s="156"/>
      <c r="AMG2" s="156"/>
      <c r="AMH2" s="156"/>
      <c r="AMI2" s="156"/>
      <c r="AMJ2" s="156"/>
      <c r="AMK2" s="156"/>
      <c r="AML2" s="156"/>
      <c r="AMM2" s="156"/>
      <c r="AMN2" s="156"/>
      <c r="AMO2" s="156"/>
      <c r="AMP2" s="156"/>
      <c r="AMQ2" s="156"/>
      <c r="AMR2" s="156"/>
      <c r="AMS2" s="156"/>
      <c r="AMT2" s="156"/>
      <c r="AMU2" s="156"/>
      <c r="AMV2" s="156"/>
      <c r="AMW2" s="156"/>
      <c r="AMX2" s="156"/>
      <c r="AMY2" s="156"/>
      <c r="AMZ2" s="156"/>
      <c r="ANA2" s="156"/>
      <c r="ANB2" s="156"/>
      <c r="ANC2" s="156"/>
      <c r="AND2" s="156"/>
      <c r="ANE2" s="156"/>
      <c r="ANF2" s="156"/>
      <c r="ANG2" s="156"/>
      <c r="ANH2" s="156"/>
      <c r="ANI2" s="156"/>
      <c r="ANJ2" s="156"/>
      <c r="ANK2" s="156"/>
      <c r="ANL2" s="156"/>
      <c r="ANM2" s="156"/>
      <c r="ANN2" s="156"/>
      <c r="ANO2" s="156"/>
      <c r="ANP2" s="156"/>
      <c r="ANQ2" s="156"/>
      <c r="ANR2" s="156"/>
      <c r="ANS2" s="156"/>
      <c r="ANT2" s="156"/>
      <c r="ANU2" s="156"/>
      <c r="ANV2" s="156"/>
      <c r="ANW2" s="156"/>
      <c r="ANX2" s="156"/>
      <c r="ANY2" s="156"/>
      <c r="ANZ2" s="156"/>
      <c r="AOA2" s="156"/>
      <c r="AOB2" s="156"/>
      <c r="AOC2" s="156"/>
      <c r="AOD2" s="156"/>
      <c r="AOE2" s="156"/>
      <c r="AOF2" s="156"/>
      <c r="AOG2" s="156"/>
      <c r="AOH2" s="156"/>
      <c r="AOI2" s="156"/>
      <c r="AOJ2" s="156"/>
      <c r="AOK2" s="156"/>
      <c r="AOL2" s="156"/>
      <c r="AOM2" s="156"/>
      <c r="AON2" s="156"/>
      <c r="AOO2" s="156"/>
      <c r="AOP2" s="156"/>
      <c r="AOQ2" s="156"/>
      <c r="AOR2" s="156"/>
      <c r="AOS2" s="156"/>
      <c r="AOT2" s="156"/>
      <c r="AOU2" s="156"/>
      <c r="AOV2" s="156"/>
      <c r="AOW2" s="156"/>
      <c r="AOX2" s="156"/>
      <c r="AOY2" s="156"/>
      <c r="AOZ2" s="156"/>
      <c r="APA2" s="156"/>
      <c r="APB2" s="156"/>
      <c r="APC2" s="156"/>
      <c r="APD2" s="156"/>
      <c r="APE2" s="156"/>
      <c r="APF2" s="156"/>
      <c r="APG2" s="156"/>
      <c r="APH2" s="156"/>
      <c r="API2" s="156"/>
      <c r="APJ2" s="156"/>
      <c r="APK2" s="156"/>
      <c r="APL2" s="156"/>
      <c r="APM2" s="156"/>
      <c r="APN2" s="156"/>
      <c r="APO2" s="156"/>
      <c r="APP2" s="156"/>
      <c r="APQ2" s="156"/>
      <c r="APR2" s="156"/>
      <c r="APS2" s="156"/>
      <c r="APT2" s="156"/>
      <c r="APU2" s="156"/>
      <c r="APV2" s="156"/>
      <c r="APW2" s="156"/>
      <c r="APX2" s="156"/>
      <c r="APY2" s="156"/>
      <c r="APZ2" s="156"/>
      <c r="AQA2" s="156"/>
      <c r="AQB2" s="156"/>
      <c r="AQC2" s="156"/>
      <c r="AQD2" s="156"/>
      <c r="AQE2" s="156"/>
      <c r="AQF2" s="156"/>
      <c r="AQG2" s="156"/>
      <c r="AQH2" s="156"/>
      <c r="AQI2" s="156"/>
      <c r="AQJ2" s="156"/>
      <c r="AQK2" s="156"/>
      <c r="AQL2" s="156"/>
      <c r="AQM2" s="156"/>
      <c r="AQN2" s="156"/>
      <c r="AQO2" s="156"/>
      <c r="AQP2" s="156"/>
      <c r="AQQ2" s="156"/>
      <c r="AQR2" s="156"/>
      <c r="AQS2" s="156"/>
      <c r="AQT2" s="156"/>
      <c r="AQU2" s="156"/>
      <c r="AQV2" s="156"/>
      <c r="AQW2" s="156"/>
      <c r="AQX2" s="156"/>
      <c r="AQY2" s="156"/>
      <c r="AQZ2" s="156"/>
      <c r="ARA2" s="156"/>
      <c r="ARB2" s="156"/>
      <c r="ARC2" s="156"/>
      <c r="ARD2" s="156"/>
      <c r="ARE2" s="156"/>
      <c r="ARF2" s="156"/>
      <c r="ARG2" s="156"/>
      <c r="ARH2" s="156"/>
      <c r="ARI2" s="156"/>
      <c r="ARJ2" s="156"/>
      <c r="ARK2" s="156"/>
      <c r="ARL2" s="156"/>
      <c r="ARM2" s="156"/>
      <c r="ARN2" s="156"/>
      <c r="ARO2" s="156"/>
      <c r="ARP2" s="156"/>
      <c r="ARQ2" s="156"/>
      <c r="ARR2" s="156"/>
      <c r="ARS2" s="156"/>
      <c r="ART2" s="156"/>
      <c r="ARU2" s="156"/>
      <c r="ARV2" s="156"/>
      <c r="ARW2" s="156"/>
      <c r="ARX2" s="156"/>
      <c r="ARY2" s="156"/>
      <c r="ARZ2" s="156"/>
      <c r="ASA2" s="156"/>
      <c r="ASB2" s="156"/>
      <c r="ASC2" s="156"/>
      <c r="ASD2" s="156"/>
      <c r="ASE2" s="156"/>
      <c r="ASF2" s="156"/>
      <c r="ASG2" s="156"/>
      <c r="ASH2" s="156"/>
      <c r="ASI2" s="156"/>
      <c r="ASJ2" s="156"/>
      <c r="ASK2" s="156"/>
      <c r="ASL2" s="156"/>
      <c r="ASM2" s="156"/>
      <c r="ASN2" s="156"/>
      <c r="ASO2" s="156"/>
      <c r="ASP2" s="156"/>
      <c r="ASQ2" s="156"/>
      <c r="ASR2" s="156"/>
      <c r="ASS2" s="156"/>
      <c r="AST2" s="156"/>
      <c r="ASU2" s="156"/>
      <c r="ASV2" s="156"/>
      <c r="ASW2" s="156"/>
      <c r="ASX2" s="156"/>
      <c r="ASY2" s="156"/>
      <c r="ASZ2" s="156"/>
      <c r="ATA2" s="156"/>
      <c r="ATB2" s="156"/>
      <c r="ATC2" s="156"/>
      <c r="ATD2" s="156"/>
      <c r="ATE2" s="156"/>
      <c r="ATF2" s="156"/>
      <c r="ATG2" s="156"/>
      <c r="ATH2" s="156"/>
      <c r="ATI2" s="156"/>
      <c r="ATJ2" s="156"/>
      <c r="ATK2" s="156"/>
      <c r="ATL2" s="156"/>
      <c r="ATM2" s="156"/>
      <c r="ATN2" s="156"/>
      <c r="ATO2" s="156"/>
      <c r="ATP2" s="156"/>
      <c r="ATQ2" s="156"/>
      <c r="ATR2" s="156"/>
      <c r="ATS2" s="156"/>
      <c r="ATT2" s="156"/>
      <c r="ATU2" s="156"/>
      <c r="ATV2" s="156"/>
      <c r="ATW2" s="156"/>
      <c r="ATX2" s="156"/>
      <c r="ATY2" s="156"/>
      <c r="ATZ2" s="156"/>
      <c r="AUA2" s="156"/>
      <c r="AUB2" s="156"/>
      <c r="AUC2" s="156"/>
      <c r="AUD2" s="156"/>
      <c r="AUE2" s="156"/>
      <c r="AUF2" s="156"/>
      <c r="AUG2" s="156"/>
      <c r="AUH2" s="156"/>
      <c r="AUI2" s="156"/>
      <c r="AUJ2" s="156"/>
      <c r="AUK2" s="156"/>
      <c r="AUL2" s="156"/>
      <c r="AUM2" s="156"/>
      <c r="AUN2" s="156"/>
      <c r="AUO2" s="156"/>
      <c r="AUP2" s="156"/>
      <c r="AUQ2" s="156"/>
      <c r="AUR2" s="156"/>
      <c r="AUS2" s="156"/>
      <c r="AUT2" s="156"/>
      <c r="AUU2" s="156"/>
      <c r="AUV2" s="156"/>
      <c r="AUW2" s="156"/>
      <c r="AUX2" s="156"/>
      <c r="AUY2" s="156"/>
      <c r="AUZ2" s="156"/>
      <c r="AVA2" s="156"/>
      <c r="AVB2" s="156"/>
      <c r="AVC2" s="156"/>
      <c r="AVD2" s="156"/>
      <c r="AVE2" s="156"/>
      <c r="AVF2" s="156"/>
      <c r="AVG2" s="156"/>
      <c r="AVH2" s="156"/>
      <c r="AVI2" s="156"/>
      <c r="AVJ2" s="156"/>
      <c r="AVK2" s="156"/>
      <c r="AVL2" s="156"/>
      <c r="AVM2" s="156"/>
      <c r="AVN2" s="156"/>
      <c r="AVO2" s="156"/>
      <c r="AVP2" s="156"/>
      <c r="AVQ2" s="156"/>
      <c r="AVR2" s="156"/>
      <c r="AVS2" s="156"/>
      <c r="AVT2" s="156"/>
      <c r="AVU2" s="156"/>
      <c r="AVV2" s="156"/>
      <c r="AVW2" s="156"/>
      <c r="AVX2" s="156"/>
      <c r="AVY2" s="156"/>
      <c r="AVZ2" s="156"/>
      <c r="AWA2" s="156"/>
      <c r="AWB2" s="156"/>
      <c r="AWC2" s="156"/>
      <c r="AWD2" s="156"/>
      <c r="AWE2" s="156"/>
      <c r="AWF2" s="156"/>
      <c r="AWG2" s="156"/>
      <c r="AWH2" s="156"/>
      <c r="AWI2" s="156"/>
      <c r="AWJ2" s="156"/>
      <c r="AWK2" s="156"/>
      <c r="AWL2" s="156"/>
      <c r="AWM2" s="156"/>
      <c r="AWN2" s="156"/>
      <c r="AWO2" s="156"/>
      <c r="AWP2" s="156"/>
      <c r="AWQ2" s="156"/>
      <c r="AWR2" s="156"/>
      <c r="AWS2" s="156"/>
      <c r="AWT2" s="156"/>
      <c r="AWU2" s="156"/>
      <c r="AWV2" s="156"/>
      <c r="AWW2" s="156"/>
      <c r="AWX2" s="156"/>
      <c r="AWY2" s="156"/>
      <c r="AWZ2" s="156"/>
      <c r="AXA2" s="156"/>
      <c r="AXB2" s="156"/>
      <c r="AXC2" s="156"/>
      <c r="AXD2" s="156"/>
      <c r="AXE2" s="156"/>
      <c r="AXF2" s="156"/>
      <c r="AXG2" s="156"/>
      <c r="AXH2" s="156"/>
      <c r="AXI2" s="156"/>
      <c r="AXJ2" s="156"/>
      <c r="AXK2" s="156"/>
      <c r="AXL2" s="156"/>
      <c r="AXM2" s="156"/>
      <c r="AXN2" s="156"/>
      <c r="AXO2" s="156"/>
      <c r="AXP2" s="156"/>
      <c r="AXQ2" s="156"/>
      <c r="AXR2" s="156"/>
      <c r="AXS2" s="156"/>
      <c r="AXT2" s="156"/>
      <c r="AXU2" s="156"/>
      <c r="AXV2" s="156"/>
      <c r="AXW2" s="156"/>
      <c r="AXX2" s="156"/>
      <c r="AXY2" s="156"/>
      <c r="AXZ2" s="156"/>
      <c r="AYA2" s="156"/>
      <c r="AYB2" s="156"/>
      <c r="AYC2" s="156"/>
      <c r="AYD2" s="156"/>
      <c r="AYE2" s="156"/>
      <c r="AYF2" s="156"/>
      <c r="AYG2" s="156"/>
      <c r="AYH2" s="156"/>
      <c r="AYI2" s="156"/>
      <c r="AYJ2" s="156"/>
      <c r="AYK2" s="156"/>
      <c r="AYL2" s="156"/>
      <c r="AYM2" s="156"/>
      <c r="AYN2" s="156"/>
      <c r="AYO2" s="156"/>
      <c r="AYP2" s="156"/>
      <c r="AYQ2" s="156"/>
      <c r="AYR2" s="156"/>
      <c r="AYS2" s="156"/>
      <c r="AYT2" s="156"/>
      <c r="AYU2" s="156"/>
      <c r="AYV2" s="156"/>
      <c r="AYW2" s="156"/>
      <c r="AYX2" s="156"/>
      <c r="AYY2" s="156"/>
      <c r="AYZ2" s="156"/>
      <c r="AZA2" s="156"/>
      <c r="AZB2" s="156"/>
      <c r="AZC2" s="156"/>
      <c r="AZD2" s="156"/>
      <c r="AZE2" s="156"/>
      <c r="AZF2" s="156"/>
      <c r="AZG2" s="156"/>
      <c r="AZH2" s="156"/>
      <c r="AZI2" s="156"/>
      <c r="AZJ2" s="156"/>
      <c r="AZK2" s="156"/>
      <c r="AZL2" s="156"/>
      <c r="AZM2" s="156"/>
      <c r="AZN2" s="156"/>
      <c r="AZO2" s="156"/>
      <c r="AZP2" s="156"/>
      <c r="AZQ2" s="156"/>
      <c r="AZR2" s="156"/>
      <c r="AZS2" s="156"/>
      <c r="AZT2" s="156"/>
      <c r="AZU2" s="156"/>
      <c r="AZV2" s="156"/>
      <c r="AZW2" s="156"/>
      <c r="AZX2" s="156"/>
      <c r="AZY2" s="156"/>
      <c r="AZZ2" s="156"/>
      <c r="BAA2" s="156"/>
      <c r="BAB2" s="156"/>
      <c r="BAC2" s="156"/>
      <c r="BAD2" s="156"/>
      <c r="BAE2" s="156"/>
      <c r="BAF2" s="156"/>
      <c r="BAG2" s="156"/>
      <c r="BAH2" s="156"/>
      <c r="BAI2" s="156"/>
      <c r="BAJ2" s="156"/>
      <c r="BAK2" s="156"/>
      <c r="BAL2" s="156"/>
      <c r="BAM2" s="156"/>
      <c r="BAN2" s="156"/>
      <c r="BAO2" s="156"/>
      <c r="BAP2" s="156"/>
      <c r="BAQ2" s="156"/>
      <c r="BAR2" s="156"/>
      <c r="BAS2" s="156"/>
      <c r="BAT2" s="156"/>
      <c r="BAU2" s="156"/>
      <c r="BAV2" s="156"/>
      <c r="BAW2" s="156"/>
      <c r="BAX2" s="156"/>
      <c r="BAY2" s="156"/>
      <c r="BAZ2" s="156"/>
      <c r="BBA2" s="156"/>
      <c r="BBB2" s="156"/>
      <c r="BBC2" s="156"/>
      <c r="BBD2" s="156"/>
      <c r="BBE2" s="156"/>
      <c r="BBF2" s="156"/>
      <c r="BBG2" s="156"/>
      <c r="BBH2" s="156"/>
      <c r="BBI2" s="156"/>
      <c r="BBJ2" s="156"/>
      <c r="BBK2" s="156"/>
      <c r="BBL2" s="156"/>
      <c r="BBM2" s="156"/>
      <c r="BBN2" s="156"/>
      <c r="BBO2" s="156"/>
      <c r="BBP2" s="156"/>
      <c r="BBQ2" s="156"/>
      <c r="BBR2" s="156"/>
      <c r="BBS2" s="156"/>
      <c r="BBT2" s="156"/>
      <c r="BBU2" s="156"/>
      <c r="BBV2" s="156"/>
      <c r="BBW2" s="156"/>
      <c r="BBX2" s="156"/>
      <c r="BBY2" s="156"/>
      <c r="BBZ2" s="156"/>
      <c r="BCA2" s="156"/>
      <c r="BCB2" s="156"/>
      <c r="BCC2" s="156"/>
      <c r="BCD2" s="156"/>
      <c r="BCE2" s="156"/>
      <c r="BCF2" s="156"/>
      <c r="BCG2" s="156"/>
      <c r="BCH2" s="156"/>
      <c r="BCI2" s="156"/>
      <c r="BCJ2" s="156"/>
      <c r="BCK2" s="156"/>
      <c r="BCL2" s="156"/>
      <c r="BCM2" s="156"/>
      <c r="BCN2" s="156"/>
      <c r="BCO2" s="156"/>
      <c r="BCP2" s="156"/>
    </row>
    <row r="3" spans="1:1446" s="11" customFormat="1" ht="15" thickBot="1" x14ac:dyDescent="0.35">
      <c r="E3" s="11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R3" s="164"/>
      <c r="T3" s="164"/>
      <c r="Y3" s="164" t="s">
        <v>134</v>
      </c>
      <c r="CH3" s="157"/>
      <c r="CN3" s="11">
        <v>392.70721277059209</v>
      </c>
      <c r="DL3" s="157"/>
      <c r="DS3" s="11">
        <v>1994.3317853721032</v>
      </c>
      <c r="EQ3" s="157"/>
      <c r="EW3" s="11">
        <v>7887.7352221058445</v>
      </c>
      <c r="FV3" s="157"/>
      <c r="GB3" s="11">
        <v>24295.934930934629</v>
      </c>
      <c r="GZ3" s="157"/>
      <c r="HG3" s="11">
        <v>58282.918049651285</v>
      </c>
      <c r="IE3" s="157"/>
      <c r="IK3" s="11">
        <v>108886.82603361452</v>
      </c>
      <c r="JI3" s="157"/>
      <c r="JP3" s="11">
        <v>158429.39704393479</v>
      </c>
      <c r="KN3" s="157"/>
      <c r="KT3" s="11">
        <v>179524.02618064472</v>
      </c>
      <c r="LS3" s="157"/>
      <c r="LY3" s="11">
        <v>158429.39704393479</v>
      </c>
      <c r="MU3" s="157"/>
      <c r="ND3" s="11">
        <v>108886.82603361452</v>
      </c>
      <c r="OF3" s="11">
        <v>58282.918049651285</v>
      </c>
      <c r="PK3" s="11">
        <v>24295.934930934629</v>
      </c>
      <c r="QI3" s="158"/>
      <c r="QO3" s="11">
        <v>7887.7352221058445</v>
      </c>
      <c r="RT3" s="11">
        <v>1994.3317853721032</v>
      </c>
      <c r="SX3" s="11">
        <v>392.70721277059209</v>
      </c>
    </row>
    <row r="4" spans="1:1446" ht="15" thickBot="1" x14ac:dyDescent="0.35">
      <c r="A4" s="162" t="s">
        <v>130</v>
      </c>
      <c r="B4" s="160">
        <v>25</v>
      </c>
      <c r="E4" s="109"/>
      <c r="F4" s="167"/>
      <c r="Y4" t="s">
        <v>178</v>
      </c>
      <c r="AN4">
        <v>370.89014539444804</v>
      </c>
      <c r="BS4">
        <v>1883.535575073653</v>
      </c>
      <c r="CW4">
        <v>7449.5277097666303</v>
      </c>
      <c r="EB4">
        <v>22946.160768104925</v>
      </c>
      <c r="FG4">
        <v>55044.978158003993</v>
      </c>
      <c r="GK4">
        <v>102837.55792063593</v>
      </c>
      <c r="HP4">
        <v>149627.7638748273</v>
      </c>
      <c r="IT4">
        <v>169550.46917060891</v>
      </c>
      <c r="JY4">
        <v>149627.7638748273</v>
      </c>
      <c r="JZ4">
        <v>436.34134752288008</v>
      </c>
      <c r="LD4">
        <v>102837.55792063593</v>
      </c>
      <c r="MF4">
        <v>55044.978158003993</v>
      </c>
      <c r="NK4">
        <v>22946.160768104925</v>
      </c>
      <c r="OO4">
        <v>7449.5277097666303</v>
      </c>
      <c r="PT4">
        <v>1883.535575073653</v>
      </c>
      <c r="QX4">
        <v>370.89014539444804</v>
      </c>
    </row>
    <row r="5" spans="1:1446" ht="15" thickBot="1" x14ac:dyDescent="0.35">
      <c r="A5" s="162" t="s">
        <v>72</v>
      </c>
      <c r="B5" s="160">
        <v>15</v>
      </c>
      <c r="E5" s="109"/>
      <c r="O5">
        <v>0.1</v>
      </c>
      <c r="AN5" s="109"/>
      <c r="BS5" s="109"/>
      <c r="EB5" s="109"/>
      <c r="FG5" s="109"/>
      <c r="GK5" s="109"/>
      <c r="HP5" s="109"/>
      <c r="IT5" s="109"/>
      <c r="JY5" s="109"/>
      <c r="LD5" s="109"/>
      <c r="MF5" s="109"/>
      <c r="NK5" s="109"/>
      <c r="OO5" s="109"/>
      <c r="PT5" s="109"/>
      <c r="QX5" s="109"/>
      <c r="SC5" s="109"/>
      <c r="TH5" s="109"/>
      <c r="UL5" s="109"/>
      <c r="VQ5" s="109"/>
      <c r="WU5" s="109"/>
      <c r="XZ5" s="109"/>
      <c r="ZE5" s="109"/>
    </row>
    <row r="6" spans="1:1446" ht="16.2" thickBot="1" x14ac:dyDescent="0.35">
      <c r="A6" s="162" t="s">
        <v>126</v>
      </c>
      <c r="B6" s="160">
        <f>(B5*30)+60</f>
        <v>510</v>
      </c>
      <c r="E6" s="109"/>
      <c r="F6" s="126" t="s">
        <v>99</v>
      </c>
      <c r="G6" s="126" t="s">
        <v>8</v>
      </c>
      <c r="H6" s="126" t="s">
        <v>9</v>
      </c>
      <c r="I6" s="145" t="s">
        <v>100</v>
      </c>
      <c r="J6" s="128" t="s">
        <v>87</v>
      </c>
      <c r="K6" s="129" t="s">
        <v>29</v>
      </c>
      <c r="L6" s="11" t="s">
        <v>174</v>
      </c>
      <c r="M6" s="109" t="s">
        <v>175</v>
      </c>
      <c r="N6" s="109" t="s">
        <v>129</v>
      </c>
      <c r="O6" s="11" t="s">
        <v>105</v>
      </c>
      <c r="P6" s="174" t="s">
        <v>129</v>
      </c>
      <c r="CW6" s="171"/>
      <c r="EA6" s="109"/>
      <c r="EY6" s="109"/>
      <c r="FF6" s="171"/>
      <c r="GD6" s="109"/>
      <c r="GK6" s="171"/>
      <c r="HH6" s="109"/>
      <c r="HO6" s="171"/>
      <c r="IM6" s="109"/>
      <c r="IT6" s="171"/>
      <c r="JQ6" s="109"/>
      <c r="JX6" s="171"/>
      <c r="KV6" s="109"/>
      <c r="LC6" s="171"/>
      <c r="MA6" s="109"/>
      <c r="MH6" s="171"/>
      <c r="NC6" s="109"/>
      <c r="NJ6" s="171"/>
      <c r="OH6" s="109"/>
      <c r="OO6" s="171"/>
      <c r="PL6" s="109"/>
      <c r="PS6" s="171"/>
      <c r="QQ6" s="109"/>
      <c r="QX6" s="109"/>
      <c r="SB6" s="109"/>
      <c r="TG6" s="109"/>
    </row>
    <row r="7" spans="1:1446" ht="15" thickBot="1" x14ac:dyDescent="0.35">
      <c r="A7" s="162" t="s">
        <v>127</v>
      </c>
      <c r="B7" s="161">
        <v>43205</v>
      </c>
      <c r="F7" s="130">
        <v>1</v>
      </c>
      <c r="G7" s="130">
        <v>4</v>
      </c>
      <c r="H7" s="131">
        <v>2018</v>
      </c>
      <c r="I7" s="132">
        <v>43220</v>
      </c>
      <c r="J7" s="133">
        <f>_xlfn.NORM.DIST(1,8,2,FALSE)</f>
        <v>4.3634134752288008E-4</v>
      </c>
      <c r="K7" s="134">
        <v>436.34134752288008</v>
      </c>
      <c r="L7" s="11">
        <f>Table14[[#This Row],[Amount]]*0.85</f>
        <v>370.89014539444804</v>
      </c>
      <c r="M7" s="109">
        <f>Table14[[#This Row],[MonthEnd]]+20</f>
        <v>43240</v>
      </c>
      <c r="N7" s="109">
        <f>Table14[[#This Row],[cert]]+12</f>
        <v>43252</v>
      </c>
      <c r="O7" s="11">
        <f>Table14[[#This Row],[Amount]]*0.9</f>
        <v>392.70721277059209</v>
      </c>
      <c r="P7" s="175">
        <f t="shared" ref="P7:P38" si="0">N7+20</f>
        <v>43272</v>
      </c>
      <c r="BK7" s="109"/>
      <c r="CP7" s="109"/>
      <c r="DT7" s="109"/>
      <c r="EY7" s="109"/>
      <c r="GD7" s="109"/>
      <c r="HH7" s="109"/>
      <c r="IM7" s="109"/>
      <c r="JQ7" s="109"/>
    </row>
    <row r="8" spans="1:1446" ht="15" thickBot="1" x14ac:dyDescent="0.35">
      <c r="A8" s="162" t="s">
        <v>81</v>
      </c>
      <c r="B8" s="161">
        <f>Start+Days</f>
        <v>43715</v>
      </c>
      <c r="F8" s="130">
        <v>2</v>
      </c>
      <c r="G8" s="130">
        <v>5</v>
      </c>
      <c r="H8" s="131">
        <v>2018</v>
      </c>
      <c r="I8" s="132">
        <v>43251</v>
      </c>
      <c r="J8" s="133">
        <f>_xlfn.NORM.DIST(2,8,2,FALSE)</f>
        <v>2.2159242059690038E-3</v>
      </c>
      <c r="K8" s="134">
        <v>2215.9242059690037</v>
      </c>
      <c r="L8" s="11">
        <f>Table14[[#This Row],[Amount]]*0.85</f>
        <v>1883.535575073653</v>
      </c>
      <c r="M8" s="109">
        <f>Table14[[#This Row],[MonthEnd]]+20</f>
        <v>43271</v>
      </c>
      <c r="N8" s="109">
        <f>Table14[[#This Row],[cert]]+12</f>
        <v>43283</v>
      </c>
      <c r="O8" s="11">
        <f>Table14[[#This Row],[Amount]]*0.9</f>
        <v>1994.3317853721032</v>
      </c>
      <c r="P8" s="175">
        <f t="shared" si="0"/>
        <v>43303</v>
      </c>
      <c r="BK8" s="109"/>
      <c r="CP8" s="109"/>
      <c r="CW8" s="171"/>
      <c r="DT8" s="109"/>
      <c r="EA8" s="171"/>
      <c r="EY8" s="109"/>
      <c r="FF8" s="171"/>
      <c r="GD8" s="109"/>
      <c r="GK8" s="171"/>
      <c r="HH8" s="109"/>
      <c r="HO8" s="171"/>
      <c r="IM8" s="109"/>
      <c r="IT8" s="171"/>
      <c r="JQ8" s="109"/>
      <c r="JX8" s="171"/>
      <c r="KV8" s="171"/>
      <c r="LC8" s="171"/>
      <c r="MA8" s="171"/>
      <c r="MH8" s="171"/>
      <c r="NC8" s="171"/>
      <c r="NJ8" s="171"/>
      <c r="OH8" s="171"/>
      <c r="OO8" s="171"/>
      <c r="PL8" s="171"/>
      <c r="PS8" s="171"/>
      <c r="QQ8" s="171"/>
      <c r="QX8" s="171"/>
      <c r="SB8" s="171"/>
      <c r="TG8" s="171"/>
    </row>
    <row r="9" spans="1:1446" ht="37.950000000000003" customHeight="1" x14ac:dyDescent="0.3">
      <c r="F9" s="130">
        <v>3</v>
      </c>
      <c r="G9" s="130">
        <v>6</v>
      </c>
      <c r="H9" s="131">
        <v>2018</v>
      </c>
      <c r="I9" s="132">
        <v>43281</v>
      </c>
      <c r="J9" s="133">
        <f>_xlfn.NORM.DIST(3,8,2,FALSE)</f>
        <v>8.7641502467842702E-3</v>
      </c>
      <c r="K9" s="134">
        <v>8764.1502467842711</v>
      </c>
      <c r="L9" s="11">
        <f>Table14[[#This Row],[Amount]]*0.85</f>
        <v>7449.5277097666303</v>
      </c>
      <c r="M9" s="109">
        <f>Table14[[#This Row],[MonthEnd]]+20</f>
        <v>43301</v>
      </c>
      <c r="N9" s="109">
        <f>Table14[[#This Row],[cert]]+12</f>
        <v>43313</v>
      </c>
      <c r="O9" s="11">
        <f>Table14[[#This Row],[Amount]]*0.9</f>
        <v>7887.7352221058445</v>
      </c>
      <c r="P9" s="175">
        <f t="shared" si="0"/>
        <v>43333</v>
      </c>
      <c r="GK9" s="171">
        <v>11128.19451388889</v>
      </c>
      <c r="HO9" s="171">
        <v>22812.535243055554</v>
      </c>
      <c r="IT9" s="171">
        <v>43953.761574074073</v>
      </c>
      <c r="JX9" s="171"/>
      <c r="NJ9" s="171">
        <v>324649.02893518517</v>
      </c>
      <c r="OO9" s="171">
        <v>457820.30828703701</v>
      </c>
      <c r="PS9" s="109">
        <v>43910</v>
      </c>
      <c r="QX9" s="171"/>
      <c r="TG9" s="171"/>
    </row>
    <row r="10" spans="1:1446" ht="21.6" customHeight="1" thickBot="1" x14ac:dyDescent="0.35">
      <c r="B10" s="159">
        <v>43218</v>
      </c>
      <c r="F10" s="130">
        <v>4</v>
      </c>
      <c r="G10" s="130">
        <v>7</v>
      </c>
      <c r="H10" s="131">
        <v>2018</v>
      </c>
      <c r="I10" s="132">
        <v>43312</v>
      </c>
      <c r="J10" s="133">
        <f>_xlfn.NORM.DIST(4,8,2,FALSE)</f>
        <v>2.6995483256594031E-2</v>
      </c>
      <c r="K10" s="134">
        <v>26995.483256594031</v>
      </c>
      <c r="L10" s="11">
        <f>Table14[[#This Row],[Amount]]*0.85</f>
        <v>22946.160768104925</v>
      </c>
      <c r="M10" s="109">
        <f>Table14[[#This Row],[MonthEnd]]+20</f>
        <v>43332</v>
      </c>
      <c r="N10" s="109">
        <f>Table14[[#This Row],[cert]]+12</f>
        <v>43344</v>
      </c>
      <c r="O10" s="11">
        <f>Table14[[#This Row],[Amount]]*0.9</f>
        <v>24295.934930934629</v>
      </c>
      <c r="P10" s="175">
        <f t="shared" si="0"/>
        <v>43364</v>
      </c>
    </row>
    <row r="11" spans="1:1446" ht="15" thickBot="1" x14ac:dyDescent="0.35">
      <c r="A11" s="163" t="s">
        <v>131</v>
      </c>
      <c r="B11" s="160">
        <v>2</v>
      </c>
      <c r="F11" s="130">
        <v>5</v>
      </c>
      <c r="G11" s="130">
        <v>8</v>
      </c>
      <c r="H11" s="131">
        <v>2018</v>
      </c>
      <c r="I11" s="132">
        <v>43343</v>
      </c>
      <c r="J11" s="133">
        <f>_xlfn.NORM.DIST(5,8,2,FALSE)</f>
        <v>6.4758797832945872E-2</v>
      </c>
      <c r="K11" s="134">
        <v>64758.797832945871</v>
      </c>
      <c r="L11" s="11">
        <f>Table14[[#This Row],[Amount]]*0.85</f>
        <v>55044.978158003993</v>
      </c>
      <c r="M11" s="109">
        <f>Table14[[#This Row],[MonthEnd]]+20</f>
        <v>43363</v>
      </c>
      <c r="N11" s="109">
        <f>Table14[[#This Row],[cert]]+12</f>
        <v>43375</v>
      </c>
      <c r="O11" s="11">
        <f>Table14[[#This Row],[Amount]]*0.9</f>
        <v>58282.918049651285</v>
      </c>
      <c r="P11" s="175">
        <f t="shared" si="0"/>
        <v>43395</v>
      </c>
    </row>
    <row r="12" spans="1:1446" ht="15" thickBot="1" x14ac:dyDescent="0.35">
      <c r="A12" s="163" t="s">
        <v>132</v>
      </c>
      <c r="B12" s="160">
        <v>7</v>
      </c>
      <c r="F12" s="130">
        <v>6</v>
      </c>
      <c r="G12" s="130">
        <v>9</v>
      </c>
      <c r="H12" s="131">
        <v>2018</v>
      </c>
      <c r="I12" s="132">
        <v>43373</v>
      </c>
      <c r="J12" s="133">
        <f>_xlfn.NORM.DIST(6,8,2,FALSE)</f>
        <v>0.12098536225957168</v>
      </c>
      <c r="K12" s="134">
        <v>120985.36225957169</v>
      </c>
      <c r="L12" s="11">
        <f>Table14[[#This Row],[Amount]]*0.85</f>
        <v>102837.55792063593</v>
      </c>
      <c r="M12" s="109">
        <f>Table14[[#This Row],[MonthEnd]]+20</f>
        <v>43393</v>
      </c>
      <c r="N12" s="109">
        <f>Table14[[#This Row],[cert]]+12</f>
        <v>43405</v>
      </c>
      <c r="O12" s="11">
        <f>Table14[[#This Row],[Amount]]*0.9</f>
        <v>108886.82603361452</v>
      </c>
      <c r="P12" s="175">
        <f t="shared" si="0"/>
        <v>43425</v>
      </c>
    </row>
    <row r="13" spans="1:1446" ht="15" thickBot="1" x14ac:dyDescent="0.35">
      <c r="A13" s="163" t="s">
        <v>133</v>
      </c>
      <c r="B13" s="160">
        <v>4</v>
      </c>
      <c r="F13" s="130">
        <v>7</v>
      </c>
      <c r="G13" s="130">
        <v>10</v>
      </c>
      <c r="H13" s="131">
        <v>2018</v>
      </c>
      <c r="I13" s="132">
        <v>43404</v>
      </c>
      <c r="J13" s="133">
        <f>_xlfn.NORM.DIST(7,8,2,FALSE)</f>
        <v>0.17603266338214976</v>
      </c>
      <c r="K13" s="134">
        <v>176032.66338214977</v>
      </c>
      <c r="L13" s="11">
        <f>Table14[[#This Row],[Amount]]*0.85</f>
        <v>149627.7638748273</v>
      </c>
      <c r="M13" s="109">
        <f>Table14[[#This Row],[MonthEnd]]+20</f>
        <v>43424</v>
      </c>
      <c r="N13" s="109">
        <f>Table14[[#This Row],[cert]]+12</f>
        <v>43436</v>
      </c>
      <c r="O13" s="11">
        <f>Table14[[#This Row],[Amount]]*0.9</f>
        <v>158429.39704393479</v>
      </c>
      <c r="P13" s="175">
        <f t="shared" si="0"/>
        <v>43456</v>
      </c>
    </row>
    <row r="14" spans="1:1446" x14ac:dyDescent="0.3">
      <c r="F14" s="130">
        <v>8</v>
      </c>
      <c r="G14" s="130">
        <v>11</v>
      </c>
      <c r="H14" s="131">
        <v>2018</v>
      </c>
      <c r="I14" s="132">
        <v>43434</v>
      </c>
      <c r="J14" s="133">
        <f>_xlfn.NORM.DIST(8,8,2,FALSE)</f>
        <v>0.19947114020071635</v>
      </c>
      <c r="K14" s="134">
        <v>199471.14020071636</v>
      </c>
      <c r="L14" s="11">
        <f>Table14[[#This Row],[Amount]]*0.85</f>
        <v>169550.46917060891</v>
      </c>
      <c r="M14" s="109">
        <f>Table14[[#This Row],[MonthEnd]]+20</f>
        <v>43454</v>
      </c>
      <c r="N14" s="109">
        <f>Table14[[#This Row],[cert]]+12</f>
        <v>43466</v>
      </c>
      <c r="O14" s="11">
        <f>Table14[[#This Row],[Amount]]*0.9</f>
        <v>179524.02618064472</v>
      </c>
      <c r="P14" s="175">
        <f t="shared" si="0"/>
        <v>43486</v>
      </c>
    </row>
    <row r="15" spans="1:1446" x14ac:dyDescent="0.3">
      <c r="F15" s="130">
        <v>9</v>
      </c>
      <c r="G15" s="130">
        <v>12</v>
      </c>
      <c r="H15" s="131">
        <v>2018</v>
      </c>
      <c r="I15" s="132">
        <v>43465</v>
      </c>
      <c r="J15" s="133">
        <f>_xlfn.NORM.DIST(9,8,2,FALSE)</f>
        <v>0.17603266338214976</v>
      </c>
      <c r="K15" s="134">
        <v>176032.66338214977</v>
      </c>
      <c r="L15" s="11">
        <f>Table14[[#This Row],[Amount]]*0.85</f>
        <v>149627.7638748273</v>
      </c>
      <c r="M15" s="109">
        <f>Table14[[#This Row],[MonthEnd]]+20</f>
        <v>43485</v>
      </c>
      <c r="N15" s="109">
        <f>Table14[[#This Row],[cert]]+12</f>
        <v>43497</v>
      </c>
      <c r="O15" s="11">
        <f>Table14[[#This Row],[Amount]]*0.9</f>
        <v>158429.39704393479</v>
      </c>
      <c r="P15" s="175">
        <f t="shared" si="0"/>
        <v>43517</v>
      </c>
    </row>
    <row r="16" spans="1:1446" x14ac:dyDescent="0.3">
      <c r="F16" s="130">
        <v>10</v>
      </c>
      <c r="G16" s="130">
        <v>1</v>
      </c>
      <c r="H16" s="131">
        <v>2019</v>
      </c>
      <c r="I16" s="132">
        <v>43496</v>
      </c>
      <c r="J16" s="133">
        <f>_xlfn.NORM.DIST(10,8,2,FALSE)</f>
        <v>0.12098536225957168</v>
      </c>
      <c r="K16" s="134">
        <v>120985.36225957169</v>
      </c>
      <c r="L16" s="11">
        <f>Table14[[#This Row],[Amount]]*0.85</f>
        <v>102837.55792063593</v>
      </c>
      <c r="M16" s="109">
        <f>Table14[[#This Row],[MonthEnd]]+20</f>
        <v>43516</v>
      </c>
      <c r="N16" s="109">
        <f>Table14[[#This Row],[cert]]+12</f>
        <v>43528</v>
      </c>
      <c r="O16" s="11">
        <f>Table14[[#This Row],[Amount]]*0.9</f>
        <v>108886.82603361452</v>
      </c>
      <c r="P16" s="175">
        <f t="shared" si="0"/>
        <v>43548</v>
      </c>
    </row>
    <row r="17" spans="6:16" x14ac:dyDescent="0.3">
      <c r="F17" s="130">
        <v>11</v>
      </c>
      <c r="G17" s="130">
        <v>2</v>
      </c>
      <c r="H17" s="131">
        <v>2019</v>
      </c>
      <c r="I17" s="132">
        <v>43524</v>
      </c>
      <c r="J17" s="133">
        <f>_xlfn.NORM.DIST(11,8,2,FALSE)</f>
        <v>6.4758797832945872E-2</v>
      </c>
      <c r="K17" s="134">
        <v>64758.797832945871</v>
      </c>
      <c r="L17" s="11">
        <f>Table14[[#This Row],[Amount]]*0.85</f>
        <v>55044.978158003993</v>
      </c>
      <c r="M17" s="109">
        <f>Table14[[#This Row],[MonthEnd]]+20</f>
        <v>43544</v>
      </c>
      <c r="N17" s="109">
        <f>Table14[[#This Row],[cert]]+12</f>
        <v>43556</v>
      </c>
      <c r="O17" s="11">
        <f>Table14[[#This Row],[Amount]]*0.9</f>
        <v>58282.918049651285</v>
      </c>
      <c r="P17" s="175">
        <f t="shared" si="0"/>
        <v>43576</v>
      </c>
    </row>
    <row r="18" spans="6:16" x14ac:dyDescent="0.3">
      <c r="F18" s="130">
        <v>12</v>
      </c>
      <c r="G18" s="130">
        <v>3</v>
      </c>
      <c r="H18" s="131">
        <v>2019</v>
      </c>
      <c r="I18" s="132">
        <v>43555</v>
      </c>
      <c r="J18" s="133">
        <f>_xlfn.NORM.DIST(12,8,2,FALSE)</f>
        <v>2.6995483256594031E-2</v>
      </c>
      <c r="K18" s="134">
        <v>26995.483256594031</v>
      </c>
      <c r="L18" s="11">
        <f>Table14[[#This Row],[Amount]]*0.85</f>
        <v>22946.160768104925</v>
      </c>
      <c r="M18" s="109">
        <f>Table14[[#This Row],[MonthEnd]]+20</f>
        <v>43575</v>
      </c>
      <c r="N18" s="109">
        <f>Table14[[#This Row],[cert]]+12</f>
        <v>43587</v>
      </c>
      <c r="O18" s="11">
        <f>Table14[[#This Row],[Amount]]*0.9</f>
        <v>24295.934930934629</v>
      </c>
      <c r="P18" s="175">
        <f t="shared" si="0"/>
        <v>43607</v>
      </c>
    </row>
    <row r="19" spans="6:16" x14ac:dyDescent="0.3">
      <c r="F19" s="130">
        <v>13</v>
      </c>
      <c r="G19" s="130">
        <v>4</v>
      </c>
      <c r="H19" s="131">
        <v>2019</v>
      </c>
      <c r="I19" s="132">
        <v>43585</v>
      </c>
      <c r="J19" s="133">
        <f>_xlfn.NORM.DIST(13,8,2,FALSE)</f>
        <v>8.7641502467842702E-3</v>
      </c>
      <c r="K19" s="134">
        <v>8764.1502467842711</v>
      </c>
      <c r="L19" s="11">
        <f>Table14[[#This Row],[Amount]]*0.85</f>
        <v>7449.5277097666303</v>
      </c>
      <c r="M19" s="109">
        <f>Table14[[#This Row],[MonthEnd]]+20</f>
        <v>43605</v>
      </c>
      <c r="N19" s="109">
        <f>Table14[[#This Row],[cert]]+12</f>
        <v>43617</v>
      </c>
      <c r="O19" s="11">
        <f>Table14[[#This Row],[Amount]]*0.9</f>
        <v>7887.7352221058445</v>
      </c>
      <c r="P19" s="175">
        <f t="shared" si="0"/>
        <v>43637</v>
      </c>
    </row>
    <row r="20" spans="6:16" x14ac:dyDescent="0.3">
      <c r="F20" s="130">
        <v>14</v>
      </c>
      <c r="G20" s="130">
        <v>5</v>
      </c>
      <c r="H20" s="131">
        <v>2019</v>
      </c>
      <c r="I20" s="132">
        <v>43616</v>
      </c>
      <c r="J20" s="133">
        <f>_xlfn.NORM.DIST(14,8,2,FALSE)</f>
        <v>2.2159242059690038E-3</v>
      </c>
      <c r="K20" s="134">
        <v>2215.9242059690037</v>
      </c>
      <c r="L20" s="11">
        <f>Table14[[#This Row],[Amount]]*0.85</f>
        <v>1883.535575073653</v>
      </c>
      <c r="M20" s="109">
        <f>Table14[[#This Row],[MonthEnd]]+20</f>
        <v>43636</v>
      </c>
      <c r="N20" s="109">
        <f>Table14[[#This Row],[cert]]+12</f>
        <v>43648</v>
      </c>
      <c r="O20" s="11">
        <f>Table14[[#This Row],[Amount]]*0.9</f>
        <v>1994.3317853721032</v>
      </c>
      <c r="P20" s="175">
        <f t="shared" si="0"/>
        <v>43668</v>
      </c>
    </row>
    <row r="21" spans="6:16" x14ac:dyDescent="0.3">
      <c r="F21" s="130">
        <v>15</v>
      </c>
      <c r="G21" s="130">
        <v>6</v>
      </c>
      <c r="H21" s="131">
        <v>2019</v>
      </c>
      <c r="I21" s="132">
        <v>43646</v>
      </c>
      <c r="J21" s="133">
        <f>_xlfn.NORM.DIST(15,8,2,FALSE)</f>
        <v>4.3634134752288008E-4</v>
      </c>
      <c r="K21" s="134">
        <v>436.34134752288008</v>
      </c>
      <c r="L21" s="11">
        <f>Table14[[#This Row],[Amount]]*0.85</f>
        <v>370.89014539444804</v>
      </c>
      <c r="M21" s="109">
        <f>Table14[[#This Row],[MonthEnd]]+20</f>
        <v>43666</v>
      </c>
      <c r="N21" s="109">
        <f>Table14[[#This Row],[cert]]+12</f>
        <v>43678</v>
      </c>
      <c r="O21" s="11">
        <f>Table14[[#This Row],[Amount]]*0.9</f>
        <v>392.70721277059209</v>
      </c>
      <c r="P21" s="175">
        <f t="shared" si="0"/>
        <v>43698</v>
      </c>
    </row>
    <row r="22" spans="6:16" x14ac:dyDescent="0.3">
      <c r="F22" s="130"/>
      <c r="G22" s="130"/>
      <c r="H22" s="131"/>
      <c r="I22" s="132"/>
      <c r="J22" s="133"/>
      <c r="K22" s="202"/>
      <c r="L22" s="11">
        <f>Table14[[#This Row],[Amount]]*0.85</f>
        <v>0</v>
      </c>
      <c r="M22" s="109">
        <f>Table14[[#This Row],[MonthEnd]]+20</f>
        <v>20</v>
      </c>
      <c r="N22" s="109">
        <f>Table14[[#This Row],[cert]]+12</f>
        <v>32</v>
      </c>
      <c r="O22" s="11">
        <f>Table14[[#This Row],[Amount]]*0.9</f>
        <v>0</v>
      </c>
      <c r="P22" s="175">
        <f t="shared" si="0"/>
        <v>52</v>
      </c>
    </row>
    <row r="23" spans="6:16" x14ac:dyDescent="0.3">
      <c r="F23" s="130"/>
      <c r="G23" s="130"/>
      <c r="H23" s="131"/>
      <c r="I23" s="132"/>
      <c r="J23" s="133"/>
      <c r="K23" s="202"/>
      <c r="L23" s="11">
        <f>Table14[[#This Row],[Amount]]*0.85</f>
        <v>0</v>
      </c>
      <c r="M23" s="109">
        <f>Table14[[#This Row],[MonthEnd]]+20</f>
        <v>20</v>
      </c>
      <c r="N23" s="109">
        <f>Table14[[#This Row],[cert]]+12</f>
        <v>32</v>
      </c>
      <c r="O23" s="11">
        <f>Table14[[#This Row],[Amount]]*0.9</f>
        <v>0</v>
      </c>
      <c r="P23" s="175">
        <f t="shared" si="0"/>
        <v>52</v>
      </c>
    </row>
    <row r="24" spans="6:16" x14ac:dyDescent="0.3">
      <c r="F24" s="130"/>
      <c r="G24" s="130"/>
      <c r="H24" s="131"/>
      <c r="I24" s="132"/>
      <c r="J24" s="133"/>
      <c r="K24" s="202"/>
      <c r="L24" s="11">
        <f>Table14[[#This Row],[Amount]]*0.85</f>
        <v>0</v>
      </c>
      <c r="M24" s="109">
        <f>Table14[[#This Row],[MonthEnd]]+20</f>
        <v>20</v>
      </c>
      <c r="N24" s="109">
        <f>Table14[[#This Row],[cert]]+12</f>
        <v>32</v>
      </c>
      <c r="O24" s="11">
        <f>Table14[[#This Row],[Amount]]*0.9</f>
        <v>0</v>
      </c>
      <c r="P24" s="175">
        <f t="shared" si="0"/>
        <v>52</v>
      </c>
    </row>
    <row r="25" spans="6:16" x14ac:dyDescent="0.3">
      <c r="F25" s="130"/>
      <c r="G25" s="130"/>
      <c r="H25" s="131"/>
      <c r="I25" s="132"/>
      <c r="J25" s="133"/>
      <c r="K25" s="202"/>
      <c r="L25" s="11">
        <f>Table14[[#This Row],[Amount]]*0.85</f>
        <v>0</v>
      </c>
      <c r="M25" s="109">
        <f>Table14[[#This Row],[MonthEnd]]+20</f>
        <v>20</v>
      </c>
      <c r="N25" s="109">
        <f>Table14[[#This Row],[cert]]+12</f>
        <v>32</v>
      </c>
      <c r="O25" s="11">
        <f>Table14[[#This Row],[Amount]]*0.9</f>
        <v>0</v>
      </c>
      <c r="P25" s="175">
        <f t="shared" si="0"/>
        <v>52</v>
      </c>
    </row>
    <row r="26" spans="6:16" x14ac:dyDescent="0.3">
      <c r="F26" s="130"/>
      <c r="G26" s="130"/>
      <c r="H26" s="131"/>
      <c r="I26" s="132"/>
      <c r="J26" s="133"/>
      <c r="K26" s="202"/>
      <c r="L26" s="11">
        <f>Table14[[#This Row],[Amount]]*0.85</f>
        <v>0</v>
      </c>
      <c r="M26" s="109">
        <f>Table14[[#This Row],[MonthEnd]]+20</f>
        <v>20</v>
      </c>
      <c r="N26" s="109">
        <f>Table14[[#This Row],[cert]]+12</f>
        <v>32</v>
      </c>
      <c r="O26" s="11">
        <f>Table14[[#This Row],[Amount]]*0.9</f>
        <v>0</v>
      </c>
      <c r="P26" s="175">
        <f t="shared" si="0"/>
        <v>52</v>
      </c>
    </row>
    <row r="27" spans="6:16" x14ac:dyDescent="0.3">
      <c r="F27" s="130"/>
      <c r="G27" s="130"/>
      <c r="H27" s="131"/>
      <c r="I27" s="132"/>
      <c r="J27" s="133"/>
      <c r="K27" s="202"/>
      <c r="L27" s="11">
        <f>Table14[[#This Row],[Amount]]*0.85</f>
        <v>0</v>
      </c>
      <c r="M27" s="109">
        <f>Table14[[#This Row],[MonthEnd]]+20</f>
        <v>20</v>
      </c>
      <c r="N27" s="109">
        <f>Table14[[#This Row],[cert]]+12</f>
        <v>32</v>
      </c>
      <c r="O27" s="11">
        <f>Table14[[#This Row],[Amount]]*0.9</f>
        <v>0</v>
      </c>
      <c r="P27" s="175">
        <f t="shared" si="0"/>
        <v>52</v>
      </c>
    </row>
    <row r="28" spans="6:16" x14ac:dyDescent="0.3">
      <c r="F28" s="130"/>
      <c r="G28" s="130"/>
      <c r="H28" s="131"/>
      <c r="I28" s="132"/>
      <c r="J28" s="133"/>
      <c r="K28" s="202"/>
      <c r="L28" s="11">
        <f>Table14[[#This Row],[Amount]]*0.85</f>
        <v>0</v>
      </c>
      <c r="M28" s="109">
        <f>Table14[[#This Row],[MonthEnd]]+20</f>
        <v>20</v>
      </c>
      <c r="N28" s="109">
        <f>Table14[[#This Row],[cert]]+12</f>
        <v>32</v>
      </c>
      <c r="O28" s="11">
        <f>Table14[[#This Row],[Amount]]*0.9</f>
        <v>0</v>
      </c>
      <c r="P28" s="175">
        <f t="shared" si="0"/>
        <v>52</v>
      </c>
    </row>
    <row r="29" spans="6:16" x14ac:dyDescent="0.3">
      <c r="F29" s="135"/>
      <c r="G29" s="135"/>
      <c r="H29" s="136"/>
      <c r="I29" s="137"/>
      <c r="J29" s="138"/>
      <c r="K29" s="203"/>
      <c r="L29" s="11">
        <f>Table14[[#This Row],[Amount]]*0.85</f>
        <v>0</v>
      </c>
      <c r="M29" s="109">
        <f>Table14[[#This Row],[MonthEnd]]+20</f>
        <v>20</v>
      </c>
      <c r="N29" s="109">
        <f>Table14[[#This Row],[cert]]+12</f>
        <v>32</v>
      </c>
      <c r="O29" s="11">
        <f>Table14[[#This Row],[Amount]]*0.9</f>
        <v>0</v>
      </c>
      <c r="P29" s="175">
        <f t="shared" si="0"/>
        <v>52</v>
      </c>
    </row>
    <row r="30" spans="6:16" x14ac:dyDescent="0.3">
      <c r="F30" s="110"/>
      <c r="G30" s="110"/>
      <c r="H30" s="113"/>
      <c r="I30" s="114"/>
      <c r="J30" s="115"/>
      <c r="K30" s="112"/>
      <c r="L30" s="11">
        <f>Table14[[#This Row],[Amount]]*0.85</f>
        <v>0</v>
      </c>
      <c r="M30" s="109">
        <f>Table14[[#This Row],[MonthEnd]]+20</f>
        <v>20</v>
      </c>
      <c r="N30" s="109">
        <f>Table14[[#This Row],[cert]]+12</f>
        <v>32</v>
      </c>
      <c r="O30" s="11">
        <f>Table14[[#This Row],[Amount]]*0.9</f>
        <v>0</v>
      </c>
      <c r="P30" s="175">
        <f t="shared" si="0"/>
        <v>52</v>
      </c>
    </row>
    <row r="31" spans="6:16" x14ac:dyDescent="0.3">
      <c r="F31" s="110"/>
      <c r="G31" s="110"/>
      <c r="H31" s="113"/>
      <c r="I31" s="114"/>
      <c r="J31" s="115"/>
      <c r="K31" s="112"/>
      <c r="L31" s="11">
        <f>Table14[[#This Row],[Amount]]*0.85</f>
        <v>0</v>
      </c>
      <c r="M31" s="109">
        <f>Table14[[#This Row],[MonthEnd]]+20</f>
        <v>20</v>
      </c>
      <c r="N31" s="109">
        <f>Table14[[#This Row],[cert]]+12</f>
        <v>32</v>
      </c>
      <c r="O31" s="11">
        <f>Table14[[#This Row],[Amount]]*0.9</f>
        <v>0</v>
      </c>
      <c r="P31" s="175">
        <f t="shared" si="0"/>
        <v>52</v>
      </c>
    </row>
    <row r="32" spans="6:16" x14ac:dyDescent="0.3">
      <c r="F32" s="110"/>
      <c r="G32" s="110"/>
      <c r="H32" s="113"/>
      <c r="I32" s="114"/>
      <c r="J32" s="115"/>
      <c r="K32" s="112"/>
      <c r="L32" s="11">
        <f>Table14[[#This Row],[Amount]]*0.85</f>
        <v>0</v>
      </c>
      <c r="M32" s="109">
        <f>Table14[[#This Row],[MonthEnd]]+20</f>
        <v>20</v>
      </c>
      <c r="N32" s="109">
        <f>Table14[[#This Row],[cert]]+12</f>
        <v>32</v>
      </c>
      <c r="O32" s="11">
        <f>Table14[[#This Row],[Amount]]*0.9</f>
        <v>0</v>
      </c>
      <c r="P32" s="175">
        <f t="shared" si="0"/>
        <v>52</v>
      </c>
    </row>
    <row r="33" spans="6:16" x14ac:dyDescent="0.3">
      <c r="F33" s="110"/>
      <c r="G33" s="110"/>
      <c r="H33" s="113"/>
      <c r="I33" s="114"/>
      <c r="J33" s="115"/>
      <c r="K33" s="112"/>
      <c r="L33" s="11">
        <f>Table14[[#This Row],[Amount]]*0.85</f>
        <v>0</v>
      </c>
      <c r="M33" s="109">
        <f>Table14[[#This Row],[MonthEnd]]+20</f>
        <v>20</v>
      </c>
      <c r="N33" s="109">
        <f>Table14[[#This Row],[cert]]+12</f>
        <v>32</v>
      </c>
      <c r="O33" s="11">
        <f>Table14[[#This Row],[Amount]]*0.9</f>
        <v>0</v>
      </c>
      <c r="P33" s="175">
        <f t="shared" si="0"/>
        <v>52</v>
      </c>
    </row>
    <row r="34" spans="6:16" x14ac:dyDescent="0.3">
      <c r="F34" s="110"/>
      <c r="G34" s="110"/>
      <c r="H34" s="113"/>
      <c r="I34" s="114"/>
      <c r="J34" s="115"/>
      <c r="K34" s="112"/>
      <c r="L34" s="11">
        <f>Table14[[#This Row],[Amount]]*0.85</f>
        <v>0</v>
      </c>
      <c r="M34" s="109">
        <f>Table14[[#This Row],[MonthEnd]]+20</f>
        <v>20</v>
      </c>
      <c r="N34" s="109">
        <f>Table14[[#This Row],[cert]]+12</f>
        <v>32</v>
      </c>
      <c r="O34" s="11">
        <f>Table14[[#This Row],[Amount]]*0.9</f>
        <v>0</v>
      </c>
      <c r="P34" s="175">
        <f t="shared" si="0"/>
        <v>52</v>
      </c>
    </row>
    <row r="35" spans="6:16" x14ac:dyDescent="0.3">
      <c r="F35" s="110"/>
      <c r="G35" s="110"/>
      <c r="H35" s="113"/>
      <c r="I35" s="114"/>
      <c r="J35" s="115"/>
      <c r="K35" s="112"/>
      <c r="L35" s="11">
        <f>Table14[[#This Row],[Amount]]*0.85</f>
        <v>0</v>
      </c>
      <c r="M35" s="109">
        <f>Table14[[#This Row],[MonthEnd]]+20</f>
        <v>20</v>
      </c>
      <c r="N35" s="109">
        <f>Table14[[#This Row],[cert]]+12</f>
        <v>32</v>
      </c>
      <c r="O35" s="11">
        <f>Table14[[#This Row],[Amount]]*0.9</f>
        <v>0</v>
      </c>
      <c r="P35" s="175">
        <f t="shared" si="0"/>
        <v>52</v>
      </c>
    </row>
    <row r="36" spans="6:16" x14ac:dyDescent="0.3">
      <c r="F36" s="110"/>
      <c r="G36" s="110"/>
      <c r="H36" s="113"/>
      <c r="I36" s="114"/>
      <c r="J36" s="115"/>
      <c r="K36" s="112"/>
      <c r="L36" s="11">
        <f>Table14[[#This Row],[Amount]]*0.85</f>
        <v>0</v>
      </c>
      <c r="M36" s="109">
        <f>Table14[[#This Row],[MonthEnd]]+20</f>
        <v>20</v>
      </c>
      <c r="N36" s="109">
        <f>Table14[[#This Row],[cert]]+12</f>
        <v>32</v>
      </c>
      <c r="O36" s="11">
        <f>Table14[[#This Row],[Amount]]*0.9</f>
        <v>0</v>
      </c>
      <c r="P36" s="175">
        <f t="shared" si="0"/>
        <v>52</v>
      </c>
    </row>
    <row r="37" spans="6:16" x14ac:dyDescent="0.3">
      <c r="F37" s="110"/>
      <c r="G37" s="110"/>
      <c r="H37" s="113"/>
      <c r="I37" s="114"/>
      <c r="J37" s="115"/>
      <c r="K37" s="112"/>
      <c r="L37" s="11">
        <f>Table14[[#This Row],[Amount]]*0.85</f>
        <v>0</v>
      </c>
      <c r="M37" s="109">
        <f>Table14[[#This Row],[MonthEnd]]+20</f>
        <v>20</v>
      </c>
      <c r="N37" s="109">
        <f>Table14[[#This Row],[cert]]+12</f>
        <v>32</v>
      </c>
      <c r="O37" s="11">
        <f>Table14[[#This Row],[Amount]]*0.9</f>
        <v>0</v>
      </c>
      <c r="P37" s="175">
        <f t="shared" si="0"/>
        <v>52</v>
      </c>
    </row>
    <row r="38" spans="6:16" x14ac:dyDescent="0.3">
      <c r="F38" s="110"/>
      <c r="G38" s="110"/>
      <c r="H38" s="113"/>
      <c r="I38" s="114"/>
      <c r="J38" s="115"/>
      <c r="K38" s="112"/>
      <c r="L38" s="11">
        <f>Table14[[#This Row],[Amount]]*0.85</f>
        <v>0</v>
      </c>
      <c r="M38" s="109">
        <f>Table14[[#This Row],[MonthEnd]]+20</f>
        <v>20</v>
      </c>
      <c r="N38" s="109">
        <f>Table14[[#This Row],[cert]]+12</f>
        <v>32</v>
      </c>
      <c r="O38" s="11">
        <f>Table14[[#This Row],[Amount]]*0.9</f>
        <v>0</v>
      </c>
      <c r="P38" s="175">
        <f t="shared" si="0"/>
        <v>52</v>
      </c>
    </row>
    <row r="39" spans="6:16" x14ac:dyDescent="0.3">
      <c r="F39" s="170"/>
      <c r="G39" s="170"/>
      <c r="H39" s="170"/>
      <c r="I39" s="175"/>
      <c r="J39" s="168"/>
      <c r="K39" s="169"/>
      <c r="L39" s="175"/>
      <c r="M39" s="175"/>
      <c r="N39" s="175"/>
      <c r="O39" s="169"/>
      <c r="P39" s="175"/>
    </row>
    <row r="40" spans="6:16" x14ac:dyDescent="0.3">
      <c r="F40" s="170"/>
      <c r="G40" s="170"/>
      <c r="H40" s="170"/>
      <c r="I40" s="175"/>
      <c r="J40" s="168"/>
      <c r="K40" s="169"/>
      <c r="L40" s="175"/>
      <c r="M40" s="175"/>
      <c r="N40" s="175"/>
      <c r="O40" s="169"/>
      <c r="P40" s="175"/>
    </row>
    <row r="41" spans="6:16" x14ac:dyDescent="0.3">
      <c r="F41" s="170"/>
      <c r="G41" s="170"/>
      <c r="H41" s="170"/>
      <c r="I41" s="175"/>
      <c r="J41" s="168"/>
      <c r="K41" s="169"/>
      <c r="L41" s="175"/>
      <c r="M41" s="175"/>
      <c r="N41" s="175"/>
      <c r="O41" s="169"/>
      <c r="P41" s="175"/>
    </row>
    <row r="42" spans="6:16" x14ac:dyDescent="0.3">
      <c r="I42" s="17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21" r:id="rId3" name="CommandButton1">
          <controlPr autoLine="0" r:id="rId4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2</xdr:col>
                <xdr:colOff>7620</xdr:colOff>
                <xdr:row>9</xdr:row>
                <xdr:rowOff>0</xdr:rowOff>
              </to>
            </anchor>
          </controlPr>
        </control>
      </mc:Choice>
      <mc:Fallback>
        <control shapeId="81921" r:id="rId3" name="CommandButton1"/>
      </mc:Fallback>
    </mc:AlternateContent>
    <mc:AlternateContent xmlns:mc="http://schemas.openxmlformats.org/markup-compatibility/2006">
      <mc:Choice Requires="x14">
        <control shapeId="81922" r:id="rId5" name="CommandButton2">
          <controlPr autoLine="0" r:id="rId6">
            <anchor moveWithCells="1">
              <from>
                <xdr:col>0</xdr:col>
                <xdr:colOff>38100</xdr:colOff>
                <xdr:row>8</xdr:row>
                <xdr:rowOff>457200</xdr:rowOff>
              </from>
              <to>
                <xdr:col>1</xdr:col>
                <xdr:colOff>7620</xdr:colOff>
                <xdr:row>10</xdr:row>
                <xdr:rowOff>0</xdr:rowOff>
              </to>
            </anchor>
          </controlPr>
        </control>
      </mc:Choice>
      <mc:Fallback>
        <control shapeId="81922" r:id="rId5" name="CommandButton2"/>
      </mc:Fallback>
    </mc:AlternateContent>
    <mc:AlternateContent xmlns:mc="http://schemas.openxmlformats.org/markup-compatibility/2006">
      <mc:Choice Requires="x14">
        <control shapeId="81923" r:id="rId7" name="CommandButton3">
          <controlPr autoLine="0" r:id="rId8">
            <anchor moveWithCells="1">
              <from>
                <xdr:col>0</xdr:col>
                <xdr:colOff>0</xdr:colOff>
                <xdr:row>13</xdr:row>
                <xdr:rowOff>22860</xdr:rowOff>
              </from>
              <to>
                <xdr:col>1</xdr:col>
                <xdr:colOff>15240</xdr:colOff>
                <xdr:row>15</xdr:row>
                <xdr:rowOff>22860</xdr:rowOff>
              </to>
            </anchor>
          </controlPr>
        </control>
      </mc:Choice>
      <mc:Fallback>
        <control shapeId="81923" r:id="rId7" name="CommandButton3"/>
      </mc:Fallback>
    </mc:AlternateContent>
    <mc:AlternateContent xmlns:mc="http://schemas.openxmlformats.org/markup-compatibility/2006">
      <mc:Choice Requires="x14">
        <control shapeId="81924" r:id="rId9" name="CommandButton4">
          <controlPr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7620</xdr:colOff>
                <xdr:row>4</xdr:row>
                <xdr:rowOff>114300</xdr:rowOff>
              </to>
            </anchor>
          </controlPr>
        </control>
      </mc:Choice>
      <mc:Fallback>
        <control shapeId="81924" r:id="rId9" name="CommandButton4"/>
      </mc:Fallback>
    </mc:AlternateContent>
  </controls>
  <tableParts count="1">
    <tablePart r:id="rId1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APV9"/>
  <sheetViews>
    <sheetView workbookViewId="0"/>
  </sheetViews>
  <sheetFormatPr defaultRowHeight="14.4" x14ac:dyDescent="0.3"/>
  <cols>
    <col min="1" max="1" width="16.6640625" bestFit="1" customWidth="1"/>
    <col min="2" max="3" width="9.5546875" bestFit="1" customWidth="1"/>
    <col min="4" max="4" width="16.6640625" style="1" bestFit="1" customWidth="1"/>
    <col min="5" max="19" width="9.5546875" bestFit="1" customWidth="1"/>
    <col min="20" max="28" width="8.5546875" bestFit="1" customWidth="1"/>
    <col min="29" max="29" width="12.5546875" bestFit="1" customWidth="1"/>
    <col min="30" max="48" width="9.5546875" bestFit="1" customWidth="1"/>
    <col min="49" max="49" width="9.6640625" bestFit="1" customWidth="1"/>
    <col min="50" max="50" width="11" bestFit="1" customWidth="1"/>
    <col min="51" max="59" width="8.5546875" bestFit="1" customWidth="1"/>
    <col min="60" max="79" width="9.5546875" bestFit="1" customWidth="1"/>
    <col min="80" max="80" width="12.109375" bestFit="1" customWidth="1"/>
    <col min="81" max="89" width="8.5546875" bestFit="1" customWidth="1"/>
    <col min="90" max="109" width="9.5546875" bestFit="1" customWidth="1"/>
    <col min="110" max="110" width="9.6640625" bestFit="1" customWidth="1"/>
    <col min="111" max="111" width="12" bestFit="1" customWidth="1"/>
    <col min="112" max="120" width="8.5546875" bestFit="1" customWidth="1"/>
    <col min="121" max="140" width="9.5546875" bestFit="1" customWidth="1"/>
    <col min="141" max="141" width="9.6640625" bestFit="1" customWidth="1"/>
    <col min="142" max="142" width="11" bestFit="1" customWidth="1"/>
    <col min="143" max="151" width="8.5546875" bestFit="1" customWidth="1"/>
    <col min="152" max="171" width="9.5546875" bestFit="1" customWidth="1"/>
    <col min="172" max="172" width="12.109375" bestFit="1" customWidth="1"/>
    <col min="173" max="181" width="9.5546875" bestFit="1" customWidth="1"/>
    <col min="182" max="201" width="10.5546875" bestFit="1" customWidth="1"/>
    <col min="202" max="202" width="10.6640625" bestFit="1" customWidth="1"/>
    <col min="203" max="203" width="12" bestFit="1" customWidth="1"/>
    <col min="204" max="212" width="9.5546875" bestFit="1" customWidth="1"/>
    <col min="213" max="232" width="10.5546875" bestFit="1" customWidth="1"/>
    <col min="233" max="233" width="12.109375" bestFit="1" customWidth="1"/>
    <col min="234" max="242" width="9.5546875" bestFit="1" customWidth="1"/>
    <col min="243" max="262" width="10.5546875" bestFit="1" customWidth="1"/>
    <col min="263" max="263" width="10.6640625" bestFit="1" customWidth="1"/>
    <col min="264" max="264" width="12" bestFit="1" customWidth="1"/>
    <col min="265" max="273" width="8.5546875" bestFit="1" customWidth="1"/>
    <col min="274" max="293" width="9.5546875" bestFit="1" customWidth="1"/>
    <col min="294" max="294" width="10.109375" bestFit="1" customWidth="1"/>
    <col min="295" max="295" width="12" bestFit="1" customWidth="1"/>
    <col min="296" max="304" width="8.5546875" bestFit="1" customWidth="1"/>
    <col min="305" max="322" width="9.5546875" bestFit="1" customWidth="1"/>
    <col min="323" max="323" width="12" bestFit="1" customWidth="1"/>
    <col min="324" max="324" width="8.5546875" bestFit="1" customWidth="1"/>
    <col min="325" max="325" width="11.109375" bestFit="1" customWidth="1"/>
    <col min="326" max="332" width="8.5546875" bestFit="1" customWidth="1"/>
    <col min="333" max="352" width="9.5546875" bestFit="1" customWidth="1"/>
    <col min="353" max="353" width="11.109375" bestFit="1" customWidth="1"/>
    <col min="354" max="354" width="12" bestFit="1" customWidth="1"/>
    <col min="355" max="363" width="8.5546875" bestFit="1" customWidth="1"/>
    <col min="364" max="383" width="9.5546875" bestFit="1" customWidth="1"/>
    <col min="384" max="384" width="12.109375" bestFit="1" customWidth="1"/>
    <col min="385" max="393" width="8.5546875" bestFit="1" customWidth="1"/>
    <col min="394" max="413" width="9.5546875" bestFit="1" customWidth="1"/>
    <col min="414" max="414" width="11.109375" bestFit="1" customWidth="1"/>
    <col min="415" max="415" width="11" bestFit="1" customWidth="1"/>
    <col min="416" max="424" width="8.5546875" bestFit="1" customWidth="1"/>
    <col min="425" max="444" width="9.5546875" bestFit="1" customWidth="1"/>
    <col min="445" max="445" width="11.109375" bestFit="1" customWidth="1"/>
    <col min="446" max="454" width="8.5546875" bestFit="1" customWidth="1"/>
    <col min="455" max="474" width="9.5546875" bestFit="1" customWidth="1"/>
    <col min="475" max="475" width="11.109375" bestFit="1" customWidth="1"/>
    <col min="476" max="476" width="12" bestFit="1" customWidth="1"/>
    <col min="477" max="485" width="8.5546875" bestFit="1" customWidth="1"/>
    <col min="486" max="505" width="9.5546875" bestFit="1" customWidth="1"/>
    <col min="506" max="506" width="11.109375" bestFit="1" customWidth="1"/>
    <col min="507" max="507" width="12" bestFit="1" customWidth="1"/>
    <col min="508" max="516" width="8.5546875" bestFit="1" customWidth="1"/>
    <col min="517" max="536" width="9.5546875" bestFit="1" customWidth="1"/>
    <col min="537" max="537" width="12.109375" bestFit="1" customWidth="1"/>
    <col min="538" max="546" width="9.5546875" bestFit="1" customWidth="1"/>
    <col min="547" max="566" width="10.5546875" bestFit="1" customWidth="1"/>
    <col min="567" max="567" width="10.6640625" bestFit="1" customWidth="1"/>
    <col min="568" max="568" width="12" bestFit="1" customWidth="1"/>
    <col min="569" max="577" width="9.5546875" bestFit="1" customWidth="1"/>
    <col min="578" max="597" width="10.5546875" bestFit="1" customWidth="1"/>
    <col min="598" max="598" width="12.109375" bestFit="1" customWidth="1"/>
    <col min="599" max="607" width="9.5546875" bestFit="1" customWidth="1"/>
    <col min="608" max="627" width="10.5546875" bestFit="1" customWidth="1"/>
    <col min="628" max="628" width="11.109375" bestFit="1" customWidth="1"/>
    <col min="629" max="629" width="11" bestFit="1" customWidth="1"/>
    <col min="630" max="638" width="8.5546875" bestFit="1" customWidth="1"/>
    <col min="639" max="658" width="9.5546875" bestFit="1" customWidth="1"/>
    <col min="659" max="659" width="11.109375" bestFit="1" customWidth="1"/>
    <col min="660" max="660" width="11" bestFit="1" customWidth="1"/>
    <col min="661" max="669" width="8.5546875" bestFit="1" customWidth="1"/>
    <col min="670" max="688" width="9.5546875" bestFit="1" customWidth="1"/>
    <col min="689" max="689" width="12" bestFit="1" customWidth="1"/>
    <col min="690" max="690" width="11.109375" bestFit="1" customWidth="1"/>
    <col min="691" max="698" width="8.5546875" bestFit="1" customWidth="1"/>
    <col min="699" max="718" width="9.5546875" bestFit="1" customWidth="1"/>
    <col min="719" max="719" width="11.109375" bestFit="1" customWidth="1"/>
    <col min="720" max="720" width="12" bestFit="1" customWidth="1"/>
    <col min="721" max="729" width="8.5546875" bestFit="1" customWidth="1"/>
    <col min="730" max="749" width="9.5546875" bestFit="1" customWidth="1"/>
    <col min="750" max="750" width="12.109375" bestFit="1" customWidth="1"/>
    <col min="751" max="759" width="8.5546875" bestFit="1" customWidth="1"/>
    <col min="760" max="779" width="9.5546875" bestFit="1" customWidth="1"/>
    <col min="780" max="780" width="11.109375" bestFit="1" customWidth="1"/>
    <col min="781" max="781" width="12" bestFit="1" customWidth="1"/>
    <col min="782" max="790" width="8.5546875" bestFit="1" customWidth="1"/>
    <col min="791" max="810" width="9.5546875" bestFit="1" customWidth="1"/>
    <col min="811" max="811" width="12.109375" bestFit="1" customWidth="1"/>
    <col min="812" max="820" width="8.5546875" bestFit="1" customWidth="1"/>
    <col min="821" max="840" width="9.5546875" bestFit="1" customWidth="1"/>
    <col min="841" max="841" width="10.109375" bestFit="1" customWidth="1"/>
    <col min="842" max="842" width="12" bestFit="1" customWidth="1"/>
    <col min="843" max="851" width="8.5546875" bestFit="1" customWidth="1"/>
    <col min="852" max="871" width="9.5546875" bestFit="1" customWidth="1"/>
    <col min="872" max="872" width="10.109375" bestFit="1" customWidth="1"/>
    <col min="873" max="873" width="12" bestFit="1" customWidth="1"/>
    <col min="874" max="882" width="8.5546875" bestFit="1" customWidth="1"/>
    <col min="883" max="902" width="9.5546875" bestFit="1" customWidth="1"/>
    <col min="903" max="903" width="12.109375" bestFit="1" customWidth="1"/>
    <col min="904" max="912" width="9.5546875" bestFit="1" customWidth="1"/>
    <col min="913" max="932" width="10.5546875" bestFit="1" customWidth="1"/>
    <col min="933" max="933" width="10.6640625" bestFit="1" customWidth="1"/>
    <col min="934" max="934" width="11" bestFit="1" customWidth="1"/>
    <col min="935" max="943" width="9.5546875" bestFit="1" customWidth="1"/>
    <col min="944" max="963" width="10.5546875" bestFit="1" customWidth="1"/>
    <col min="964" max="964" width="12.109375" bestFit="1" customWidth="1"/>
    <col min="965" max="973" width="9.5546875" bestFit="1" customWidth="1"/>
    <col min="974" max="993" width="10.5546875" bestFit="1" customWidth="1"/>
    <col min="994" max="994" width="10.6640625" bestFit="1" customWidth="1"/>
    <col min="995" max="995" width="12" bestFit="1" customWidth="1"/>
    <col min="996" max="1004" width="8.5546875" bestFit="1" customWidth="1"/>
    <col min="1005" max="1024" width="9.5546875" bestFit="1" customWidth="1"/>
    <col min="1025" max="1025" width="9.6640625" bestFit="1" customWidth="1"/>
    <col min="1026" max="1026" width="11" bestFit="1" customWidth="1"/>
    <col min="1027" max="1035" width="8.5546875" bestFit="1" customWidth="1"/>
    <col min="1036" max="1053" width="9.5546875" bestFit="1" customWidth="1"/>
    <col min="1054" max="1054" width="12" bestFit="1" customWidth="1"/>
    <col min="1055" max="1055" width="8.5546875" bestFit="1" customWidth="1"/>
    <col min="1056" max="1056" width="8.6640625" bestFit="1" customWidth="1"/>
    <col min="1057" max="1063" width="8.5546875" bestFit="1" customWidth="1"/>
    <col min="1064" max="1083" width="9.5546875" bestFit="1" customWidth="1"/>
    <col min="1084" max="1084" width="9.6640625" bestFit="1" customWidth="1"/>
    <col min="1085" max="1085" width="9.5546875" bestFit="1" customWidth="1"/>
    <col min="1086" max="1094" width="8.5546875" bestFit="1" customWidth="1"/>
    <col min="1095" max="1114" width="9.5546875" bestFit="1" customWidth="1"/>
  </cols>
  <sheetData>
    <row r="2" spans="2:1114" x14ac:dyDescent="0.3">
      <c r="B2" s="109"/>
      <c r="C2" s="109"/>
      <c r="D2" s="165" t="s">
        <v>176</v>
      </c>
      <c r="E2" s="109">
        <v>43206</v>
      </c>
      <c r="F2" s="109">
        <v>43207</v>
      </c>
      <c r="G2" s="109">
        <v>43208</v>
      </c>
      <c r="H2" s="109">
        <v>43209</v>
      </c>
      <c r="I2" s="109">
        <v>43210</v>
      </c>
      <c r="J2" s="109">
        <v>43211</v>
      </c>
      <c r="K2" s="109">
        <v>43212</v>
      </c>
      <c r="L2" s="109">
        <v>43213</v>
      </c>
      <c r="M2" s="109">
        <v>43214</v>
      </c>
      <c r="N2" s="109">
        <v>43215</v>
      </c>
      <c r="O2" s="109">
        <v>43216</v>
      </c>
      <c r="P2" s="109">
        <v>43217</v>
      </c>
      <c r="Q2" s="109">
        <v>43218</v>
      </c>
      <c r="R2" s="109">
        <v>43219</v>
      </c>
      <c r="S2" s="109">
        <v>43220</v>
      </c>
      <c r="T2" s="109">
        <v>43221</v>
      </c>
      <c r="U2" s="109">
        <v>43222</v>
      </c>
      <c r="V2" s="109">
        <v>43223</v>
      </c>
      <c r="W2" s="109">
        <v>43224</v>
      </c>
      <c r="X2" s="109">
        <v>43225</v>
      </c>
      <c r="Y2" s="109">
        <v>43226</v>
      </c>
      <c r="Z2" s="109">
        <v>43227</v>
      </c>
      <c r="AA2" s="109">
        <v>43228</v>
      </c>
      <c r="AB2" s="109">
        <v>43229</v>
      </c>
      <c r="AC2" s="109">
        <v>43230</v>
      </c>
      <c r="AD2" s="109">
        <v>43231</v>
      </c>
      <c r="AE2" s="109">
        <v>43232</v>
      </c>
      <c r="AF2" s="109">
        <v>43233</v>
      </c>
      <c r="AG2" s="109">
        <v>43234</v>
      </c>
      <c r="AH2" s="109">
        <v>43235</v>
      </c>
      <c r="AI2" s="109">
        <v>43236</v>
      </c>
      <c r="AJ2" s="109">
        <v>43237</v>
      </c>
      <c r="AK2" s="109">
        <v>43238</v>
      </c>
      <c r="AL2" s="109">
        <v>43239</v>
      </c>
      <c r="AM2" s="109">
        <v>43240</v>
      </c>
      <c r="AN2" s="109">
        <v>43241</v>
      </c>
      <c r="AO2" s="109">
        <v>43242</v>
      </c>
      <c r="AP2" s="109">
        <v>43243</v>
      </c>
      <c r="AQ2" s="109">
        <v>43244</v>
      </c>
      <c r="AR2" s="109">
        <v>43245</v>
      </c>
      <c r="AS2" s="109">
        <v>43246</v>
      </c>
      <c r="AT2" s="109">
        <v>43247</v>
      </c>
      <c r="AU2" s="109">
        <v>43248</v>
      </c>
      <c r="AV2" s="109">
        <v>43249</v>
      </c>
      <c r="AW2" s="109">
        <v>43250</v>
      </c>
      <c r="AX2" s="109">
        <v>43251</v>
      </c>
      <c r="AY2" s="109">
        <v>43252</v>
      </c>
      <c r="AZ2" s="109">
        <v>43253</v>
      </c>
      <c r="BA2" s="109">
        <v>43254</v>
      </c>
      <c r="BB2" s="109">
        <v>43255</v>
      </c>
      <c r="BC2" s="109">
        <v>43256</v>
      </c>
      <c r="BD2" s="109">
        <v>43257</v>
      </c>
      <c r="BE2" s="109">
        <v>43258</v>
      </c>
      <c r="BF2" s="109">
        <v>43259</v>
      </c>
      <c r="BG2" s="109">
        <v>43260</v>
      </c>
      <c r="BH2" s="109">
        <v>43261</v>
      </c>
      <c r="BI2" s="109">
        <v>43262</v>
      </c>
      <c r="BJ2" s="109">
        <v>43263</v>
      </c>
      <c r="BK2" s="109">
        <v>43264</v>
      </c>
      <c r="BL2" s="109">
        <v>43265</v>
      </c>
      <c r="BM2" s="109">
        <v>43266</v>
      </c>
      <c r="BN2" s="109">
        <v>43267</v>
      </c>
      <c r="BO2" s="109">
        <v>43268</v>
      </c>
      <c r="BP2" s="109">
        <v>43269</v>
      </c>
      <c r="BQ2" s="109">
        <v>43270</v>
      </c>
      <c r="BR2" s="109">
        <v>43271</v>
      </c>
      <c r="BS2" s="109">
        <v>43272</v>
      </c>
      <c r="BT2" s="109">
        <v>43273</v>
      </c>
      <c r="BU2" s="109">
        <v>43274</v>
      </c>
      <c r="BV2" s="109">
        <v>43275</v>
      </c>
      <c r="BW2" s="109">
        <v>43276</v>
      </c>
      <c r="BX2" s="109">
        <v>43277</v>
      </c>
      <c r="BY2" s="109">
        <v>43278</v>
      </c>
      <c r="BZ2" s="109">
        <v>43279</v>
      </c>
      <c r="CA2" s="109">
        <v>43280</v>
      </c>
      <c r="CB2" s="109">
        <v>43281</v>
      </c>
      <c r="CC2" s="109">
        <v>43282</v>
      </c>
      <c r="CD2" s="109">
        <v>43283</v>
      </c>
      <c r="CE2" s="109">
        <v>43284</v>
      </c>
      <c r="CF2" s="109">
        <v>43285</v>
      </c>
      <c r="CG2" s="109">
        <v>43286</v>
      </c>
      <c r="CH2" s="109">
        <v>43287</v>
      </c>
      <c r="CI2" s="109">
        <v>43288</v>
      </c>
      <c r="CJ2" s="109">
        <v>43289</v>
      </c>
      <c r="CK2" s="109">
        <v>43290</v>
      </c>
      <c r="CL2" s="109">
        <v>43291</v>
      </c>
      <c r="CM2" s="109">
        <v>43292</v>
      </c>
      <c r="CN2" s="109">
        <v>43293</v>
      </c>
      <c r="CO2" s="109">
        <v>43294</v>
      </c>
      <c r="CP2" s="109">
        <v>43295</v>
      </c>
      <c r="CQ2" s="109">
        <v>43296</v>
      </c>
      <c r="CR2" s="109">
        <v>43297</v>
      </c>
      <c r="CS2" s="109">
        <v>43298</v>
      </c>
      <c r="CT2" s="109">
        <v>43299</v>
      </c>
      <c r="CU2" s="109">
        <v>43300</v>
      </c>
      <c r="CV2" s="109">
        <v>43301</v>
      </c>
      <c r="CW2" s="109">
        <v>43302</v>
      </c>
      <c r="CX2" s="109">
        <v>43303</v>
      </c>
      <c r="CY2" s="109">
        <v>43304</v>
      </c>
      <c r="CZ2" s="109">
        <v>43305</v>
      </c>
      <c r="DA2" s="109">
        <v>43306</v>
      </c>
      <c r="DB2" s="109">
        <v>43307</v>
      </c>
      <c r="DC2" s="109">
        <v>43308</v>
      </c>
      <c r="DD2" s="109">
        <v>43309</v>
      </c>
      <c r="DE2" s="109">
        <v>43310</v>
      </c>
      <c r="DF2" s="109">
        <v>43311</v>
      </c>
      <c r="DG2" s="109">
        <v>43312</v>
      </c>
      <c r="DH2" s="109">
        <v>43313</v>
      </c>
      <c r="DI2" s="109">
        <v>43314</v>
      </c>
      <c r="DJ2" s="109">
        <v>43315</v>
      </c>
      <c r="DK2" s="109">
        <v>43316</v>
      </c>
      <c r="DL2" s="109">
        <v>43317</v>
      </c>
      <c r="DM2" s="109">
        <v>43318</v>
      </c>
      <c r="DN2" s="109">
        <v>43319</v>
      </c>
      <c r="DO2" s="109">
        <v>43320</v>
      </c>
      <c r="DP2" s="109">
        <v>43321</v>
      </c>
      <c r="DQ2" s="109">
        <v>43322</v>
      </c>
      <c r="DR2" s="109">
        <v>43323</v>
      </c>
      <c r="DS2" s="109">
        <v>43324</v>
      </c>
      <c r="DT2" s="109">
        <v>43325</v>
      </c>
      <c r="DU2" s="109">
        <v>43326</v>
      </c>
      <c r="DV2" s="109">
        <v>43327</v>
      </c>
      <c r="DW2" s="109">
        <v>43328</v>
      </c>
      <c r="DX2" s="109">
        <v>43329</v>
      </c>
      <c r="DY2" s="109">
        <v>43330</v>
      </c>
      <c r="DZ2" s="109">
        <v>43331</v>
      </c>
      <c r="EA2" s="109">
        <v>43332</v>
      </c>
      <c r="EB2" s="109">
        <v>43333</v>
      </c>
      <c r="EC2" s="109">
        <v>43334</v>
      </c>
      <c r="ED2" s="109">
        <v>43335</v>
      </c>
      <c r="EE2" s="109">
        <v>43336</v>
      </c>
      <c r="EF2" s="109">
        <v>43337</v>
      </c>
      <c r="EG2" s="109">
        <v>43338</v>
      </c>
      <c r="EH2" s="109">
        <v>43339</v>
      </c>
      <c r="EI2" s="109">
        <v>43340</v>
      </c>
      <c r="EJ2" s="109">
        <v>43341</v>
      </c>
      <c r="EK2" s="109">
        <v>43342</v>
      </c>
      <c r="EL2" s="109">
        <v>43343</v>
      </c>
      <c r="EM2" s="109">
        <v>43344</v>
      </c>
      <c r="EN2" s="109">
        <v>43345</v>
      </c>
      <c r="EO2" s="109">
        <v>43346</v>
      </c>
      <c r="EP2" s="109">
        <v>43347</v>
      </c>
      <c r="EQ2" s="109">
        <v>43348</v>
      </c>
      <c r="ER2" s="109">
        <v>43349</v>
      </c>
      <c r="ES2" s="109">
        <v>43350</v>
      </c>
      <c r="ET2" s="109">
        <v>43351</v>
      </c>
      <c r="EU2" s="109">
        <v>43352</v>
      </c>
      <c r="EV2" s="109">
        <v>43353</v>
      </c>
      <c r="EW2" s="109">
        <v>43354</v>
      </c>
      <c r="EX2" s="109">
        <v>43355</v>
      </c>
      <c r="EY2" s="109">
        <v>43356</v>
      </c>
      <c r="EZ2" s="109">
        <v>43357</v>
      </c>
      <c r="FA2" s="109">
        <v>43358</v>
      </c>
      <c r="FB2" s="109">
        <v>43359</v>
      </c>
      <c r="FC2" s="109">
        <v>43360</v>
      </c>
      <c r="FD2" s="109">
        <v>43361</v>
      </c>
      <c r="FE2" s="109">
        <v>43362</v>
      </c>
      <c r="FF2" s="109">
        <v>43363</v>
      </c>
      <c r="FG2" s="109">
        <v>43364</v>
      </c>
      <c r="FH2" s="109">
        <v>43365</v>
      </c>
      <c r="FI2" s="109">
        <v>43366</v>
      </c>
      <c r="FJ2" s="109">
        <v>43367</v>
      </c>
      <c r="FK2" s="109">
        <v>43368</v>
      </c>
      <c r="FL2" s="109">
        <v>43369</v>
      </c>
      <c r="FM2" s="109">
        <v>43370</v>
      </c>
      <c r="FN2" s="109">
        <v>43371</v>
      </c>
      <c r="FO2" s="109">
        <v>43372</v>
      </c>
      <c r="FP2" s="109">
        <v>43373</v>
      </c>
      <c r="FQ2" s="109">
        <v>43374</v>
      </c>
      <c r="FR2" s="109">
        <v>43375</v>
      </c>
      <c r="FS2" s="109">
        <v>43376</v>
      </c>
      <c r="FT2" s="109">
        <v>43377</v>
      </c>
      <c r="FU2" s="109">
        <v>43378</v>
      </c>
      <c r="FV2" s="109">
        <v>43379</v>
      </c>
      <c r="FW2" s="109">
        <v>43380</v>
      </c>
      <c r="FX2" s="109">
        <v>43381</v>
      </c>
      <c r="FY2" s="109">
        <v>43382</v>
      </c>
      <c r="FZ2" s="109">
        <v>43383</v>
      </c>
      <c r="GA2" s="109">
        <v>43384</v>
      </c>
      <c r="GB2" s="109">
        <v>43385</v>
      </c>
      <c r="GC2" s="109">
        <v>43386</v>
      </c>
      <c r="GD2" s="109">
        <v>43387</v>
      </c>
      <c r="GE2" s="109">
        <v>43388</v>
      </c>
      <c r="GF2" s="109">
        <v>43389</v>
      </c>
      <c r="GG2" s="109">
        <v>43390</v>
      </c>
      <c r="GH2" s="109">
        <v>43391</v>
      </c>
      <c r="GI2" s="109">
        <v>43392</v>
      </c>
      <c r="GJ2" s="109">
        <v>43393</v>
      </c>
      <c r="GK2" s="109">
        <v>43394</v>
      </c>
      <c r="GL2" s="109">
        <v>43395</v>
      </c>
      <c r="GM2" s="109">
        <v>43396</v>
      </c>
      <c r="GN2" s="109">
        <v>43397</v>
      </c>
      <c r="GO2" s="109">
        <v>43398</v>
      </c>
      <c r="GP2" s="109">
        <v>43399</v>
      </c>
      <c r="GQ2" s="109">
        <v>43400</v>
      </c>
      <c r="GR2" s="109">
        <v>43401</v>
      </c>
      <c r="GS2" s="109">
        <v>43402</v>
      </c>
      <c r="GT2" s="109">
        <v>43403</v>
      </c>
      <c r="GU2" s="109">
        <v>43404</v>
      </c>
      <c r="GV2" s="109">
        <v>43405</v>
      </c>
      <c r="GW2" s="109">
        <v>43406</v>
      </c>
      <c r="GX2" s="109">
        <v>43407</v>
      </c>
      <c r="GY2" s="109">
        <v>43408</v>
      </c>
      <c r="GZ2" s="109">
        <v>43409</v>
      </c>
      <c r="HA2" s="109">
        <v>43410</v>
      </c>
      <c r="HB2" s="109">
        <v>43411</v>
      </c>
      <c r="HC2" s="109">
        <v>43412</v>
      </c>
      <c r="HD2" s="109">
        <v>43413</v>
      </c>
      <c r="HE2" s="109">
        <v>43414</v>
      </c>
      <c r="HF2" s="109">
        <v>43415</v>
      </c>
      <c r="HG2" s="109">
        <v>43416</v>
      </c>
      <c r="HH2" s="109">
        <v>43417</v>
      </c>
      <c r="HI2" s="109">
        <v>43418</v>
      </c>
      <c r="HJ2" s="109">
        <v>43419</v>
      </c>
      <c r="HK2" s="109">
        <v>43420</v>
      </c>
      <c r="HL2" s="109">
        <v>43421</v>
      </c>
      <c r="HM2" s="109">
        <v>43422</v>
      </c>
      <c r="HN2" s="109">
        <v>43423</v>
      </c>
      <c r="HO2" s="109">
        <v>43424</v>
      </c>
      <c r="HP2" s="109">
        <v>43425</v>
      </c>
      <c r="HQ2" s="109">
        <v>43426</v>
      </c>
      <c r="HR2" s="109">
        <v>43427</v>
      </c>
      <c r="HS2" s="109">
        <v>43428</v>
      </c>
      <c r="HT2" s="109">
        <v>43429</v>
      </c>
      <c r="HU2" s="109">
        <v>43430</v>
      </c>
      <c r="HV2" s="109">
        <v>43431</v>
      </c>
      <c r="HW2" s="109">
        <v>43432</v>
      </c>
      <c r="HX2" s="109">
        <v>43433</v>
      </c>
      <c r="HY2" s="109">
        <v>43434</v>
      </c>
      <c r="HZ2" s="109">
        <v>43435</v>
      </c>
      <c r="IA2" s="109">
        <v>43436</v>
      </c>
      <c r="IB2" s="109">
        <v>43437</v>
      </c>
      <c r="IC2" s="109">
        <v>43438</v>
      </c>
      <c r="ID2" s="109">
        <v>43439</v>
      </c>
      <c r="IE2" s="109">
        <v>43440</v>
      </c>
      <c r="IF2" s="109">
        <v>43441</v>
      </c>
      <c r="IG2" s="109">
        <v>43442</v>
      </c>
      <c r="IH2" s="109">
        <v>43443</v>
      </c>
      <c r="II2" s="109">
        <v>43444</v>
      </c>
      <c r="IJ2" s="109">
        <v>43445</v>
      </c>
      <c r="IK2" s="109">
        <v>43446</v>
      </c>
      <c r="IL2" s="109">
        <v>43447</v>
      </c>
      <c r="IM2" s="109">
        <v>43448</v>
      </c>
      <c r="IN2" s="109">
        <v>43449</v>
      </c>
      <c r="IO2" s="109">
        <v>43450</v>
      </c>
      <c r="IP2" s="109">
        <v>43451</v>
      </c>
      <c r="IQ2" s="109">
        <v>43452</v>
      </c>
      <c r="IR2" s="109">
        <v>43453</v>
      </c>
      <c r="IS2" s="109">
        <v>43454</v>
      </c>
      <c r="IT2" s="109">
        <v>43455</v>
      </c>
      <c r="IU2" s="109">
        <v>43456</v>
      </c>
      <c r="IV2" s="109">
        <v>43457</v>
      </c>
      <c r="IW2" s="109">
        <v>43458</v>
      </c>
      <c r="IX2" s="109">
        <v>43459</v>
      </c>
      <c r="IY2" s="109">
        <v>43460</v>
      </c>
      <c r="IZ2" s="109">
        <v>43461</v>
      </c>
      <c r="JA2" s="109">
        <v>43462</v>
      </c>
      <c r="JB2" s="109">
        <v>43463</v>
      </c>
      <c r="JC2" s="109">
        <v>43464</v>
      </c>
      <c r="JD2" s="109">
        <v>43465</v>
      </c>
      <c r="JE2" s="109">
        <v>43466</v>
      </c>
      <c r="JF2" s="109">
        <v>43467</v>
      </c>
      <c r="JG2" s="109">
        <v>43468</v>
      </c>
      <c r="JH2" s="109">
        <v>43469</v>
      </c>
      <c r="JI2" s="109">
        <v>43470</v>
      </c>
      <c r="JJ2" s="109">
        <v>43471</v>
      </c>
      <c r="JK2" s="109">
        <v>43472</v>
      </c>
      <c r="JL2" s="109">
        <v>43473</v>
      </c>
      <c r="JM2" s="109">
        <v>43474</v>
      </c>
      <c r="JN2" s="109">
        <v>43475</v>
      </c>
      <c r="JO2" s="109">
        <v>43476</v>
      </c>
      <c r="JP2" s="109">
        <v>43477</v>
      </c>
      <c r="JQ2" s="109">
        <v>43478</v>
      </c>
      <c r="JR2" s="109">
        <v>43479</v>
      </c>
      <c r="JS2" s="109">
        <v>43480</v>
      </c>
      <c r="JT2" s="109">
        <v>43481</v>
      </c>
      <c r="JU2" s="109">
        <v>43482</v>
      </c>
      <c r="JV2" s="109">
        <v>43483</v>
      </c>
      <c r="JW2" s="109">
        <v>43484</v>
      </c>
      <c r="JX2" s="109">
        <v>43485</v>
      </c>
      <c r="JY2" s="109">
        <v>43486</v>
      </c>
      <c r="JZ2" s="109">
        <v>43487</v>
      </c>
      <c r="KA2" s="109">
        <v>43488</v>
      </c>
      <c r="KB2" s="109">
        <v>43489</v>
      </c>
      <c r="KC2" s="109">
        <v>43490</v>
      </c>
      <c r="KD2" s="109">
        <v>43491</v>
      </c>
      <c r="KE2" s="109">
        <v>43492</v>
      </c>
      <c r="KF2" s="109">
        <v>43493</v>
      </c>
      <c r="KG2" s="109">
        <v>43494</v>
      </c>
      <c r="KH2" s="109">
        <v>43495</v>
      </c>
      <c r="KI2" s="109">
        <v>43496</v>
      </c>
      <c r="KJ2" s="109">
        <v>43497</v>
      </c>
      <c r="KK2" s="109">
        <v>43498</v>
      </c>
      <c r="KL2" s="109">
        <v>43499</v>
      </c>
      <c r="KM2" s="109">
        <v>43500</v>
      </c>
      <c r="KN2" s="109">
        <v>43501</v>
      </c>
      <c r="KO2" s="109">
        <v>43502</v>
      </c>
      <c r="KP2" s="109">
        <v>43503</v>
      </c>
      <c r="KQ2" s="109">
        <v>43504</v>
      </c>
      <c r="KR2" s="109">
        <v>43505</v>
      </c>
      <c r="KS2" s="109">
        <v>43506</v>
      </c>
      <c r="KT2" s="109">
        <v>43507</v>
      </c>
      <c r="KU2" s="109">
        <v>43508</v>
      </c>
      <c r="KV2" s="109">
        <v>43509</v>
      </c>
      <c r="KW2" s="109">
        <v>43510</v>
      </c>
      <c r="KX2" s="109">
        <v>43511</v>
      </c>
      <c r="KY2" s="109">
        <v>43512</v>
      </c>
      <c r="KZ2" s="109">
        <v>43513</v>
      </c>
      <c r="LA2" s="109">
        <v>43514</v>
      </c>
      <c r="LB2" s="109">
        <v>43515</v>
      </c>
      <c r="LC2" s="109">
        <v>43516</v>
      </c>
      <c r="LD2" s="109">
        <v>43517</v>
      </c>
      <c r="LE2" s="109">
        <v>43518</v>
      </c>
      <c r="LF2" s="109">
        <v>43519</v>
      </c>
      <c r="LG2" s="109">
        <v>43520</v>
      </c>
      <c r="LH2" s="109">
        <v>43521</v>
      </c>
      <c r="LI2" s="109">
        <v>43522</v>
      </c>
      <c r="LJ2" s="109">
        <v>43523</v>
      </c>
      <c r="LK2" s="109">
        <v>43524</v>
      </c>
      <c r="LL2" s="109">
        <v>43525</v>
      </c>
      <c r="LM2" s="109">
        <v>43526</v>
      </c>
      <c r="LN2" s="109">
        <v>43527</v>
      </c>
      <c r="LO2" s="109">
        <v>43528</v>
      </c>
      <c r="LP2" s="109">
        <v>43529</v>
      </c>
      <c r="LQ2" s="109">
        <v>43530</v>
      </c>
      <c r="LR2" s="109">
        <v>43531</v>
      </c>
      <c r="LS2" s="109">
        <v>43532</v>
      </c>
      <c r="LT2" s="109">
        <v>43533</v>
      </c>
      <c r="LU2" s="109">
        <v>43534</v>
      </c>
      <c r="LV2" s="109">
        <v>43535</v>
      </c>
      <c r="LW2" s="109">
        <v>43536</v>
      </c>
      <c r="LX2" s="109">
        <v>43537</v>
      </c>
      <c r="LY2" s="109">
        <v>43538</v>
      </c>
      <c r="LZ2" s="109">
        <v>43539</v>
      </c>
      <c r="MA2" s="109">
        <v>43540</v>
      </c>
      <c r="MB2" s="109">
        <v>43541</v>
      </c>
      <c r="MC2" s="109">
        <v>43542</v>
      </c>
      <c r="MD2" s="109">
        <v>43543</v>
      </c>
      <c r="ME2" s="109">
        <v>43544</v>
      </c>
      <c r="MF2" s="109">
        <v>43545</v>
      </c>
      <c r="MG2" s="109">
        <v>43546</v>
      </c>
      <c r="MH2" s="109">
        <v>43547</v>
      </c>
      <c r="MI2" s="109">
        <v>43548</v>
      </c>
      <c r="MJ2" s="109">
        <v>43549</v>
      </c>
      <c r="MK2" s="109">
        <v>43550</v>
      </c>
      <c r="ML2" s="109">
        <v>43551</v>
      </c>
      <c r="MM2" s="109">
        <v>43552</v>
      </c>
      <c r="MN2" s="109">
        <v>43553</v>
      </c>
      <c r="MO2" s="109">
        <v>43554</v>
      </c>
      <c r="MP2" s="109">
        <v>43555</v>
      </c>
      <c r="MQ2" s="109">
        <v>43556</v>
      </c>
      <c r="MR2" s="109">
        <v>43557</v>
      </c>
      <c r="MS2" s="109">
        <v>43558</v>
      </c>
      <c r="MT2" s="109">
        <v>43559</v>
      </c>
      <c r="MU2" s="109">
        <v>43560</v>
      </c>
      <c r="MV2" s="109">
        <v>43561</v>
      </c>
      <c r="MW2" s="109">
        <v>43562</v>
      </c>
      <c r="MX2" s="109">
        <v>43563</v>
      </c>
      <c r="MY2" s="109">
        <v>43564</v>
      </c>
      <c r="MZ2" s="109">
        <v>43565</v>
      </c>
      <c r="NA2" s="109">
        <v>43566</v>
      </c>
      <c r="NB2" s="109">
        <v>43567</v>
      </c>
      <c r="NC2" s="109">
        <v>43568</v>
      </c>
      <c r="ND2" s="109">
        <v>43569</v>
      </c>
      <c r="NE2" s="109">
        <v>43570</v>
      </c>
      <c r="NF2" s="109">
        <v>43571</v>
      </c>
      <c r="NG2" s="109">
        <v>43572</v>
      </c>
      <c r="NH2" s="109">
        <v>43573</v>
      </c>
      <c r="NI2" s="109">
        <v>43574</v>
      </c>
      <c r="NJ2" s="109">
        <v>43575</v>
      </c>
      <c r="NK2" s="109">
        <v>43576</v>
      </c>
      <c r="NL2" s="109">
        <v>43577</v>
      </c>
      <c r="NM2" s="109">
        <v>43578</v>
      </c>
      <c r="NN2" s="109">
        <v>43579</v>
      </c>
      <c r="NO2" s="109">
        <v>43580</v>
      </c>
      <c r="NP2" s="109">
        <v>43581</v>
      </c>
      <c r="NQ2" s="109">
        <v>43582</v>
      </c>
      <c r="NR2" s="109">
        <v>43583</v>
      </c>
      <c r="NS2" s="109">
        <v>43584</v>
      </c>
      <c r="NT2" s="109">
        <v>43585</v>
      </c>
      <c r="NU2" s="109">
        <v>43586</v>
      </c>
      <c r="NV2" s="109">
        <v>43587</v>
      </c>
      <c r="NW2" s="109">
        <v>43588</v>
      </c>
      <c r="NX2" s="109">
        <v>43589</v>
      </c>
      <c r="NY2" s="109">
        <v>43590</v>
      </c>
      <c r="NZ2" s="109">
        <v>43591</v>
      </c>
      <c r="OA2" s="109">
        <v>43592</v>
      </c>
      <c r="OB2" s="109">
        <v>43593</v>
      </c>
      <c r="OC2" s="109">
        <v>43594</v>
      </c>
      <c r="OD2" s="109">
        <v>43595</v>
      </c>
      <c r="OE2" s="109">
        <v>43596</v>
      </c>
      <c r="OF2" s="109">
        <v>43597</v>
      </c>
      <c r="OG2" s="109">
        <v>43598</v>
      </c>
      <c r="OH2" s="109">
        <v>43599</v>
      </c>
      <c r="OI2" s="109">
        <v>43600</v>
      </c>
      <c r="OJ2" s="109">
        <v>43601</v>
      </c>
      <c r="OK2" s="109">
        <v>43602</v>
      </c>
      <c r="OL2" s="109">
        <v>43603</v>
      </c>
      <c r="OM2" s="109">
        <v>43604</v>
      </c>
      <c r="ON2" s="109">
        <v>43605</v>
      </c>
      <c r="OO2" s="109">
        <v>43606</v>
      </c>
      <c r="OP2" s="109">
        <v>43607</v>
      </c>
      <c r="OQ2" s="109">
        <v>43608</v>
      </c>
      <c r="OR2" s="109">
        <v>43609</v>
      </c>
      <c r="OS2" s="109">
        <v>43610</v>
      </c>
      <c r="OT2" s="109">
        <v>43611</v>
      </c>
      <c r="OU2" s="109">
        <v>43612</v>
      </c>
      <c r="OV2" s="109">
        <v>43613</v>
      </c>
      <c r="OW2" s="109">
        <v>43614</v>
      </c>
      <c r="OX2" s="109">
        <v>43615</v>
      </c>
      <c r="OY2" s="109">
        <v>43616</v>
      </c>
      <c r="OZ2" s="109">
        <v>43617</v>
      </c>
      <c r="PA2" s="109">
        <v>43618</v>
      </c>
      <c r="PB2" s="109">
        <v>43619</v>
      </c>
      <c r="PC2" s="109">
        <v>43620</v>
      </c>
      <c r="PD2" s="109">
        <v>43621</v>
      </c>
      <c r="PE2" s="109">
        <v>43622</v>
      </c>
      <c r="PF2" s="109">
        <v>43623</v>
      </c>
      <c r="PG2" s="109">
        <v>43624</v>
      </c>
      <c r="PH2" s="109">
        <v>43625</v>
      </c>
      <c r="PI2" s="109">
        <v>43626</v>
      </c>
      <c r="PJ2" s="109">
        <v>43627</v>
      </c>
      <c r="PK2" s="109">
        <v>43628</v>
      </c>
      <c r="PL2" s="109">
        <v>43629</v>
      </c>
      <c r="PM2" s="109">
        <v>43630</v>
      </c>
      <c r="PN2" s="109">
        <v>43631</v>
      </c>
      <c r="PO2" s="109">
        <v>43632</v>
      </c>
      <c r="PP2" s="109">
        <v>43633</v>
      </c>
      <c r="PQ2" s="109">
        <v>43634</v>
      </c>
      <c r="PR2" s="109">
        <v>43635</v>
      </c>
      <c r="PS2" s="109">
        <v>43636</v>
      </c>
      <c r="PT2" s="109">
        <v>43637</v>
      </c>
      <c r="PU2" s="109">
        <v>43638</v>
      </c>
      <c r="PV2" s="109">
        <v>43639</v>
      </c>
      <c r="PW2" s="109">
        <v>43640</v>
      </c>
      <c r="PX2" s="109">
        <v>43641</v>
      </c>
      <c r="PY2" s="109">
        <v>43642</v>
      </c>
      <c r="PZ2" s="109">
        <v>43643</v>
      </c>
      <c r="QA2" s="109">
        <v>43644</v>
      </c>
      <c r="QB2" s="109">
        <v>43645</v>
      </c>
      <c r="QC2" s="109">
        <v>43646</v>
      </c>
      <c r="QD2" s="109">
        <v>43647</v>
      </c>
      <c r="QE2" s="109">
        <v>43648</v>
      </c>
      <c r="QF2" s="109">
        <v>43649</v>
      </c>
      <c r="QG2" s="109">
        <v>43650</v>
      </c>
      <c r="QH2" s="109">
        <v>43651</v>
      </c>
      <c r="QI2" s="109">
        <v>43652</v>
      </c>
      <c r="QJ2" s="109">
        <v>43653</v>
      </c>
      <c r="QK2" s="109">
        <v>43654</v>
      </c>
      <c r="QL2" s="109">
        <v>43655</v>
      </c>
      <c r="QM2" s="109">
        <v>43656</v>
      </c>
      <c r="QN2" s="109">
        <v>43657</v>
      </c>
      <c r="QO2" s="109">
        <v>43658</v>
      </c>
      <c r="QP2" s="109">
        <v>43659</v>
      </c>
      <c r="QQ2" s="109">
        <v>43660</v>
      </c>
      <c r="QR2" s="109">
        <v>43661</v>
      </c>
      <c r="QS2" s="109">
        <v>43662</v>
      </c>
      <c r="QT2" s="109">
        <v>43663</v>
      </c>
      <c r="QU2" s="109">
        <v>43664</v>
      </c>
      <c r="QV2" s="109">
        <v>43665</v>
      </c>
      <c r="QW2" s="109">
        <v>43666</v>
      </c>
      <c r="QX2" s="109">
        <v>43667</v>
      </c>
      <c r="QY2" s="109">
        <v>43668</v>
      </c>
      <c r="QZ2" s="109">
        <v>43669</v>
      </c>
      <c r="RA2" s="109">
        <v>43670</v>
      </c>
      <c r="RB2" s="109">
        <v>43671</v>
      </c>
      <c r="RC2" s="109">
        <v>43672</v>
      </c>
      <c r="RD2" s="109">
        <v>43673</v>
      </c>
      <c r="RE2" s="109">
        <v>43674</v>
      </c>
      <c r="RF2" s="109">
        <v>43675</v>
      </c>
      <c r="RG2" s="109">
        <v>43676</v>
      </c>
      <c r="RH2" s="109">
        <v>43677</v>
      </c>
      <c r="RI2" s="109">
        <v>43678</v>
      </c>
      <c r="RJ2" s="109">
        <v>43679</v>
      </c>
      <c r="RK2" s="109">
        <v>43680</v>
      </c>
      <c r="RL2" s="109">
        <v>43681</v>
      </c>
      <c r="RM2" s="109">
        <v>43682</v>
      </c>
      <c r="RN2" s="109">
        <v>43683</v>
      </c>
      <c r="RO2" s="109">
        <v>43684</v>
      </c>
      <c r="RP2" s="109">
        <v>43685</v>
      </c>
      <c r="RQ2" s="109">
        <v>43686</v>
      </c>
      <c r="RR2" s="109">
        <v>43687</v>
      </c>
      <c r="RS2" s="109">
        <v>43688</v>
      </c>
      <c r="RT2" s="109">
        <v>43689</v>
      </c>
      <c r="RU2" s="109">
        <v>43690</v>
      </c>
      <c r="RV2" s="109">
        <v>43691</v>
      </c>
      <c r="RW2" s="109">
        <v>43692</v>
      </c>
      <c r="RX2" s="109">
        <v>43693</v>
      </c>
      <c r="RY2" s="109">
        <v>43694</v>
      </c>
      <c r="RZ2" s="109">
        <v>43695</v>
      </c>
      <c r="SA2" s="109">
        <v>43696</v>
      </c>
      <c r="SB2" s="109">
        <v>43697</v>
      </c>
      <c r="SC2" s="109">
        <v>43698</v>
      </c>
      <c r="SD2" s="109">
        <v>43699</v>
      </c>
      <c r="SE2" s="109">
        <v>43700</v>
      </c>
      <c r="SF2" s="109">
        <v>43701</v>
      </c>
      <c r="SG2" s="109">
        <v>43702</v>
      </c>
      <c r="SH2" s="109">
        <v>43703</v>
      </c>
      <c r="SI2" s="109">
        <v>43704</v>
      </c>
      <c r="SJ2" s="109">
        <v>43705</v>
      </c>
      <c r="SK2" s="109">
        <v>43706</v>
      </c>
      <c r="SL2" s="109">
        <v>43707</v>
      </c>
      <c r="SM2" s="109">
        <v>43708</v>
      </c>
      <c r="SN2" s="109">
        <v>43709</v>
      </c>
      <c r="SO2" s="109">
        <v>43710</v>
      </c>
      <c r="SP2" s="109">
        <v>43711</v>
      </c>
      <c r="SQ2" s="109">
        <v>43712</v>
      </c>
      <c r="SR2" s="109">
        <v>43713</v>
      </c>
      <c r="SS2" s="109">
        <v>43714</v>
      </c>
      <c r="ST2" s="109">
        <v>43715</v>
      </c>
      <c r="SU2" s="109">
        <v>43716</v>
      </c>
      <c r="SV2" s="109">
        <v>43717</v>
      </c>
      <c r="SW2" s="109">
        <v>43718</v>
      </c>
      <c r="SX2" s="109">
        <v>43719</v>
      </c>
      <c r="SY2" s="109">
        <v>43720</v>
      </c>
      <c r="SZ2" s="109">
        <v>43721</v>
      </c>
      <c r="TA2" s="109">
        <v>43722</v>
      </c>
      <c r="TB2" s="109">
        <v>43723</v>
      </c>
      <c r="TC2" s="109">
        <v>43724</v>
      </c>
      <c r="TD2" s="109">
        <v>43725</v>
      </c>
      <c r="TE2" s="109">
        <v>43726</v>
      </c>
      <c r="TF2" s="109">
        <v>43727</v>
      </c>
      <c r="TG2" s="109">
        <v>43728</v>
      </c>
      <c r="TH2" s="109">
        <v>43729</v>
      </c>
      <c r="TI2" s="109">
        <v>43730</v>
      </c>
      <c r="TJ2" s="109">
        <v>43731</v>
      </c>
      <c r="TK2" s="109">
        <v>43732</v>
      </c>
      <c r="TL2" s="109">
        <v>43733</v>
      </c>
      <c r="TM2" s="109">
        <v>43734</v>
      </c>
      <c r="TN2" s="109">
        <v>43735</v>
      </c>
      <c r="TO2" s="109">
        <v>43736</v>
      </c>
      <c r="TP2" s="109">
        <v>43737</v>
      </c>
      <c r="TQ2" s="109">
        <v>43738</v>
      </c>
      <c r="TR2" s="109">
        <v>43739</v>
      </c>
      <c r="TS2" s="109">
        <v>43740</v>
      </c>
      <c r="TT2" s="109">
        <v>43741</v>
      </c>
      <c r="TU2" s="109">
        <v>43742</v>
      </c>
      <c r="TV2" s="109">
        <v>43743</v>
      </c>
      <c r="TW2" s="109">
        <v>43744</v>
      </c>
      <c r="TX2" s="109">
        <v>43745</v>
      </c>
      <c r="TY2" s="109">
        <v>43746</v>
      </c>
      <c r="TZ2" s="109">
        <v>43747</v>
      </c>
      <c r="UA2" s="109">
        <v>43748</v>
      </c>
      <c r="UB2" s="109">
        <v>43749</v>
      </c>
      <c r="UC2" s="109">
        <v>43750</v>
      </c>
      <c r="UD2" s="109">
        <v>43751</v>
      </c>
      <c r="UE2" s="109">
        <v>43752</v>
      </c>
      <c r="UF2" s="109">
        <v>43753</v>
      </c>
      <c r="UG2" s="109">
        <v>43754</v>
      </c>
      <c r="UH2" s="109">
        <v>43755</v>
      </c>
      <c r="UI2" s="109">
        <v>43756</v>
      </c>
      <c r="UJ2" s="109">
        <v>43757</v>
      </c>
      <c r="UK2" s="109">
        <v>43758</v>
      </c>
      <c r="UL2" s="109">
        <v>43759</v>
      </c>
      <c r="UM2" s="109">
        <v>43760</v>
      </c>
      <c r="UN2" s="109">
        <v>43761</v>
      </c>
      <c r="UO2" s="109">
        <v>43762</v>
      </c>
      <c r="UP2" s="109">
        <v>43763</v>
      </c>
      <c r="UQ2" s="109">
        <v>43764</v>
      </c>
      <c r="UR2" s="109">
        <v>43765</v>
      </c>
      <c r="US2" s="109">
        <v>43766</v>
      </c>
      <c r="UT2" s="109">
        <v>43767</v>
      </c>
      <c r="UU2" s="109">
        <v>43768</v>
      </c>
      <c r="UV2" s="109">
        <v>43769</v>
      </c>
      <c r="UW2" s="109">
        <v>43770</v>
      </c>
      <c r="UX2" s="109">
        <v>43771</v>
      </c>
      <c r="UY2" s="109">
        <v>43772</v>
      </c>
      <c r="UZ2" s="109">
        <v>43773</v>
      </c>
      <c r="VA2" s="109">
        <v>43774</v>
      </c>
      <c r="VB2" s="109">
        <v>43775</v>
      </c>
      <c r="VC2" s="109">
        <v>43776</v>
      </c>
      <c r="VD2" s="109">
        <v>43777</v>
      </c>
      <c r="VE2" s="109">
        <v>43778</v>
      </c>
      <c r="VF2" s="109">
        <v>43779</v>
      </c>
      <c r="VG2" s="109">
        <v>43780</v>
      </c>
      <c r="VH2" s="109">
        <v>43781</v>
      </c>
      <c r="VI2" s="109">
        <v>43782</v>
      </c>
      <c r="VJ2" s="109">
        <v>43783</v>
      </c>
      <c r="VK2" s="109">
        <v>43784</v>
      </c>
      <c r="VL2" s="109">
        <v>43785</v>
      </c>
      <c r="VM2" s="109">
        <v>43786</v>
      </c>
      <c r="VN2" s="109">
        <v>43787</v>
      </c>
      <c r="VO2" s="109">
        <v>43788</v>
      </c>
      <c r="VP2" s="109">
        <v>43789</v>
      </c>
      <c r="VQ2" s="109">
        <v>43790</v>
      </c>
      <c r="VR2" s="109">
        <v>43791</v>
      </c>
      <c r="VS2" s="109">
        <v>43792</v>
      </c>
      <c r="VT2" s="109">
        <v>43793</v>
      </c>
      <c r="VU2" s="109">
        <v>43794</v>
      </c>
      <c r="VV2" s="109">
        <v>43795</v>
      </c>
      <c r="VW2" s="109">
        <v>43796</v>
      </c>
      <c r="VX2" s="109">
        <v>43797</v>
      </c>
      <c r="VY2" s="109">
        <v>43798</v>
      </c>
      <c r="VZ2" s="109">
        <v>43799</v>
      </c>
      <c r="WA2" s="109">
        <v>43800</v>
      </c>
      <c r="WB2" s="109">
        <v>43801</v>
      </c>
      <c r="WC2" s="109">
        <v>43802</v>
      </c>
      <c r="WD2" s="109">
        <v>43803</v>
      </c>
      <c r="WE2" s="109">
        <v>43804</v>
      </c>
      <c r="WF2" s="109">
        <v>43805</v>
      </c>
      <c r="WG2" s="109">
        <v>43806</v>
      </c>
      <c r="WH2" s="109">
        <v>43807</v>
      </c>
      <c r="WI2" s="109">
        <v>43808</v>
      </c>
      <c r="WJ2" s="109">
        <v>43809</v>
      </c>
      <c r="WK2" s="109">
        <v>43810</v>
      </c>
      <c r="WL2" s="109">
        <v>43811</v>
      </c>
      <c r="WM2" s="109">
        <v>43812</v>
      </c>
      <c r="WN2" s="109">
        <v>43813</v>
      </c>
      <c r="WO2" s="109">
        <v>43814</v>
      </c>
      <c r="WP2" s="109">
        <v>43815</v>
      </c>
      <c r="WQ2" s="109">
        <v>43816</v>
      </c>
      <c r="WR2" s="109">
        <v>43817</v>
      </c>
      <c r="WS2" s="109">
        <v>43818</v>
      </c>
      <c r="WT2" s="109">
        <v>43819</v>
      </c>
      <c r="WU2" s="109">
        <v>43820</v>
      </c>
      <c r="WV2" s="109">
        <v>43821</v>
      </c>
      <c r="WW2" s="109">
        <v>43822</v>
      </c>
      <c r="WX2" s="109">
        <v>43823</v>
      </c>
      <c r="WY2" s="109">
        <v>43824</v>
      </c>
      <c r="WZ2" s="109">
        <v>43825</v>
      </c>
      <c r="XA2" s="109">
        <v>43826</v>
      </c>
      <c r="XB2" s="109">
        <v>43827</v>
      </c>
      <c r="XC2" s="109">
        <v>43828</v>
      </c>
      <c r="XD2" s="109">
        <v>43829</v>
      </c>
      <c r="XE2" s="109">
        <v>43830</v>
      </c>
      <c r="XF2" s="109">
        <v>43831</v>
      </c>
      <c r="XG2" s="109">
        <v>43832</v>
      </c>
      <c r="XH2" s="109">
        <v>43833</v>
      </c>
      <c r="XI2" s="109">
        <v>43834</v>
      </c>
      <c r="XJ2" s="109">
        <v>43835</v>
      </c>
      <c r="XK2" s="109">
        <v>43836</v>
      </c>
      <c r="XL2" s="109">
        <v>43837</v>
      </c>
      <c r="XM2" s="109">
        <v>43838</v>
      </c>
      <c r="XN2" s="109">
        <v>43839</v>
      </c>
      <c r="XO2" s="109">
        <v>43840</v>
      </c>
      <c r="XP2" s="109">
        <v>43841</v>
      </c>
      <c r="XQ2" s="109">
        <v>43842</v>
      </c>
      <c r="XR2" s="109">
        <v>43843</v>
      </c>
      <c r="XS2" s="109">
        <v>43844</v>
      </c>
      <c r="XT2" s="109">
        <v>43845</v>
      </c>
      <c r="XU2" s="109">
        <v>43846</v>
      </c>
      <c r="XV2" s="109">
        <v>43847</v>
      </c>
      <c r="XW2" s="109">
        <v>43848</v>
      </c>
      <c r="XX2" s="109">
        <v>43849</v>
      </c>
      <c r="XY2" s="109">
        <v>43850</v>
      </c>
      <c r="XZ2" s="109">
        <v>43851</v>
      </c>
      <c r="YA2" s="109">
        <v>43852</v>
      </c>
      <c r="YB2" s="109">
        <v>43853</v>
      </c>
      <c r="YC2" s="109">
        <v>43854</v>
      </c>
      <c r="YD2" s="109">
        <v>43855</v>
      </c>
      <c r="YE2" s="109">
        <v>43856</v>
      </c>
      <c r="YF2" s="109">
        <v>43857</v>
      </c>
      <c r="YG2" s="109">
        <v>43858</v>
      </c>
      <c r="YH2" s="109">
        <v>43859</v>
      </c>
      <c r="YI2" s="109">
        <v>43860</v>
      </c>
      <c r="YJ2" s="109">
        <v>43861</v>
      </c>
      <c r="YK2" s="109">
        <v>43862</v>
      </c>
      <c r="YL2" s="109">
        <v>43863</v>
      </c>
      <c r="YM2" s="109">
        <v>43864</v>
      </c>
      <c r="YN2" s="109">
        <v>43865</v>
      </c>
      <c r="YO2" s="109">
        <v>43866</v>
      </c>
      <c r="YP2" s="109">
        <v>43867</v>
      </c>
      <c r="YQ2" s="109">
        <v>43868</v>
      </c>
      <c r="YR2" s="109">
        <v>43869</v>
      </c>
      <c r="YS2" s="109">
        <v>43870</v>
      </c>
      <c r="YT2" s="109">
        <v>43871</v>
      </c>
      <c r="YU2" s="109">
        <v>43872</v>
      </c>
      <c r="YV2" s="109">
        <v>43873</v>
      </c>
      <c r="YW2" s="109">
        <v>43874</v>
      </c>
      <c r="YX2" s="109">
        <v>43875</v>
      </c>
      <c r="YY2" s="109">
        <v>43876</v>
      </c>
      <c r="YZ2" s="109">
        <v>43877</v>
      </c>
      <c r="ZA2" s="109">
        <v>43878</v>
      </c>
      <c r="ZB2" s="109">
        <v>43879</v>
      </c>
      <c r="ZC2" s="109">
        <v>43880</v>
      </c>
      <c r="ZD2" s="109">
        <v>43881</v>
      </c>
      <c r="ZE2" s="109">
        <v>43882</v>
      </c>
      <c r="ZF2" s="109">
        <v>43883</v>
      </c>
      <c r="ZG2" s="109">
        <v>43884</v>
      </c>
      <c r="ZH2" s="109">
        <v>43885</v>
      </c>
      <c r="ZI2" s="109">
        <v>43886</v>
      </c>
      <c r="ZJ2" s="109">
        <v>43887</v>
      </c>
      <c r="ZK2" s="109">
        <v>43888</v>
      </c>
      <c r="ZL2" s="109">
        <v>43889</v>
      </c>
      <c r="ZM2" s="109">
        <v>43890</v>
      </c>
      <c r="ZN2" s="109">
        <v>43891</v>
      </c>
      <c r="ZO2" s="109">
        <v>43892</v>
      </c>
      <c r="ZP2" s="109">
        <v>43893</v>
      </c>
      <c r="ZQ2" s="109">
        <v>43894</v>
      </c>
      <c r="ZR2" s="109">
        <v>43895</v>
      </c>
      <c r="ZS2" s="109">
        <v>43896</v>
      </c>
      <c r="ZT2" s="109">
        <v>43897</v>
      </c>
      <c r="ZU2" s="109">
        <v>43898</v>
      </c>
      <c r="ZV2" s="109">
        <v>43899</v>
      </c>
      <c r="ZW2" s="109">
        <v>43900</v>
      </c>
      <c r="ZX2" s="109">
        <v>43901</v>
      </c>
      <c r="ZY2" s="109">
        <v>43902</v>
      </c>
      <c r="ZZ2" s="109">
        <v>43903</v>
      </c>
      <c r="AAA2" s="109">
        <v>43904</v>
      </c>
      <c r="AAB2" s="109">
        <v>43905</v>
      </c>
      <c r="AAC2" s="109">
        <v>43906</v>
      </c>
      <c r="AAD2" s="109">
        <v>43907</v>
      </c>
      <c r="AAE2" s="109">
        <v>43908</v>
      </c>
      <c r="AAF2" s="109">
        <v>43909</v>
      </c>
      <c r="AAG2" s="109">
        <v>43910</v>
      </c>
      <c r="AAH2" s="109">
        <v>43911</v>
      </c>
      <c r="AAI2" s="109">
        <v>43912</v>
      </c>
      <c r="AAJ2" s="109">
        <v>43913</v>
      </c>
      <c r="AAK2" s="109">
        <v>43914</v>
      </c>
      <c r="AAL2" s="109">
        <v>43915</v>
      </c>
      <c r="AAM2" s="109">
        <v>43916</v>
      </c>
      <c r="AAN2" s="109">
        <v>43917</v>
      </c>
      <c r="AAO2" s="109">
        <v>43918</v>
      </c>
      <c r="AAP2" s="109">
        <v>43919</v>
      </c>
      <c r="AAQ2" s="109">
        <v>43920</v>
      </c>
      <c r="AAR2" s="109">
        <v>43921</v>
      </c>
      <c r="AAS2" s="109">
        <v>43922</v>
      </c>
      <c r="AAT2" s="109">
        <v>43923</v>
      </c>
      <c r="AAU2" s="109">
        <v>43924</v>
      </c>
      <c r="AAV2" s="109">
        <v>43925</v>
      </c>
      <c r="AAW2" s="109">
        <v>43926</v>
      </c>
      <c r="AAX2" s="109">
        <v>43927</v>
      </c>
      <c r="AAY2" s="109">
        <v>43928</v>
      </c>
      <c r="AAZ2" s="109">
        <v>43929</v>
      </c>
      <c r="ABA2" s="109">
        <v>43930</v>
      </c>
      <c r="ABB2" s="109">
        <v>43931</v>
      </c>
      <c r="ABC2" s="109">
        <v>43932</v>
      </c>
      <c r="ABD2" s="109">
        <v>43933</v>
      </c>
      <c r="ABE2" s="109">
        <v>43934</v>
      </c>
      <c r="ABF2" s="109">
        <v>43935</v>
      </c>
      <c r="ABG2" s="109">
        <v>43936</v>
      </c>
      <c r="ABH2" s="109">
        <v>43937</v>
      </c>
      <c r="ABI2" s="109">
        <v>43938</v>
      </c>
      <c r="ABJ2" s="109">
        <v>43939</v>
      </c>
      <c r="ABK2" s="109">
        <v>43940</v>
      </c>
      <c r="ABL2" s="109">
        <v>43941</v>
      </c>
      <c r="ABM2" s="109">
        <v>43942</v>
      </c>
      <c r="ABN2" s="109">
        <v>43943</v>
      </c>
      <c r="ABO2" s="109">
        <v>43944</v>
      </c>
      <c r="ABP2" s="109">
        <v>43945</v>
      </c>
      <c r="ABQ2" s="109">
        <v>43946</v>
      </c>
      <c r="ABR2" s="109">
        <v>43947</v>
      </c>
      <c r="ABS2" s="109">
        <v>43948</v>
      </c>
      <c r="ABT2" s="109">
        <v>43949</v>
      </c>
      <c r="ABU2" s="109">
        <v>43950</v>
      </c>
      <c r="ABV2" s="109">
        <v>43951</v>
      </c>
      <c r="ABW2" s="109">
        <v>43952</v>
      </c>
      <c r="ABX2" s="109">
        <v>43953</v>
      </c>
      <c r="ABY2" s="109">
        <v>43954</v>
      </c>
      <c r="ABZ2" s="109">
        <v>43955</v>
      </c>
      <c r="ACA2" s="109">
        <v>43956</v>
      </c>
      <c r="ACB2" s="109">
        <v>43957</v>
      </c>
      <c r="ACC2" s="109">
        <v>43958</v>
      </c>
      <c r="ACD2" s="109">
        <v>43959</v>
      </c>
      <c r="ACE2" s="109">
        <v>43960</v>
      </c>
      <c r="ACF2" s="109">
        <v>43961</v>
      </c>
      <c r="ACG2" s="109">
        <v>43962</v>
      </c>
      <c r="ACH2" s="109">
        <v>43963</v>
      </c>
      <c r="ACI2" s="109">
        <v>43964</v>
      </c>
      <c r="ACJ2" s="109">
        <v>43965</v>
      </c>
      <c r="ACK2" s="109">
        <v>43966</v>
      </c>
      <c r="ACL2" s="109">
        <v>43967</v>
      </c>
      <c r="ACM2" s="109">
        <v>43968</v>
      </c>
      <c r="ACN2" s="109">
        <v>43969</v>
      </c>
      <c r="ACO2" s="109">
        <v>43970</v>
      </c>
      <c r="ACP2" s="109">
        <v>43971</v>
      </c>
      <c r="ACQ2" s="109">
        <v>43972</v>
      </c>
      <c r="ACR2" s="109">
        <v>43973</v>
      </c>
      <c r="ACS2" s="109">
        <v>43974</v>
      </c>
      <c r="ACT2" s="109">
        <v>43975</v>
      </c>
      <c r="ACU2" s="109">
        <v>43976</v>
      </c>
      <c r="ACV2" s="109">
        <v>43977</v>
      </c>
      <c r="ACW2" s="109">
        <v>43978</v>
      </c>
      <c r="ACX2" s="109">
        <v>43979</v>
      </c>
      <c r="ACY2" s="109">
        <v>43980</v>
      </c>
      <c r="ACZ2" s="109">
        <v>43981</v>
      </c>
      <c r="ADA2" s="109">
        <v>43982</v>
      </c>
      <c r="ADB2" s="109">
        <v>43983</v>
      </c>
      <c r="ADC2" s="109">
        <v>43984</v>
      </c>
      <c r="ADD2" s="109">
        <v>43985</v>
      </c>
      <c r="ADE2" s="109">
        <v>43986</v>
      </c>
      <c r="ADF2" s="109">
        <v>43987</v>
      </c>
      <c r="ADG2" s="109">
        <v>43988</v>
      </c>
      <c r="ADH2" s="109">
        <v>43989</v>
      </c>
      <c r="ADI2" s="109">
        <v>43990</v>
      </c>
      <c r="ADJ2" s="109">
        <v>43991</v>
      </c>
      <c r="ADK2" s="109">
        <v>43992</v>
      </c>
      <c r="ADL2" s="109">
        <v>43993</v>
      </c>
      <c r="ADM2" s="109">
        <v>43994</v>
      </c>
      <c r="ADN2" s="109">
        <v>43995</v>
      </c>
      <c r="ADO2" s="109">
        <v>43996</v>
      </c>
      <c r="ADP2" s="109">
        <v>43997</v>
      </c>
      <c r="ADQ2" s="109">
        <v>43998</v>
      </c>
      <c r="ADR2" s="109">
        <v>43999</v>
      </c>
      <c r="ADS2" s="109">
        <v>44000</v>
      </c>
      <c r="ADT2" s="109">
        <v>44001</v>
      </c>
      <c r="ADU2" s="109">
        <v>44002</v>
      </c>
      <c r="ADV2" s="109">
        <v>44003</v>
      </c>
      <c r="ADW2" s="109">
        <v>44004</v>
      </c>
      <c r="ADX2" s="109">
        <v>44005</v>
      </c>
      <c r="ADY2" s="109">
        <v>44006</v>
      </c>
      <c r="ADZ2" s="109">
        <v>44007</v>
      </c>
      <c r="AEA2" s="109">
        <v>44008</v>
      </c>
      <c r="AEB2" s="109">
        <v>44009</v>
      </c>
      <c r="AEC2" s="109">
        <v>44010</v>
      </c>
      <c r="AED2" s="109">
        <v>44011</v>
      </c>
      <c r="AEE2" s="109">
        <v>44012</v>
      </c>
      <c r="AEF2" s="109">
        <v>44013</v>
      </c>
      <c r="AEG2" s="109">
        <v>44014</v>
      </c>
      <c r="AEH2" s="109">
        <v>44015</v>
      </c>
      <c r="AEI2" s="109">
        <v>44016</v>
      </c>
      <c r="AEJ2" s="109">
        <v>44017</v>
      </c>
      <c r="AEK2" s="109">
        <v>44018</v>
      </c>
      <c r="AEL2" s="109">
        <v>44019</v>
      </c>
      <c r="AEM2" s="109">
        <v>44020</v>
      </c>
      <c r="AEN2" s="109">
        <v>44021</v>
      </c>
      <c r="AEO2" s="109">
        <v>44022</v>
      </c>
      <c r="AEP2" s="109">
        <v>44023</v>
      </c>
      <c r="AEQ2" s="109">
        <v>44024</v>
      </c>
      <c r="AER2" s="109">
        <v>44025</v>
      </c>
      <c r="AES2" s="109">
        <v>44026</v>
      </c>
      <c r="AET2" s="109">
        <v>44027</v>
      </c>
      <c r="AEU2" s="109">
        <v>44028</v>
      </c>
      <c r="AEV2" s="109">
        <v>44029</v>
      </c>
      <c r="AEW2" s="109">
        <v>44030</v>
      </c>
      <c r="AEX2" s="109">
        <v>44031</v>
      </c>
      <c r="AEY2" s="109">
        <v>44032</v>
      </c>
      <c r="AEZ2" s="109">
        <v>44033</v>
      </c>
      <c r="AFA2" s="109">
        <v>44034</v>
      </c>
      <c r="AFB2" s="109">
        <v>44035</v>
      </c>
      <c r="AFC2" s="109">
        <v>44036</v>
      </c>
      <c r="AFD2" s="109">
        <v>44037</v>
      </c>
      <c r="AFE2" s="109">
        <v>44038</v>
      </c>
      <c r="AFF2" s="109">
        <v>44039</v>
      </c>
      <c r="AFG2" s="109">
        <v>44040</v>
      </c>
      <c r="AFH2" s="109">
        <v>44041</v>
      </c>
      <c r="AFI2" s="109">
        <v>44042</v>
      </c>
      <c r="AFJ2" s="109">
        <v>44043</v>
      </c>
      <c r="AFK2" s="109">
        <v>44044</v>
      </c>
      <c r="AFL2" s="109">
        <v>44045</v>
      </c>
      <c r="AFM2" s="109">
        <v>44046</v>
      </c>
      <c r="AFN2" s="109">
        <v>44047</v>
      </c>
      <c r="AFO2" s="109">
        <v>44048</v>
      </c>
      <c r="AFP2" s="109">
        <v>44049</v>
      </c>
      <c r="AFQ2" s="109">
        <v>44050</v>
      </c>
      <c r="AFR2" s="109">
        <v>44051</v>
      </c>
      <c r="AFS2" s="109">
        <v>44052</v>
      </c>
      <c r="AFT2" s="109">
        <v>44053</v>
      </c>
      <c r="AFU2" s="109">
        <v>44054</v>
      </c>
      <c r="AFV2" s="109">
        <v>44055</v>
      </c>
      <c r="AFW2" s="109">
        <v>44056</v>
      </c>
      <c r="AFX2" s="109">
        <v>44057</v>
      </c>
      <c r="AFY2" s="109">
        <v>44058</v>
      </c>
      <c r="AFZ2" s="109">
        <v>44059</v>
      </c>
      <c r="AGA2" s="109">
        <v>44060</v>
      </c>
      <c r="AGB2" s="109">
        <v>44061</v>
      </c>
      <c r="AGC2" s="109">
        <v>44062</v>
      </c>
      <c r="AGD2" s="109">
        <v>44063</v>
      </c>
      <c r="AGE2" s="109">
        <v>44064</v>
      </c>
      <c r="AGF2" s="109">
        <v>44065</v>
      </c>
      <c r="AGG2" s="109">
        <v>44066</v>
      </c>
      <c r="AGH2" s="109">
        <v>44067</v>
      </c>
      <c r="AGI2" s="109">
        <v>44068</v>
      </c>
      <c r="AGJ2" s="109">
        <v>44069</v>
      </c>
      <c r="AGK2" s="109">
        <v>44070</v>
      </c>
      <c r="AGL2" s="109">
        <v>44071</v>
      </c>
      <c r="AGM2" s="109">
        <v>44072</v>
      </c>
      <c r="AGN2" s="109">
        <v>44073</v>
      </c>
      <c r="AGO2" s="109">
        <v>44074</v>
      </c>
      <c r="AGP2" s="109">
        <v>44075</v>
      </c>
      <c r="AGQ2" s="109">
        <v>44076</v>
      </c>
      <c r="AGR2" s="109">
        <v>44077</v>
      </c>
      <c r="AGS2" s="109">
        <v>44078</v>
      </c>
      <c r="AGT2" s="109">
        <v>44079</v>
      </c>
      <c r="AGU2" s="109">
        <v>44080</v>
      </c>
      <c r="AGV2" s="109">
        <v>44081</v>
      </c>
      <c r="AGW2" s="109">
        <v>44082</v>
      </c>
      <c r="AGX2" s="109">
        <v>44083</v>
      </c>
      <c r="AGY2" s="109">
        <v>44084</v>
      </c>
      <c r="AGZ2" s="109">
        <v>44085</v>
      </c>
      <c r="AHA2" s="109">
        <v>44086</v>
      </c>
      <c r="AHB2" s="109">
        <v>44087</v>
      </c>
      <c r="AHC2" s="109">
        <v>44088</v>
      </c>
      <c r="AHD2" s="109">
        <v>44089</v>
      </c>
      <c r="AHE2" s="109">
        <v>44090</v>
      </c>
      <c r="AHF2" s="109">
        <v>44091</v>
      </c>
      <c r="AHG2" s="109">
        <v>44092</v>
      </c>
      <c r="AHH2" s="109">
        <v>44093</v>
      </c>
      <c r="AHI2" s="109">
        <v>44094</v>
      </c>
      <c r="AHJ2" s="109">
        <v>44095</v>
      </c>
      <c r="AHK2" s="109">
        <v>44096</v>
      </c>
      <c r="AHL2" s="109">
        <v>44097</v>
      </c>
      <c r="AHM2" s="109">
        <v>44098</v>
      </c>
      <c r="AHN2" s="109">
        <v>44099</v>
      </c>
      <c r="AHO2" s="109">
        <v>44100</v>
      </c>
      <c r="AHP2" s="109">
        <v>44101</v>
      </c>
      <c r="AHQ2" s="109">
        <v>44102</v>
      </c>
      <c r="AHR2" s="109">
        <v>44103</v>
      </c>
      <c r="AHS2" s="109">
        <v>44104</v>
      </c>
      <c r="AHT2" s="109">
        <v>44105</v>
      </c>
      <c r="AHU2" s="109">
        <v>44106</v>
      </c>
      <c r="AHV2" s="109">
        <v>44107</v>
      </c>
      <c r="AHW2" s="109">
        <v>44108</v>
      </c>
      <c r="AHX2" s="109">
        <v>44109</v>
      </c>
      <c r="AHY2" s="109">
        <v>44110</v>
      </c>
      <c r="AHZ2" s="109">
        <v>44111</v>
      </c>
      <c r="AIA2" s="109">
        <v>44112</v>
      </c>
      <c r="AIB2" s="109">
        <v>44113</v>
      </c>
      <c r="AIC2" s="109">
        <v>44114</v>
      </c>
      <c r="AID2" s="109">
        <v>44115</v>
      </c>
      <c r="AIE2" s="109">
        <v>44116</v>
      </c>
      <c r="AIF2" s="109">
        <v>44117</v>
      </c>
      <c r="AIG2" s="109">
        <v>44118</v>
      </c>
      <c r="AIH2" s="109">
        <v>44119</v>
      </c>
      <c r="AII2" s="109">
        <v>44120</v>
      </c>
      <c r="AIJ2" s="109">
        <v>44121</v>
      </c>
      <c r="AIK2" s="109">
        <v>44122</v>
      </c>
      <c r="AIL2" s="109">
        <v>44123</v>
      </c>
      <c r="AIM2" s="109">
        <v>44124</v>
      </c>
      <c r="AIN2" s="109">
        <v>44125</v>
      </c>
      <c r="AIO2" s="109">
        <v>44126</v>
      </c>
      <c r="AIP2" s="109">
        <v>44127</v>
      </c>
      <c r="AIQ2" s="109">
        <v>44128</v>
      </c>
      <c r="AIR2" s="109">
        <v>44129</v>
      </c>
      <c r="AIS2" s="109">
        <v>44130</v>
      </c>
      <c r="AIT2" s="109">
        <v>44131</v>
      </c>
      <c r="AIU2" s="109">
        <v>44132</v>
      </c>
      <c r="AIV2" s="109">
        <v>44133</v>
      </c>
      <c r="AIW2" s="109">
        <v>44134</v>
      </c>
      <c r="AIX2" s="109">
        <v>44135</v>
      </c>
      <c r="AIY2" s="109">
        <v>44136</v>
      </c>
      <c r="AIZ2" s="109">
        <v>44137</v>
      </c>
      <c r="AJA2" s="109">
        <v>44138</v>
      </c>
      <c r="AJB2" s="109">
        <v>44139</v>
      </c>
      <c r="AJC2" s="109">
        <v>44140</v>
      </c>
      <c r="AJD2" s="109">
        <v>44141</v>
      </c>
      <c r="AJE2" s="109">
        <v>44142</v>
      </c>
      <c r="AJF2" s="109">
        <v>44143</v>
      </c>
      <c r="AJG2" s="109">
        <v>44144</v>
      </c>
      <c r="AJH2" s="109">
        <v>44145</v>
      </c>
      <c r="AJI2" s="109">
        <v>44146</v>
      </c>
      <c r="AJJ2" s="109">
        <v>44147</v>
      </c>
      <c r="AJK2" s="109">
        <v>44148</v>
      </c>
      <c r="AJL2" s="109">
        <v>44149</v>
      </c>
      <c r="AJM2" s="109">
        <v>44150</v>
      </c>
      <c r="AJN2" s="109">
        <v>44151</v>
      </c>
      <c r="AJO2" s="109">
        <v>44152</v>
      </c>
      <c r="AJP2" s="109">
        <v>44153</v>
      </c>
      <c r="AJQ2" s="109">
        <v>44154</v>
      </c>
      <c r="AJR2" s="109">
        <v>44155</v>
      </c>
      <c r="AJS2" s="109">
        <v>44156</v>
      </c>
      <c r="AJT2" s="109">
        <v>44157</v>
      </c>
      <c r="AJU2" s="109">
        <v>44158</v>
      </c>
      <c r="AJV2" s="109">
        <v>44159</v>
      </c>
      <c r="AJW2" s="109">
        <v>44160</v>
      </c>
      <c r="AJX2" s="109">
        <v>44161</v>
      </c>
      <c r="AJY2" s="109">
        <v>44162</v>
      </c>
      <c r="AJZ2" s="109">
        <v>44163</v>
      </c>
      <c r="AKA2" s="109">
        <v>44164</v>
      </c>
      <c r="AKB2" s="109">
        <v>44165</v>
      </c>
      <c r="AKC2" s="109">
        <v>44166</v>
      </c>
      <c r="AKD2" s="109">
        <v>44167</v>
      </c>
      <c r="AKE2" s="109">
        <v>44168</v>
      </c>
      <c r="AKF2" s="109">
        <v>44169</v>
      </c>
      <c r="AKG2" s="109">
        <v>44170</v>
      </c>
      <c r="AKH2" s="109">
        <v>44171</v>
      </c>
      <c r="AKI2" s="109">
        <v>44172</v>
      </c>
      <c r="AKJ2" s="109">
        <v>44173</v>
      </c>
      <c r="AKK2" s="109">
        <v>44174</v>
      </c>
      <c r="AKL2" s="109">
        <v>44175</v>
      </c>
      <c r="AKM2" s="109">
        <v>44176</v>
      </c>
      <c r="AKN2" s="109">
        <v>44177</v>
      </c>
      <c r="AKO2" s="109">
        <v>44178</v>
      </c>
      <c r="AKP2" s="109">
        <v>44179</v>
      </c>
      <c r="AKQ2" s="109">
        <v>44180</v>
      </c>
      <c r="AKR2" s="109">
        <v>44181</v>
      </c>
      <c r="AKS2" s="109">
        <v>44182</v>
      </c>
      <c r="AKT2" s="109">
        <v>44183</v>
      </c>
      <c r="AKU2" s="109">
        <v>44184</v>
      </c>
      <c r="AKV2" s="109">
        <v>44185</v>
      </c>
      <c r="AKW2" s="109">
        <v>44186</v>
      </c>
      <c r="AKX2" s="109">
        <v>44187</v>
      </c>
      <c r="AKY2" s="109">
        <v>44188</v>
      </c>
      <c r="AKZ2" s="109">
        <v>44189</v>
      </c>
      <c r="ALA2" s="109">
        <v>44190</v>
      </c>
      <c r="ALB2" s="109">
        <v>44191</v>
      </c>
      <c r="ALC2" s="109">
        <v>44192</v>
      </c>
      <c r="ALD2" s="109">
        <v>44193</v>
      </c>
      <c r="ALE2" s="109">
        <v>44194</v>
      </c>
      <c r="ALF2" s="109">
        <v>44195</v>
      </c>
      <c r="ALG2" s="109">
        <v>44196</v>
      </c>
      <c r="ALH2" s="109">
        <v>44197</v>
      </c>
      <c r="ALI2" s="109">
        <v>44198</v>
      </c>
      <c r="ALJ2" s="109">
        <v>44199</v>
      </c>
      <c r="ALK2" s="109">
        <v>44200</v>
      </c>
      <c r="ALL2" s="109">
        <v>44201</v>
      </c>
      <c r="ALM2" s="109">
        <v>44202</v>
      </c>
      <c r="ALN2" s="109">
        <v>44203</v>
      </c>
      <c r="ALO2" s="109">
        <v>44204</v>
      </c>
      <c r="ALP2" s="109">
        <v>44205</v>
      </c>
      <c r="ALQ2" s="109">
        <v>44206</v>
      </c>
      <c r="ALR2" s="109">
        <v>44207</v>
      </c>
      <c r="ALS2" s="109">
        <v>44208</v>
      </c>
      <c r="ALT2" s="109">
        <v>44209</v>
      </c>
      <c r="ALU2" s="109">
        <v>44210</v>
      </c>
      <c r="ALV2" s="109">
        <v>44211</v>
      </c>
      <c r="ALW2" s="109">
        <v>44212</v>
      </c>
      <c r="ALX2" s="109">
        <v>44213</v>
      </c>
      <c r="ALY2" s="109">
        <v>44214</v>
      </c>
      <c r="ALZ2" s="109">
        <v>44215</v>
      </c>
      <c r="AMA2" s="109">
        <v>44216</v>
      </c>
      <c r="AMB2" s="109">
        <v>44217</v>
      </c>
      <c r="AMC2" s="109">
        <v>44218</v>
      </c>
      <c r="AMD2" s="109">
        <v>44219</v>
      </c>
      <c r="AME2" s="109">
        <v>44220</v>
      </c>
      <c r="AMF2" s="109">
        <v>44221</v>
      </c>
      <c r="AMG2" s="109">
        <v>44222</v>
      </c>
      <c r="AMH2" s="109">
        <v>44223</v>
      </c>
      <c r="AMI2" s="109">
        <v>44224</v>
      </c>
      <c r="AMJ2" s="109">
        <v>44225</v>
      </c>
      <c r="AMK2" s="109"/>
      <c r="AML2" s="109"/>
      <c r="AMM2" s="109"/>
      <c r="AMN2" s="109"/>
      <c r="AMO2" s="109"/>
      <c r="AMP2" s="109"/>
      <c r="AMQ2" s="109"/>
      <c r="AMR2" s="109"/>
      <c r="AMS2" s="109"/>
      <c r="AMT2" s="109"/>
      <c r="AMU2" s="109"/>
      <c r="AMV2" s="109"/>
      <c r="AMW2" s="109"/>
      <c r="AMX2" s="109"/>
      <c r="AMY2" s="109"/>
      <c r="AMZ2" s="109"/>
      <c r="ANA2" s="109"/>
      <c r="ANB2" s="109"/>
      <c r="ANC2" s="109"/>
      <c r="AND2" s="109"/>
      <c r="ANE2" s="109"/>
      <c r="ANF2" s="109"/>
      <c r="ANG2" s="109"/>
      <c r="ANH2" s="109"/>
      <c r="ANI2" s="109"/>
      <c r="ANJ2" s="109"/>
      <c r="ANK2" s="109"/>
      <c r="ANL2" s="109"/>
      <c r="ANM2" s="109"/>
      <c r="ANN2" s="109"/>
      <c r="ANO2" s="109"/>
      <c r="ANP2" s="109"/>
      <c r="ANQ2" s="109"/>
      <c r="ANR2" s="109"/>
      <c r="ANS2" s="109"/>
      <c r="ANT2" s="109"/>
      <c r="ANU2" s="109"/>
      <c r="ANV2" s="109"/>
      <c r="ANW2" s="109"/>
      <c r="ANX2" s="109"/>
      <c r="ANY2" s="109"/>
      <c r="ANZ2" s="109"/>
      <c r="AOA2" s="109"/>
      <c r="AOB2" s="109"/>
      <c r="AOC2" s="109"/>
      <c r="AOD2" s="109"/>
      <c r="AOE2" s="109"/>
      <c r="AOF2" s="109"/>
      <c r="AOG2" s="109"/>
      <c r="AOH2" s="109"/>
      <c r="AOI2" s="109"/>
      <c r="AOJ2" s="109"/>
      <c r="AOK2" s="109"/>
      <c r="AOL2" s="109"/>
      <c r="AOM2" s="109"/>
      <c r="AON2" s="109"/>
      <c r="AOO2" s="109"/>
      <c r="AOP2" s="109"/>
      <c r="AOQ2" s="109"/>
      <c r="AOR2" s="109"/>
      <c r="AOS2" s="109"/>
      <c r="AOT2" s="109"/>
      <c r="AOU2" s="109"/>
      <c r="AOV2" s="109"/>
      <c r="AOW2" s="109"/>
      <c r="AOX2" s="109"/>
      <c r="AOY2" s="109"/>
      <c r="AOZ2" s="109"/>
      <c r="APA2" s="109"/>
      <c r="APB2" s="109"/>
      <c r="APC2" s="109"/>
      <c r="APD2" s="109"/>
      <c r="APE2" s="109"/>
      <c r="APF2" s="109"/>
      <c r="APG2" s="109"/>
      <c r="APH2" s="109"/>
      <c r="API2" s="109"/>
      <c r="APJ2" s="109"/>
      <c r="APK2" s="109"/>
      <c r="APL2" s="109"/>
      <c r="APM2" s="109"/>
      <c r="APN2" s="109"/>
      <c r="APO2" s="109"/>
      <c r="APP2" s="109"/>
      <c r="APQ2" s="109"/>
      <c r="APR2" s="109"/>
      <c r="APS2" s="109"/>
      <c r="APT2" s="109"/>
      <c r="APU2" s="109"/>
      <c r="APV2" s="109"/>
    </row>
    <row r="3" spans="2:1114" s="11" customFormat="1" x14ac:dyDescent="0.3">
      <c r="D3" s="164" t="s">
        <v>134</v>
      </c>
      <c r="S3" s="11">
        <v>82242.612851169732</v>
      </c>
      <c r="AX3" s="11">
        <v>149855.81106935453</v>
      </c>
      <c r="BS3" s="11">
        <v>392.70721277059209</v>
      </c>
      <c r="CB3" s="11">
        <v>262348.44744868699</v>
      </c>
      <c r="CX3" s="11">
        <v>1994.3317853721032</v>
      </c>
      <c r="DG3" s="11">
        <v>441277.34246426699</v>
      </c>
      <c r="EB3" s="11">
        <v>7887.7352221058445</v>
      </c>
      <c r="EL3" s="11">
        <v>713137.01742420916</v>
      </c>
      <c r="FG3" s="11">
        <v>24295.934930934629</v>
      </c>
      <c r="FP3" s="11">
        <v>1107292.9947422135</v>
      </c>
      <c r="GL3" s="11">
        <v>58282.918049651285</v>
      </c>
      <c r="GU3" s="11">
        <v>1651887.0370815995</v>
      </c>
      <c r="HP3" s="11">
        <v>108886.82603361452</v>
      </c>
      <c r="HY3" s="11">
        <v>2367698.2797799842</v>
      </c>
      <c r="IU3" s="11">
        <v>158429.39704393479</v>
      </c>
      <c r="JD3" s="11">
        <v>3260623.0386555004</v>
      </c>
      <c r="JY3" s="11">
        <v>179524.02618064472</v>
      </c>
      <c r="KI3" s="11">
        <v>4314227.5492393756</v>
      </c>
      <c r="LD3" s="11">
        <v>158429.39704393479</v>
      </c>
      <c r="LK3" s="11">
        <v>5484458.106263753</v>
      </c>
      <c r="MI3" s="11">
        <v>108886.82603361452</v>
      </c>
      <c r="MP3" s="11">
        <v>6698732.2580044493</v>
      </c>
      <c r="NK3" s="11">
        <v>58282.918049651285</v>
      </c>
      <c r="NT3" s="11">
        <v>7861035.1266317377</v>
      </c>
      <c r="OP3" s="11">
        <v>24295.934930934629</v>
      </c>
      <c r="OY3" s="11">
        <v>8863292.3554321639</v>
      </c>
      <c r="PT3" s="11">
        <v>7887.7352221058445</v>
      </c>
      <c r="QC3" s="11">
        <v>9601489.9856619835</v>
      </c>
      <c r="QY3" s="11">
        <v>1994.3317853721032</v>
      </c>
      <c r="RH3" s="11">
        <v>9993334.2253773119</v>
      </c>
      <c r="SC3" s="11">
        <v>0</v>
      </c>
      <c r="SM3" s="11">
        <v>9993334.2253773119</v>
      </c>
      <c r="TQ3" s="11">
        <v>9601489.9856619835</v>
      </c>
      <c r="UV3" s="11">
        <v>8863292.3554321639</v>
      </c>
      <c r="VZ3" s="11">
        <v>7861035.1266317377</v>
      </c>
      <c r="XE3" s="11">
        <v>6698732.2580044493</v>
      </c>
      <c r="YJ3" s="11">
        <v>5484458.106263753</v>
      </c>
      <c r="ZM3" s="11">
        <v>4314227.5492393756</v>
      </c>
      <c r="AAR3" s="11">
        <v>3260623.0386555004</v>
      </c>
      <c r="ABV3" s="11">
        <v>2367698.2797799842</v>
      </c>
      <c r="ADA3" s="11">
        <v>1651887.0370815995</v>
      </c>
      <c r="AEE3" s="11">
        <v>1107292.9947422135</v>
      </c>
      <c r="AFJ3" s="11">
        <v>713137.01742420916</v>
      </c>
      <c r="AGO3" s="11">
        <v>441277.34246426699</v>
      </c>
      <c r="AHS3" s="11">
        <v>262348.44744868699</v>
      </c>
      <c r="AIX3" s="11">
        <v>149855.81106935453</v>
      </c>
      <c r="AKB3" s="11">
        <v>82242.612851169732</v>
      </c>
    </row>
    <row r="4" spans="2:1114" x14ac:dyDescent="0.3">
      <c r="D4" s="1" t="s">
        <v>178</v>
      </c>
      <c r="E4" s="171"/>
      <c r="S4">
        <v>370.89014539444804</v>
      </c>
      <c r="AX4">
        <v>1883.535575073653</v>
      </c>
      <c r="CB4">
        <v>7449.5277097666303</v>
      </c>
      <c r="DG4">
        <v>22946.160768104925</v>
      </c>
      <c r="EL4">
        <v>55044.978158003993</v>
      </c>
      <c r="FP4">
        <v>102837.55792063593</v>
      </c>
      <c r="GU4">
        <v>149627.7638748273</v>
      </c>
      <c r="HY4">
        <v>169550.46917060891</v>
      </c>
      <c r="JD4">
        <v>149627.7638748273</v>
      </c>
      <c r="KI4">
        <v>102837.55792063593</v>
      </c>
      <c r="LK4">
        <v>55044.978158003993</v>
      </c>
      <c r="MP4">
        <v>22946.160768104925</v>
      </c>
      <c r="NT4">
        <v>7449.5277097666303</v>
      </c>
      <c r="OY4">
        <v>1883.535575073653</v>
      </c>
      <c r="QC4">
        <v>0</v>
      </c>
    </row>
    <row r="5" spans="2:1114" x14ac:dyDescent="0.3">
      <c r="S5" s="109"/>
      <c r="V5" s="171"/>
      <c r="W5" s="171"/>
      <c r="X5" s="171"/>
      <c r="Y5" s="171"/>
      <c r="Z5" s="171"/>
      <c r="AA5" s="171"/>
      <c r="AB5" s="171"/>
      <c r="AC5" s="179"/>
      <c r="AD5" s="171"/>
      <c r="AE5" s="171"/>
      <c r="AF5" s="171"/>
      <c r="AG5" s="171"/>
      <c r="AH5" s="171"/>
      <c r="AI5" s="171"/>
      <c r="AX5" s="109"/>
      <c r="DG5" s="109"/>
      <c r="EL5" s="109"/>
      <c r="FP5" s="109"/>
      <c r="GU5" s="109"/>
      <c r="HY5" s="109"/>
      <c r="JD5" s="109"/>
      <c r="KI5" s="109"/>
      <c r="LK5" s="109"/>
      <c r="MP5" s="109"/>
      <c r="NT5" s="109"/>
      <c r="OY5" s="109"/>
      <c r="QC5" s="109"/>
      <c r="RH5" s="109"/>
      <c r="SI5" s="171"/>
      <c r="SM5" s="109"/>
      <c r="TQ5" s="109"/>
      <c r="UV5" s="109"/>
      <c r="VZ5" s="109"/>
      <c r="XE5" s="109"/>
      <c r="YJ5" s="109"/>
    </row>
    <row r="6" spans="2:1114" x14ac:dyDescent="0.3">
      <c r="CB6" s="171"/>
      <c r="CQ6" s="171"/>
      <c r="DF6" s="171"/>
      <c r="DU6" s="109"/>
      <c r="EG6" s="171"/>
      <c r="EK6" s="171"/>
      <c r="EZ6" s="109"/>
      <c r="FF6" s="171"/>
      <c r="FL6" s="171"/>
      <c r="FP6" s="171"/>
      <c r="GE6" s="109"/>
      <c r="GK6" s="171"/>
      <c r="GP6" s="171"/>
      <c r="GT6" s="171"/>
      <c r="HI6" s="109"/>
      <c r="HO6" s="171"/>
      <c r="HU6" s="171"/>
      <c r="HY6" s="171"/>
      <c r="IN6" s="109"/>
      <c r="IT6" s="171"/>
      <c r="IY6" s="171"/>
      <c r="JC6" s="171"/>
      <c r="JR6" s="109"/>
      <c r="JX6" s="171"/>
      <c r="KD6" s="171"/>
      <c r="KH6" s="171"/>
      <c r="KW6" s="109"/>
      <c r="LC6" s="171"/>
      <c r="LI6" s="171"/>
      <c r="LM6" s="171"/>
      <c r="MB6" s="109"/>
      <c r="MH6" s="171"/>
      <c r="MK6" s="171"/>
      <c r="MO6" s="171"/>
      <c r="ND6" s="109"/>
      <c r="NJ6" s="171"/>
      <c r="NP6" s="171"/>
      <c r="NT6" s="171"/>
      <c r="OI6" s="109"/>
      <c r="OO6" s="171"/>
      <c r="OT6" s="171"/>
      <c r="OX6" s="109"/>
      <c r="PM6" s="109"/>
      <c r="PS6" s="171"/>
      <c r="PY6" s="171"/>
      <c r="QC6" s="109"/>
      <c r="QR6" s="109"/>
      <c r="QX6" s="171"/>
      <c r="RC6" s="171"/>
      <c r="RG6" s="109"/>
      <c r="RV6" s="109"/>
      <c r="SB6" s="171"/>
      <c r="SH6" s="109"/>
      <c r="TA6" s="109"/>
      <c r="TG6" s="109"/>
    </row>
    <row r="8" spans="2:1114" x14ac:dyDescent="0.3">
      <c r="H8" s="109"/>
      <c r="I8" s="109"/>
      <c r="BY8" s="171"/>
      <c r="DC8" s="171"/>
      <c r="EH8" s="171"/>
      <c r="FM8" s="171"/>
      <c r="GQ8" s="171"/>
      <c r="HV8" s="171"/>
      <c r="IZ8" s="171"/>
      <c r="KE8" s="171"/>
      <c r="LJ8" s="171"/>
      <c r="ML8" s="171"/>
      <c r="NQ8" s="171"/>
      <c r="OU8" s="171"/>
      <c r="PZ8" s="171"/>
      <c r="RD8" s="171"/>
      <c r="SI8" s="171"/>
    </row>
    <row r="9" spans="2:1114" x14ac:dyDescent="0.3">
      <c r="FP9" s="171"/>
      <c r="GT9" s="171"/>
      <c r="HY9" s="171"/>
      <c r="MO9" s="171"/>
      <c r="NT9" s="171"/>
      <c r="OX9" s="109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3:CB1096"/>
  <sheetViews>
    <sheetView topLeftCell="G1" workbookViewId="0"/>
  </sheetViews>
  <sheetFormatPr defaultColWidth="11.33203125" defaultRowHeight="14.4" x14ac:dyDescent="0.3"/>
  <cols>
    <col min="1" max="1" width="6.88671875" hidden="1" customWidth="1"/>
    <col min="2" max="2" width="8.88671875" style="11" hidden="1" customWidth="1"/>
    <col min="3" max="3" width="8.6640625" hidden="1" customWidth="1"/>
    <col min="4" max="4" width="24.5546875" style="11" hidden="1" customWidth="1"/>
    <col min="5" max="5" width="23" style="11" hidden="1" customWidth="1"/>
    <col min="6" max="6" width="24.33203125" hidden="1" customWidth="1"/>
  </cols>
  <sheetData>
    <row r="3" spans="1:80" x14ac:dyDescent="0.3">
      <c r="A3" s="181" t="s">
        <v>9</v>
      </c>
      <c r="B3" s="181" t="s">
        <v>8</v>
      </c>
      <c r="C3" s="181" t="s">
        <v>99</v>
      </c>
      <c r="D3" t="s">
        <v>171</v>
      </c>
      <c r="E3"/>
    </row>
    <row r="4" spans="1:80" x14ac:dyDescent="0.3">
      <c r="A4" s="141">
        <v>2018</v>
      </c>
      <c r="B4" s="141">
        <v>4</v>
      </c>
      <c r="C4" s="141" t="s">
        <v>170</v>
      </c>
      <c r="D4" s="182">
        <v>82242.612851169732</v>
      </c>
      <c r="E4"/>
    </row>
    <row r="5" spans="1:80" x14ac:dyDescent="0.3">
      <c r="A5" s="141">
        <v>2018</v>
      </c>
      <c r="B5" s="141">
        <v>5</v>
      </c>
      <c r="C5" s="141" t="s">
        <v>137</v>
      </c>
      <c r="D5" s="182">
        <v>149855.81106935453</v>
      </c>
      <c r="E5"/>
    </row>
    <row r="6" spans="1:80" s="180" customFormat="1" x14ac:dyDescent="0.3">
      <c r="A6" s="141">
        <v>2018</v>
      </c>
      <c r="B6" s="141">
        <v>6</v>
      </c>
      <c r="C6" s="141" t="s">
        <v>138</v>
      </c>
      <c r="D6" s="182">
        <v>262741.15466145758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</row>
    <row r="7" spans="1:80" x14ac:dyDescent="0.3">
      <c r="A7" s="141">
        <v>2018</v>
      </c>
      <c r="B7" s="141">
        <v>7</v>
      </c>
      <c r="C7" s="141" t="s">
        <v>139</v>
      </c>
      <c r="D7" s="182">
        <v>443271.67424963909</v>
      </c>
      <c r="E7"/>
    </row>
    <row r="8" spans="1:80" x14ac:dyDescent="0.3">
      <c r="A8" s="141">
        <v>2018</v>
      </c>
      <c r="B8" s="141">
        <v>8</v>
      </c>
      <c r="C8" s="141" t="s">
        <v>140</v>
      </c>
      <c r="D8" s="182">
        <v>721024.75264631503</v>
      </c>
      <c r="E8"/>
    </row>
    <row r="9" spans="1:80" x14ac:dyDescent="0.3">
      <c r="A9" s="141">
        <v>2018</v>
      </c>
      <c r="B9" s="141">
        <v>9</v>
      </c>
      <c r="C9" s="141" t="s">
        <v>141</v>
      </c>
      <c r="D9" s="182">
        <v>1131588.9296731481</v>
      </c>
      <c r="E9"/>
    </row>
    <row r="10" spans="1:80" x14ac:dyDescent="0.3">
      <c r="A10" s="141">
        <v>2018</v>
      </c>
      <c r="B10" s="141">
        <v>10</v>
      </c>
      <c r="C10" s="141" t="s">
        <v>142</v>
      </c>
      <c r="D10" s="182">
        <v>1710169.9551312507</v>
      </c>
      <c r="E10"/>
    </row>
    <row r="11" spans="1:80" x14ac:dyDescent="0.3">
      <c r="A11" s="141">
        <v>2018</v>
      </c>
      <c r="B11" s="141">
        <v>11</v>
      </c>
      <c r="C11" s="141" t="s">
        <v>143</v>
      </c>
      <c r="D11" s="182">
        <v>2476585.1058135987</v>
      </c>
      <c r="E11"/>
    </row>
    <row r="12" spans="1:80" x14ac:dyDescent="0.3">
      <c r="A12" s="141">
        <v>2018</v>
      </c>
      <c r="B12" s="141">
        <v>12</v>
      </c>
      <c r="C12" s="141" t="s">
        <v>144</v>
      </c>
      <c r="D12" s="182">
        <v>3419052.435699435</v>
      </c>
      <c r="E12"/>
    </row>
    <row r="13" spans="1:80" x14ac:dyDescent="0.3">
      <c r="A13" s="141">
        <v>2019</v>
      </c>
      <c r="B13" s="141">
        <v>1</v>
      </c>
      <c r="C13" s="141" t="s">
        <v>145</v>
      </c>
      <c r="D13" s="182">
        <v>4493751.5754200201</v>
      </c>
      <c r="E13"/>
    </row>
    <row r="14" spans="1:80" x14ac:dyDescent="0.3">
      <c r="A14" s="141">
        <v>2019</v>
      </c>
      <c r="B14" s="141">
        <v>2</v>
      </c>
      <c r="C14" s="141" t="s">
        <v>146</v>
      </c>
      <c r="D14" s="182">
        <v>5642887.503307688</v>
      </c>
      <c r="E14"/>
    </row>
    <row r="15" spans="1:80" x14ac:dyDescent="0.3">
      <c r="A15" s="141">
        <v>2019</v>
      </c>
      <c r="B15" s="141">
        <v>3</v>
      </c>
      <c r="C15" s="141" t="s">
        <v>147</v>
      </c>
      <c r="D15" s="182">
        <v>6807619.0840380639</v>
      </c>
      <c r="E15"/>
    </row>
    <row r="16" spans="1:80" x14ac:dyDescent="0.3">
      <c r="A16" s="141">
        <v>2019</v>
      </c>
      <c r="B16" s="141">
        <v>4</v>
      </c>
      <c r="C16" s="141" t="s">
        <v>148</v>
      </c>
      <c r="D16" s="182">
        <v>7919318.0446813889</v>
      </c>
      <c r="E16"/>
    </row>
    <row r="17" spans="1:5" x14ac:dyDescent="0.3">
      <c r="A17" s="141">
        <v>2019</v>
      </c>
      <c r="B17" s="141">
        <v>5</v>
      </c>
      <c r="C17" s="141" t="s">
        <v>149</v>
      </c>
      <c r="D17" s="182">
        <v>8887588.2903630994</v>
      </c>
      <c r="E17"/>
    </row>
    <row r="18" spans="1:5" x14ac:dyDescent="0.3">
      <c r="A18" s="141">
        <v>2019</v>
      </c>
      <c r="B18" s="141">
        <v>6</v>
      </c>
      <c r="C18" s="141" t="s">
        <v>150</v>
      </c>
      <c r="D18" s="182">
        <v>9609377.7208840884</v>
      </c>
      <c r="E18"/>
    </row>
    <row r="19" spans="1:5" x14ac:dyDescent="0.3">
      <c r="A19" s="141">
        <v>2019</v>
      </c>
      <c r="B19" s="141">
        <v>7</v>
      </c>
      <c r="C19" s="141" t="s">
        <v>151</v>
      </c>
      <c r="D19" s="182">
        <v>9995328.5571626835</v>
      </c>
      <c r="E19"/>
    </row>
    <row r="20" spans="1:5" x14ac:dyDescent="0.3">
      <c r="A20" s="141">
        <v>2019</v>
      </c>
      <c r="B20" s="141">
        <v>8</v>
      </c>
      <c r="C20" s="141" t="s">
        <v>152</v>
      </c>
      <c r="D20" s="182">
        <v>9993334.2253773119</v>
      </c>
      <c r="E20"/>
    </row>
    <row r="21" spans="1:5" x14ac:dyDescent="0.3">
      <c r="A21" s="141">
        <v>2019</v>
      </c>
      <c r="B21" s="141">
        <v>9</v>
      </c>
      <c r="C21" s="141" t="s">
        <v>153</v>
      </c>
      <c r="D21" s="182">
        <v>9601489.9856619835</v>
      </c>
      <c r="E21"/>
    </row>
    <row r="22" spans="1:5" x14ac:dyDescent="0.3">
      <c r="A22" s="141">
        <v>2019</v>
      </c>
      <c r="B22" s="141">
        <v>10</v>
      </c>
      <c r="C22" s="141" t="s">
        <v>154</v>
      </c>
      <c r="D22" s="182">
        <v>8863292.3554321639</v>
      </c>
      <c r="E22"/>
    </row>
    <row r="23" spans="1:5" x14ac:dyDescent="0.3">
      <c r="A23" s="141">
        <v>2019</v>
      </c>
      <c r="B23" s="141">
        <v>11</v>
      </c>
      <c r="C23" s="141" t="s">
        <v>155</v>
      </c>
      <c r="D23" s="182">
        <v>7861035.1266317377</v>
      </c>
      <c r="E23"/>
    </row>
    <row r="24" spans="1:5" x14ac:dyDescent="0.3">
      <c r="A24" s="141">
        <v>2019</v>
      </c>
      <c r="B24" s="141">
        <v>12</v>
      </c>
      <c r="C24" s="141" t="s">
        <v>156</v>
      </c>
      <c r="D24" s="182">
        <v>6698732.2580044493</v>
      </c>
      <c r="E24"/>
    </row>
    <row r="25" spans="1:5" x14ac:dyDescent="0.3">
      <c r="A25" s="141">
        <v>2020</v>
      </c>
      <c r="B25" s="141">
        <v>1</v>
      </c>
      <c r="C25" s="141" t="s">
        <v>157</v>
      </c>
      <c r="D25" s="182">
        <v>5484458.106263753</v>
      </c>
      <c r="E25"/>
    </row>
    <row r="26" spans="1:5" x14ac:dyDescent="0.3">
      <c r="A26" s="141">
        <v>2020</v>
      </c>
      <c r="B26" s="141">
        <v>2</v>
      </c>
      <c r="C26" s="141" t="s">
        <v>158</v>
      </c>
      <c r="D26" s="182">
        <v>4314227.5492393756</v>
      </c>
      <c r="E26"/>
    </row>
    <row r="27" spans="1:5" x14ac:dyDescent="0.3">
      <c r="A27" s="141">
        <v>2020</v>
      </c>
      <c r="B27" s="141">
        <v>3</v>
      </c>
      <c r="C27" s="141" t="s">
        <v>159</v>
      </c>
      <c r="D27" s="182">
        <v>3260623.0386555004</v>
      </c>
      <c r="E27"/>
    </row>
    <row r="28" spans="1:5" x14ac:dyDescent="0.3">
      <c r="A28" s="141">
        <v>2020</v>
      </c>
      <c r="B28" s="141">
        <v>4</v>
      </c>
      <c r="C28" s="141" t="s">
        <v>160</v>
      </c>
      <c r="D28" s="182">
        <v>2367698.2797799842</v>
      </c>
      <c r="E28"/>
    </row>
    <row r="29" spans="1:5" x14ac:dyDescent="0.3">
      <c r="A29" s="141">
        <v>2020</v>
      </c>
      <c r="B29" s="141">
        <v>5</v>
      </c>
      <c r="C29" s="141" t="s">
        <v>161</v>
      </c>
      <c r="D29" s="182">
        <v>1651887.0370815995</v>
      </c>
      <c r="E29"/>
    </row>
    <row r="30" spans="1:5" x14ac:dyDescent="0.3">
      <c r="A30" s="141">
        <v>2020</v>
      </c>
      <c r="B30" s="141">
        <v>6</v>
      </c>
      <c r="C30" s="141" t="s">
        <v>162</v>
      </c>
      <c r="D30" s="182">
        <v>1107292.9947422135</v>
      </c>
      <c r="E30"/>
    </row>
    <row r="31" spans="1:5" x14ac:dyDescent="0.3">
      <c r="A31" s="141">
        <v>2020</v>
      </c>
      <c r="B31" s="141">
        <v>7</v>
      </c>
      <c r="C31" s="141" t="s">
        <v>163</v>
      </c>
      <c r="D31" s="182">
        <v>713137.01742420916</v>
      </c>
      <c r="E31"/>
    </row>
    <row r="32" spans="1:5" x14ac:dyDescent="0.3">
      <c r="A32" s="141">
        <v>2020</v>
      </c>
      <c r="B32" s="141">
        <v>8</v>
      </c>
      <c r="C32" s="141" t="s">
        <v>164</v>
      </c>
      <c r="D32" s="182">
        <v>441277.34246426699</v>
      </c>
      <c r="E32"/>
    </row>
    <row r="33" spans="1:5" x14ac:dyDescent="0.3">
      <c r="A33" s="141">
        <v>2020</v>
      </c>
      <c r="B33" s="141">
        <v>9</v>
      </c>
      <c r="C33" s="141" t="s">
        <v>165</v>
      </c>
      <c r="D33" s="182">
        <v>262348.44744868699</v>
      </c>
      <c r="E33"/>
    </row>
    <row r="34" spans="1:5" x14ac:dyDescent="0.3">
      <c r="A34" s="141">
        <v>2020</v>
      </c>
      <c r="B34" s="141">
        <v>10</v>
      </c>
      <c r="C34" s="141" t="s">
        <v>166</v>
      </c>
      <c r="D34" s="182">
        <v>149855.81106935453</v>
      </c>
      <c r="E34"/>
    </row>
    <row r="35" spans="1:5" x14ac:dyDescent="0.3">
      <c r="A35" s="141">
        <v>2020</v>
      </c>
      <c r="B35" s="141">
        <v>11</v>
      </c>
      <c r="C35" s="141" t="s">
        <v>167</v>
      </c>
      <c r="D35" s="182">
        <v>82242.612851169732</v>
      </c>
      <c r="E35"/>
    </row>
    <row r="36" spans="1:5" x14ac:dyDescent="0.3">
      <c r="A36" s="141">
        <v>2020</v>
      </c>
      <c r="B36" s="141">
        <v>12</v>
      </c>
      <c r="C36" s="141" t="s">
        <v>168</v>
      </c>
      <c r="D36" s="182"/>
      <c r="E36"/>
    </row>
    <row r="37" spans="1:5" x14ac:dyDescent="0.3">
      <c r="A37" s="141">
        <v>2021</v>
      </c>
      <c r="B37" s="141">
        <v>1</v>
      </c>
      <c r="C37" s="141" t="s">
        <v>169</v>
      </c>
      <c r="D37" s="182"/>
      <c r="E37"/>
    </row>
    <row r="38" spans="1:5" x14ac:dyDescent="0.3">
      <c r="A38" s="141">
        <v>1900</v>
      </c>
      <c r="B38" s="141">
        <v>1</v>
      </c>
      <c r="C38" s="141" t="s">
        <v>179</v>
      </c>
      <c r="D38" s="182"/>
      <c r="E38"/>
    </row>
    <row r="39" spans="1:5" x14ac:dyDescent="0.3">
      <c r="A39" s="141" t="s">
        <v>102</v>
      </c>
      <c r="B39"/>
      <c r="D39" s="182">
        <v>126605335.39578018</v>
      </c>
      <c r="E39"/>
    </row>
    <row r="40" spans="1:5" x14ac:dyDescent="0.3">
      <c r="B40"/>
      <c r="D40"/>
      <c r="E40"/>
    </row>
    <row r="41" spans="1:5" x14ac:dyDescent="0.3">
      <c r="B41"/>
      <c r="D41"/>
      <c r="E41"/>
    </row>
    <row r="42" spans="1:5" x14ac:dyDescent="0.3">
      <c r="B42"/>
      <c r="D42"/>
      <c r="E42"/>
    </row>
    <row r="43" spans="1:5" x14ac:dyDescent="0.3">
      <c r="B43"/>
      <c r="D43"/>
      <c r="E43"/>
    </row>
    <row r="44" spans="1:5" x14ac:dyDescent="0.3">
      <c r="B44"/>
      <c r="D44"/>
      <c r="E44"/>
    </row>
    <row r="45" spans="1:5" x14ac:dyDescent="0.3">
      <c r="B45"/>
      <c r="D45"/>
      <c r="E45"/>
    </row>
    <row r="46" spans="1:5" x14ac:dyDescent="0.3">
      <c r="B46"/>
      <c r="D46"/>
      <c r="E46"/>
    </row>
    <row r="47" spans="1:5" x14ac:dyDescent="0.3">
      <c r="B47"/>
      <c r="D47"/>
      <c r="E47"/>
    </row>
    <row r="48" spans="1:5" x14ac:dyDescent="0.3">
      <c r="B48"/>
      <c r="D48"/>
      <c r="E48"/>
    </row>
    <row r="49" spans="2:5" x14ac:dyDescent="0.3">
      <c r="B49"/>
      <c r="D49"/>
      <c r="E49"/>
    </row>
    <row r="50" spans="2:5" x14ac:dyDescent="0.3">
      <c r="B50"/>
      <c r="D50"/>
      <c r="E50"/>
    </row>
    <row r="51" spans="2:5" x14ac:dyDescent="0.3">
      <c r="B51"/>
      <c r="D51"/>
      <c r="E51"/>
    </row>
    <row r="52" spans="2:5" x14ac:dyDescent="0.3">
      <c r="B52"/>
      <c r="D52"/>
      <c r="E52"/>
    </row>
    <row r="53" spans="2:5" x14ac:dyDescent="0.3">
      <c r="B53"/>
      <c r="D53"/>
      <c r="E53"/>
    </row>
    <row r="54" spans="2:5" x14ac:dyDescent="0.3">
      <c r="B54"/>
      <c r="D54"/>
      <c r="E54"/>
    </row>
    <row r="55" spans="2:5" x14ac:dyDescent="0.3">
      <c r="B55"/>
      <c r="D55"/>
      <c r="E55"/>
    </row>
    <row r="56" spans="2:5" x14ac:dyDescent="0.3">
      <c r="B56"/>
      <c r="D56"/>
      <c r="E56"/>
    </row>
    <row r="57" spans="2:5" x14ac:dyDescent="0.3">
      <c r="B57"/>
      <c r="D57"/>
      <c r="E57"/>
    </row>
    <row r="58" spans="2:5" x14ac:dyDescent="0.3">
      <c r="B58"/>
      <c r="D58"/>
      <c r="E58"/>
    </row>
    <row r="59" spans="2:5" x14ac:dyDescent="0.3">
      <c r="B59"/>
      <c r="D59"/>
      <c r="E59"/>
    </row>
    <row r="60" spans="2:5" x14ac:dyDescent="0.3">
      <c r="B60"/>
      <c r="D60"/>
      <c r="E60"/>
    </row>
    <row r="61" spans="2:5" x14ac:dyDescent="0.3">
      <c r="B61"/>
      <c r="D61"/>
      <c r="E61"/>
    </row>
    <row r="62" spans="2:5" x14ac:dyDescent="0.3">
      <c r="B62"/>
      <c r="D62"/>
      <c r="E62"/>
    </row>
    <row r="63" spans="2:5" x14ac:dyDescent="0.3">
      <c r="B63"/>
      <c r="D63"/>
      <c r="E63"/>
    </row>
    <row r="64" spans="2:5" x14ac:dyDescent="0.3">
      <c r="B64"/>
      <c r="D64"/>
      <c r="E64"/>
    </row>
    <row r="65" spans="2:5" x14ac:dyDescent="0.3">
      <c r="B65"/>
      <c r="D65"/>
      <c r="E65"/>
    </row>
    <row r="66" spans="2:5" x14ac:dyDescent="0.3">
      <c r="B66"/>
      <c r="D66"/>
      <c r="E66"/>
    </row>
    <row r="67" spans="2:5" x14ac:dyDescent="0.3">
      <c r="B67"/>
      <c r="D67"/>
      <c r="E67"/>
    </row>
    <row r="68" spans="2:5" x14ac:dyDescent="0.3">
      <c r="B68"/>
      <c r="D68"/>
      <c r="E68"/>
    </row>
    <row r="69" spans="2:5" x14ac:dyDescent="0.3">
      <c r="B69"/>
      <c r="D69"/>
      <c r="E69"/>
    </row>
    <row r="70" spans="2:5" x14ac:dyDescent="0.3">
      <c r="B70"/>
      <c r="D70"/>
      <c r="E70"/>
    </row>
    <row r="71" spans="2:5" x14ac:dyDescent="0.3">
      <c r="B71"/>
      <c r="D71"/>
      <c r="E71"/>
    </row>
    <row r="72" spans="2:5" x14ac:dyDescent="0.3">
      <c r="B72"/>
      <c r="D72"/>
      <c r="E72"/>
    </row>
    <row r="73" spans="2:5" x14ac:dyDescent="0.3">
      <c r="B73"/>
      <c r="D73"/>
      <c r="E73"/>
    </row>
    <row r="74" spans="2:5" x14ac:dyDescent="0.3">
      <c r="B74"/>
      <c r="D74"/>
      <c r="E74"/>
    </row>
    <row r="75" spans="2:5" x14ac:dyDescent="0.3">
      <c r="B75"/>
      <c r="D75"/>
      <c r="E75"/>
    </row>
    <row r="76" spans="2:5" x14ac:dyDescent="0.3">
      <c r="B76"/>
      <c r="D76"/>
      <c r="E76"/>
    </row>
    <row r="77" spans="2:5" x14ac:dyDescent="0.3">
      <c r="B77"/>
      <c r="D77"/>
      <c r="E77"/>
    </row>
    <row r="78" spans="2:5" x14ac:dyDescent="0.3">
      <c r="B78"/>
      <c r="D78"/>
      <c r="E78"/>
    </row>
    <row r="79" spans="2:5" x14ac:dyDescent="0.3">
      <c r="B79"/>
      <c r="D79"/>
      <c r="E79"/>
    </row>
    <row r="80" spans="2:5" x14ac:dyDescent="0.3">
      <c r="B80"/>
      <c r="D80"/>
      <c r="E80"/>
    </row>
    <row r="81" spans="2:5" x14ac:dyDescent="0.3">
      <c r="B81"/>
      <c r="D81"/>
      <c r="E81"/>
    </row>
    <row r="82" spans="2:5" x14ac:dyDescent="0.3">
      <c r="B82"/>
      <c r="D82"/>
      <c r="E82"/>
    </row>
    <row r="83" spans="2:5" x14ac:dyDescent="0.3">
      <c r="B83"/>
      <c r="D83"/>
      <c r="E83"/>
    </row>
    <row r="84" spans="2:5" x14ac:dyDescent="0.3">
      <c r="B84"/>
      <c r="D84"/>
      <c r="E84"/>
    </row>
    <row r="85" spans="2:5" x14ac:dyDescent="0.3">
      <c r="B85"/>
      <c r="D85"/>
      <c r="E85"/>
    </row>
    <row r="86" spans="2:5" x14ac:dyDescent="0.3">
      <c r="B86"/>
      <c r="D86"/>
      <c r="E86"/>
    </row>
    <row r="87" spans="2:5" x14ac:dyDescent="0.3">
      <c r="B87"/>
      <c r="D87"/>
      <c r="E87"/>
    </row>
    <row r="88" spans="2:5" x14ac:dyDescent="0.3">
      <c r="B88"/>
      <c r="D88"/>
      <c r="E88"/>
    </row>
    <row r="89" spans="2:5" x14ac:dyDescent="0.3">
      <c r="B89"/>
      <c r="D89"/>
      <c r="E89"/>
    </row>
    <row r="90" spans="2:5" x14ac:dyDescent="0.3">
      <c r="B90"/>
      <c r="D90"/>
      <c r="E90"/>
    </row>
    <row r="91" spans="2:5" x14ac:dyDescent="0.3">
      <c r="B91"/>
      <c r="D91"/>
      <c r="E91"/>
    </row>
    <row r="92" spans="2:5" x14ac:dyDescent="0.3">
      <c r="B92"/>
      <c r="D92"/>
      <c r="E92"/>
    </row>
    <row r="93" spans="2:5" x14ac:dyDescent="0.3">
      <c r="B93"/>
      <c r="D93"/>
      <c r="E93"/>
    </row>
    <row r="94" spans="2:5" x14ac:dyDescent="0.3">
      <c r="B94"/>
      <c r="D94"/>
      <c r="E94"/>
    </row>
    <row r="95" spans="2:5" x14ac:dyDescent="0.3">
      <c r="B95"/>
      <c r="D95"/>
      <c r="E95"/>
    </row>
    <row r="96" spans="2:5" x14ac:dyDescent="0.3">
      <c r="B96"/>
      <c r="D96"/>
      <c r="E96"/>
    </row>
    <row r="97" spans="2:5" x14ac:dyDescent="0.3">
      <c r="B97"/>
      <c r="D97"/>
      <c r="E97"/>
    </row>
    <row r="98" spans="2:5" x14ac:dyDescent="0.3">
      <c r="B98"/>
      <c r="D98"/>
      <c r="E98"/>
    </row>
    <row r="99" spans="2:5" x14ac:dyDescent="0.3">
      <c r="B99"/>
      <c r="D99"/>
      <c r="E99"/>
    </row>
    <row r="100" spans="2:5" x14ac:dyDescent="0.3">
      <c r="B100"/>
      <c r="D100"/>
      <c r="E100"/>
    </row>
    <row r="101" spans="2:5" x14ac:dyDescent="0.3">
      <c r="B101"/>
      <c r="D101"/>
      <c r="E101"/>
    </row>
    <row r="102" spans="2:5" x14ac:dyDescent="0.3">
      <c r="B102"/>
      <c r="D102"/>
      <c r="E102"/>
    </row>
    <row r="103" spans="2:5" x14ac:dyDescent="0.3">
      <c r="B103"/>
      <c r="D103"/>
      <c r="E103"/>
    </row>
    <row r="104" spans="2:5" x14ac:dyDescent="0.3">
      <c r="B104"/>
      <c r="D104"/>
      <c r="E104"/>
    </row>
    <row r="105" spans="2:5" x14ac:dyDescent="0.3">
      <c r="B105"/>
      <c r="D105"/>
      <c r="E105"/>
    </row>
    <row r="106" spans="2:5" x14ac:dyDescent="0.3">
      <c r="B106"/>
      <c r="D106"/>
      <c r="E106"/>
    </row>
    <row r="107" spans="2:5" x14ac:dyDescent="0.3">
      <c r="B107"/>
      <c r="D107"/>
      <c r="E107"/>
    </row>
    <row r="108" spans="2:5" x14ac:dyDescent="0.3">
      <c r="B108"/>
      <c r="D108"/>
      <c r="E108"/>
    </row>
    <row r="109" spans="2:5" x14ac:dyDescent="0.3">
      <c r="B109"/>
      <c r="D109"/>
      <c r="E109"/>
    </row>
    <row r="110" spans="2:5" x14ac:dyDescent="0.3">
      <c r="B110"/>
      <c r="D110"/>
      <c r="E110"/>
    </row>
    <row r="111" spans="2:5" x14ac:dyDescent="0.3">
      <c r="B111"/>
      <c r="D111"/>
      <c r="E111"/>
    </row>
    <row r="112" spans="2:5" x14ac:dyDescent="0.3">
      <c r="B112"/>
      <c r="D112"/>
      <c r="E112"/>
    </row>
    <row r="113" spans="2:5" x14ac:dyDescent="0.3">
      <c r="B113"/>
      <c r="D113"/>
      <c r="E113"/>
    </row>
    <row r="114" spans="2:5" x14ac:dyDescent="0.3">
      <c r="B114"/>
    </row>
    <row r="115" spans="2:5" x14ac:dyDescent="0.3">
      <c r="B115"/>
    </row>
    <row r="116" spans="2:5" x14ac:dyDescent="0.3">
      <c r="B116"/>
    </row>
    <row r="117" spans="2:5" x14ac:dyDescent="0.3">
      <c r="B117"/>
    </row>
    <row r="118" spans="2:5" x14ac:dyDescent="0.3">
      <c r="B118"/>
    </row>
    <row r="119" spans="2:5" x14ac:dyDescent="0.3">
      <c r="B119"/>
    </row>
    <row r="120" spans="2:5" x14ac:dyDescent="0.3">
      <c r="B120"/>
    </row>
    <row r="121" spans="2:5" x14ac:dyDescent="0.3">
      <c r="B121"/>
    </row>
    <row r="122" spans="2:5" x14ac:dyDescent="0.3">
      <c r="B122"/>
    </row>
    <row r="123" spans="2:5" x14ac:dyDescent="0.3">
      <c r="B123"/>
    </row>
    <row r="124" spans="2:5" x14ac:dyDescent="0.3">
      <c r="B124"/>
    </row>
    <row r="125" spans="2:5" x14ac:dyDescent="0.3">
      <c r="B125"/>
    </row>
    <row r="126" spans="2:5" x14ac:dyDescent="0.3">
      <c r="B126"/>
    </row>
    <row r="127" spans="2:5" x14ac:dyDescent="0.3">
      <c r="B127"/>
    </row>
    <row r="128" spans="2:5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2945" r:id="rId4" name="ListBox1">
          <controlPr autoLine="0" listFillRange="dataPT00402" r:id="rId5">
            <anchor moveWithCells="1" sizeWithCells="1">
              <from>
                <xdr:col>6</xdr:col>
                <xdr:colOff>708660</xdr:colOff>
                <xdr:row>1</xdr:row>
                <xdr:rowOff>30480</xdr:rowOff>
              </from>
              <to>
                <xdr:col>22</xdr:col>
                <xdr:colOff>518160</xdr:colOff>
                <xdr:row>5</xdr:row>
                <xdr:rowOff>7620</xdr:rowOff>
              </to>
            </anchor>
          </controlPr>
        </control>
      </mc:Choice>
      <mc:Fallback>
        <control shapeId="82945" r:id="rId4" name="ListBox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1111"/>
  <sheetViews>
    <sheetView workbookViewId="0"/>
  </sheetViews>
  <sheetFormatPr defaultRowHeight="14.4" x14ac:dyDescent="0.3"/>
  <cols>
    <col min="1" max="1" width="10.5546875" bestFit="1" customWidth="1"/>
    <col min="2" max="2" width="16.6640625" style="11" bestFit="1" customWidth="1"/>
    <col min="3" max="3" width="16" style="11" bestFit="1" customWidth="1"/>
  </cols>
  <sheetData>
    <row r="1" spans="1:6" x14ac:dyDescent="0.3">
      <c r="A1" s="165" t="s">
        <v>176</v>
      </c>
      <c r="B1" s="164" t="s">
        <v>134</v>
      </c>
      <c r="C1" s="1" t="s">
        <v>178</v>
      </c>
      <c r="D1" s="1" t="s">
        <v>8</v>
      </c>
      <c r="E1" s="1" t="s">
        <v>9</v>
      </c>
      <c r="F1" s="1" t="s">
        <v>136</v>
      </c>
    </row>
    <row r="2" spans="1:6" x14ac:dyDescent="0.3">
      <c r="A2" s="109">
        <v>43206</v>
      </c>
      <c r="C2" s="171"/>
      <c r="D2">
        <f t="shared" ref="D2:D65" si="0">MONTH(A2)</f>
        <v>4</v>
      </c>
      <c r="E2">
        <f t="shared" ref="E2:E65" si="1">YEAR(A2)</f>
        <v>2018</v>
      </c>
      <c r="F2" t="str">
        <f>D2&amp;"-"&amp;E2</f>
        <v>4-2018</v>
      </c>
    </row>
    <row r="3" spans="1:6" x14ac:dyDescent="0.3">
      <c r="A3" s="109">
        <v>43207</v>
      </c>
      <c r="C3"/>
      <c r="D3">
        <f t="shared" si="0"/>
        <v>4</v>
      </c>
      <c r="E3">
        <f t="shared" si="1"/>
        <v>2018</v>
      </c>
      <c r="F3" t="str">
        <f t="shared" ref="F3:F66" si="2">D3&amp;"-"&amp;E3</f>
        <v>4-2018</v>
      </c>
    </row>
    <row r="4" spans="1:6" x14ac:dyDescent="0.3">
      <c r="A4" s="109">
        <v>43208</v>
      </c>
      <c r="C4"/>
      <c r="D4">
        <f t="shared" si="0"/>
        <v>4</v>
      </c>
      <c r="E4">
        <f t="shared" si="1"/>
        <v>2018</v>
      </c>
      <c r="F4" t="str">
        <f t="shared" si="2"/>
        <v>4-2018</v>
      </c>
    </row>
    <row r="5" spans="1:6" x14ac:dyDescent="0.3">
      <c r="A5" s="109">
        <v>43209</v>
      </c>
      <c r="C5"/>
      <c r="D5">
        <f t="shared" si="0"/>
        <v>4</v>
      </c>
      <c r="E5">
        <f t="shared" si="1"/>
        <v>2018</v>
      </c>
      <c r="F5" t="str">
        <f t="shared" si="2"/>
        <v>4-2018</v>
      </c>
    </row>
    <row r="6" spans="1:6" x14ac:dyDescent="0.3">
      <c r="A6" s="109">
        <v>43210</v>
      </c>
      <c r="C6"/>
      <c r="D6">
        <f t="shared" si="0"/>
        <v>4</v>
      </c>
      <c r="E6">
        <f t="shared" si="1"/>
        <v>2018</v>
      </c>
      <c r="F6" t="str">
        <f t="shared" si="2"/>
        <v>4-2018</v>
      </c>
    </row>
    <row r="7" spans="1:6" x14ac:dyDescent="0.3">
      <c r="A7" s="109">
        <v>43211</v>
      </c>
      <c r="C7"/>
      <c r="D7">
        <f t="shared" si="0"/>
        <v>4</v>
      </c>
      <c r="E7">
        <f t="shared" si="1"/>
        <v>2018</v>
      </c>
      <c r="F7" t="str">
        <f t="shared" si="2"/>
        <v>4-2018</v>
      </c>
    </row>
    <row r="8" spans="1:6" x14ac:dyDescent="0.3">
      <c r="A8" s="109">
        <v>43212</v>
      </c>
      <c r="C8"/>
      <c r="D8">
        <f t="shared" si="0"/>
        <v>4</v>
      </c>
      <c r="E8">
        <f t="shared" si="1"/>
        <v>2018</v>
      </c>
      <c r="F8" t="str">
        <f t="shared" si="2"/>
        <v>4-2018</v>
      </c>
    </row>
    <row r="9" spans="1:6" x14ac:dyDescent="0.3">
      <c r="A9" s="109">
        <v>43213</v>
      </c>
      <c r="C9"/>
      <c r="D9">
        <f t="shared" si="0"/>
        <v>4</v>
      </c>
      <c r="E9">
        <f t="shared" si="1"/>
        <v>2018</v>
      </c>
      <c r="F9" t="str">
        <f t="shared" si="2"/>
        <v>4-2018</v>
      </c>
    </row>
    <row r="10" spans="1:6" x14ac:dyDescent="0.3">
      <c r="A10" s="109">
        <v>43214</v>
      </c>
      <c r="C10"/>
      <c r="D10">
        <f t="shared" si="0"/>
        <v>4</v>
      </c>
      <c r="E10">
        <f t="shared" si="1"/>
        <v>2018</v>
      </c>
      <c r="F10" t="str">
        <f t="shared" si="2"/>
        <v>4-2018</v>
      </c>
    </row>
    <row r="11" spans="1:6" x14ac:dyDescent="0.3">
      <c r="A11" s="109">
        <v>43215</v>
      </c>
      <c r="C11"/>
      <c r="D11">
        <f t="shared" si="0"/>
        <v>4</v>
      </c>
      <c r="E11">
        <f t="shared" si="1"/>
        <v>2018</v>
      </c>
      <c r="F11" t="str">
        <f t="shared" si="2"/>
        <v>4-2018</v>
      </c>
    </row>
    <row r="12" spans="1:6" x14ac:dyDescent="0.3">
      <c r="A12" s="109">
        <v>43216</v>
      </c>
      <c r="C12"/>
      <c r="D12">
        <f t="shared" si="0"/>
        <v>4</v>
      </c>
      <c r="E12">
        <f t="shared" si="1"/>
        <v>2018</v>
      </c>
      <c r="F12" t="str">
        <f t="shared" si="2"/>
        <v>4-2018</v>
      </c>
    </row>
    <row r="13" spans="1:6" x14ac:dyDescent="0.3">
      <c r="A13" s="109">
        <v>43217</v>
      </c>
      <c r="C13"/>
      <c r="D13">
        <f t="shared" si="0"/>
        <v>4</v>
      </c>
      <c r="E13">
        <f t="shared" si="1"/>
        <v>2018</v>
      </c>
      <c r="F13" t="str">
        <f t="shared" si="2"/>
        <v>4-2018</v>
      </c>
    </row>
    <row r="14" spans="1:6" x14ac:dyDescent="0.3">
      <c r="A14" s="109">
        <v>43218</v>
      </c>
      <c r="C14"/>
      <c r="D14">
        <f t="shared" si="0"/>
        <v>4</v>
      </c>
      <c r="E14">
        <f t="shared" si="1"/>
        <v>2018</v>
      </c>
      <c r="F14" t="str">
        <f t="shared" si="2"/>
        <v>4-2018</v>
      </c>
    </row>
    <row r="15" spans="1:6" x14ac:dyDescent="0.3">
      <c r="A15" s="109">
        <v>43219</v>
      </c>
      <c r="C15"/>
      <c r="D15">
        <f t="shared" si="0"/>
        <v>4</v>
      </c>
      <c r="E15">
        <f t="shared" si="1"/>
        <v>2018</v>
      </c>
      <c r="F15" t="str">
        <f t="shared" si="2"/>
        <v>4-2018</v>
      </c>
    </row>
    <row r="16" spans="1:6" x14ac:dyDescent="0.3">
      <c r="A16" s="109">
        <v>43220</v>
      </c>
      <c r="B16" s="11">
        <v>82242.612851169732</v>
      </c>
      <c r="C16">
        <v>370.89014539444804</v>
      </c>
      <c r="D16">
        <f t="shared" si="0"/>
        <v>4</v>
      </c>
      <c r="E16">
        <f t="shared" si="1"/>
        <v>2018</v>
      </c>
      <c r="F16" t="str">
        <f t="shared" si="2"/>
        <v>4-2018</v>
      </c>
    </row>
    <row r="17" spans="1:6" x14ac:dyDescent="0.3">
      <c r="A17" s="109">
        <v>43221</v>
      </c>
      <c r="C17"/>
      <c r="D17">
        <f t="shared" si="0"/>
        <v>5</v>
      </c>
      <c r="E17">
        <f t="shared" si="1"/>
        <v>2018</v>
      </c>
      <c r="F17" t="str">
        <f t="shared" si="2"/>
        <v>5-2018</v>
      </c>
    </row>
    <row r="18" spans="1:6" x14ac:dyDescent="0.3">
      <c r="A18" s="109">
        <v>43222</v>
      </c>
      <c r="C18"/>
      <c r="D18">
        <f t="shared" si="0"/>
        <v>5</v>
      </c>
      <c r="E18">
        <f t="shared" si="1"/>
        <v>2018</v>
      </c>
      <c r="F18" t="str">
        <f t="shared" si="2"/>
        <v>5-2018</v>
      </c>
    </row>
    <row r="19" spans="1:6" x14ac:dyDescent="0.3">
      <c r="A19" s="109">
        <v>43223</v>
      </c>
      <c r="C19"/>
      <c r="D19">
        <f t="shared" si="0"/>
        <v>5</v>
      </c>
      <c r="E19">
        <f t="shared" si="1"/>
        <v>2018</v>
      </c>
      <c r="F19" t="str">
        <f t="shared" si="2"/>
        <v>5-2018</v>
      </c>
    </row>
    <row r="20" spans="1:6" x14ac:dyDescent="0.3">
      <c r="A20" s="109">
        <v>43224</v>
      </c>
      <c r="C20"/>
      <c r="D20">
        <f t="shared" si="0"/>
        <v>5</v>
      </c>
      <c r="E20">
        <f t="shared" si="1"/>
        <v>2018</v>
      </c>
      <c r="F20" t="str">
        <f t="shared" si="2"/>
        <v>5-2018</v>
      </c>
    </row>
    <row r="21" spans="1:6" x14ac:dyDescent="0.3">
      <c r="A21" s="109">
        <v>43225</v>
      </c>
      <c r="C21"/>
      <c r="D21">
        <f t="shared" si="0"/>
        <v>5</v>
      </c>
      <c r="E21">
        <f t="shared" si="1"/>
        <v>2018</v>
      </c>
      <c r="F21" t="str">
        <f t="shared" si="2"/>
        <v>5-2018</v>
      </c>
    </row>
    <row r="22" spans="1:6" x14ac:dyDescent="0.3">
      <c r="A22" s="109">
        <v>43226</v>
      </c>
      <c r="C22"/>
      <c r="D22">
        <f t="shared" si="0"/>
        <v>5</v>
      </c>
      <c r="E22">
        <f t="shared" si="1"/>
        <v>2018</v>
      </c>
      <c r="F22" t="str">
        <f t="shared" si="2"/>
        <v>5-2018</v>
      </c>
    </row>
    <row r="23" spans="1:6" x14ac:dyDescent="0.3">
      <c r="A23" s="109">
        <v>43227</v>
      </c>
      <c r="C23"/>
      <c r="D23">
        <f t="shared" si="0"/>
        <v>5</v>
      </c>
      <c r="E23">
        <f t="shared" si="1"/>
        <v>2018</v>
      </c>
      <c r="F23" t="str">
        <f t="shared" si="2"/>
        <v>5-2018</v>
      </c>
    </row>
    <row r="24" spans="1:6" x14ac:dyDescent="0.3">
      <c r="A24" s="109">
        <v>43228</v>
      </c>
      <c r="C24"/>
      <c r="D24">
        <f t="shared" si="0"/>
        <v>5</v>
      </c>
      <c r="E24">
        <f t="shared" si="1"/>
        <v>2018</v>
      </c>
      <c r="F24" t="str">
        <f t="shared" si="2"/>
        <v>5-2018</v>
      </c>
    </row>
    <row r="25" spans="1:6" x14ac:dyDescent="0.3">
      <c r="A25" s="109">
        <v>43229</v>
      </c>
      <c r="C25"/>
      <c r="D25">
        <f t="shared" si="0"/>
        <v>5</v>
      </c>
      <c r="E25">
        <f t="shared" si="1"/>
        <v>2018</v>
      </c>
      <c r="F25" t="str">
        <f t="shared" si="2"/>
        <v>5-2018</v>
      </c>
    </row>
    <row r="26" spans="1:6" x14ac:dyDescent="0.3">
      <c r="A26" s="109">
        <v>43230</v>
      </c>
      <c r="C26"/>
      <c r="D26">
        <f t="shared" si="0"/>
        <v>5</v>
      </c>
      <c r="E26">
        <f t="shared" si="1"/>
        <v>2018</v>
      </c>
      <c r="F26" t="str">
        <f t="shared" si="2"/>
        <v>5-2018</v>
      </c>
    </row>
    <row r="27" spans="1:6" x14ac:dyDescent="0.3">
      <c r="A27" s="109">
        <v>43231</v>
      </c>
      <c r="C27"/>
      <c r="D27">
        <f t="shared" si="0"/>
        <v>5</v>
      </c>
      <c r="E27">
        <f t="shared" si="1"/>
        <v>2018</v>
      </c>
      <c r="F27" t="str">
        <f t="shared" si="2"/>
        <v>5-2018</v>
      </c>
    </row>
    <row r="28" spans="1:6" x14ac:dyDescent="0.3">
      <c r="A28" s="109">
        <v>43232</v>
      </c>
      <c r="C28"/>
      <c r="D28">
        <f t="shared" si="0"/>
        <v>5</v>
      </c>
      <c r="E28">
        <f t="shared" si="1"/>
        <v>2018</v>
      </c>
      <c r="F28" t="str">
        <f t="shared" si="2"/>
        <v>5-2018</v>
      </c>
    </row>
    <row r="29" spans="1:6" x14ac:dyDescent="0.3">
      <c r="A29" s="109">
        <v>43233</v>
      </c>
      <c r="C29"/>
      <c r="D29">
        <f t="shared" si="0"/>
        <v>5</v>
      </c>
      <c r="E29">
        <f t="shared" si="1"/>
        <v>2018</v>
      </c>
      <c r="F29" t="str">
        <f t="shared" si="2"/>
        <v>5-2018</v>
      </c>
    </row>
    <row r="30" spans="1:6" x14ac:dyDescent="0.3">
      <c r="A30" s="109">
        <v>43234</v>
      </c>
      <c r="C30"/>
      <c r="D30">
        <f t="shared" si="0"/>
        <v>5</v>
      </c>
      <c r="E30">
        <f t="shared" si="1"/>
        <v>2018</v>
      </c>
      <c r="F30" t="str">
        <f t="shared" si="2"/>
        <v>5-2018</v>
      </c>
    </row>
    <row r="31" spans="1:6" x14ac:dyDescent="0.3">
      <c r="A31" s="109">
        <v>43235</v>
      </c>
      <c r="C31"/>
      <c r="D31">
        <f t="shared" si="0"/>
        <v>5</v>
      </c>
      <c r="E31">
        <f t="shared" si="1"/>
        <v>2018</v>
      </c>
      <c r="F31" t="str">
        <f t="shared" si="2"/>
        <v>5-2018</v>
      </c>
    </row>
    <row r="32" spans="1:6" x14ac:dyDescent="0.3">
      <c r="A32" s="109">
        <v>43236</v>
      </c>
      <c r="C32"/>
      <c r="D32">
        <f t="shared" si="0"/>
        <v>5</v>
      </c>
      <c r="E32">
        <f t="shared" si="1"/>
        <v>2018</v>
      </c>
      <c r="F32" t="str">
        <f t="shared" si="2"/>
        <v>5-2018</v>
      </c>
    </row>
    <row r="33" spans="1:6" x14ac:dyDescent="0.3">
      <c r="A33" s="109">
        <v>43237</v>
      </c>
      <c r="C33"/>
      <c r="D33">
        <f t="shared" si="0"/>
        <v>5</v>
      </c>
      <c r="E33">
        <f t="shared" si="1"/>
        <v>2018</v>
      </c>
      <c r="F33" t="str">
        <f t="shared" si="2"/>
        <v>5-2018</v>
      </c>
    </row>
    <row r="34" spans="1:6" x14ac:dyDescent="0.3">
      <c r="A34" s="109">
        <v>43238</v>
      </c>
      <c r="C34"/>
      <c r="D34">
        <f t="shared" si="0"/>
        <v>5</v>
      </c>
      <c r="E34">
        <f t="shared" si="1"/>
        <v>2018</v>
      </c>
      <c r="F34" t="str">
        <f t="shared" si="2"/>
        <v>5-2018</v>
      </c>
    </row>
    <row r="35" spans="1:6" x14ac:dyDescent="0.3">
      <c r="A35" s="109">
        <v>43239</v>
      </c>
      <c r="C35"/>
      <c r="D35">
        <f t="shared" si="0"/>
        <v>5</v>
      </c>
      <c r="E35">
        <f t="shared" si="1"/>
        <v>2018</v>
      </c>
      <c r="F35" t="str">
        <f t="shared" si="2"/>
        <v>5-2018</v>
      </c>
    </row>
    <row r="36" spans="1:6" x14ac:dyDescent="0.3">
      <c r="A36" s="109">
        <v>43240</v>
      </c>
      <c r="C36"/>
      <c r="D36">
        <f t="shared" si="0"/>
        <v>5</v>
      </c>
      <c r="E36">
        <f t="shared" si="1"/>
        <v>2018</v>
      </c>
      <c r="F36" t="str">
        <f t="shared" si="2"/>
        <v>5-2018</v>
      </c>
    </row>
    <row r="37" spans="1:6" x14ac:dyDescent="0.3">
      <c r="A37" s="109">
        <v>43241</v>
      </c>
      <c r="C37"/>
      <c r="D37">
        <f t="shared" si="0"/>
        <v>5</v>
      </c>
      <c r="E37">
        <f t="shared" si="1"/>
        <v>2018</v>
      </c>
      <c r="F37" t="str">
        <f t="shared" si="2"/>
        <v>5-2018</v>
      </c>
    </row>
    <row r="38" spans="1:6" x14ac:dyDescent="0.3">
      <c r="A38" s="109">
        <v>43242</v>
      </c>
      <c r="C38"/>
      <c r="D38">
        <f t="shared" si="0"/>
        <v>5</v>
      </c>
      <c r="E38">
        <f t="shared" si="1"/>
        <v>2018</v>
      </c>
      <c r="F38" t="str">
        <f t="shared" si="2"/>
        <v>5-2018</v>
      </c>
    </row>
    <row r="39" spans="1:6" x14ac:dyDescent="0.3">
      <c r="A39" s="109">
        <v>43243</v>
      </c>
      <c r="C39"/>
      <c r="D39">
        <f t="shared" si="0"/>
        <v>5</v>
      </c>
      <c r="E39">
        <f t="shared" si="1"/>
        <v>2018</v>
      </c>
      <c r="F39" t="str">
        <f t="shared" si="2"/>
        <v>5-2018</v>
      </c>
    </row>
    <row r="40" spans="1:6" x14ac:dyDescent="0.3">
      <c r="A40" s="109">
        <v>43244</v>
      </c>
      <c r="C40"/>
      <c r="D40">
        <f t="shared" si="0"/>
        <v>5</v>
      </c>
      <c r="E40">
        <f t="shared" si="1"/>
        <v>2018</v>
      </c>
      <c r="F40" t="str">
        <f t="shared" si="2"/>
        <v>5-2018</v>
      </c>
    </row>
    <row r="41" spans="1:6" x14ac:dyDescent="0.3">
      <c r="A41" s="109">
        <v>43245</v>
      </c>
      <c r="C41"/>
      <c r="D41">
        <f t="shared" si="0"/>
        <v>5</v>
      </c>
      <c r="E41">
        <f t="shared" si="1"/>
        <v>2018</v>
      </c>
      <c r="F41" t="str">
        <f t="shared" si="2"/>
        <v>5-2018</v>
      </c>
    </row>
    <row r="42" spans="1:6" x14ac:dyDescent="0.3">
      <c r="A42" s="109">
        <v>43246</v>
      </c>
      <c r="C42"/>
      <c r="D42">
        <f t="shared" si="0"/>
        <v>5</v>
      </c>
      <c r="E42">
        <f t="shared" si="1"/>
        <v>2018</v>
      </c>
      <c r="F42" t="str">
        <f t="shared" si="2"/>
        <v>5-2018</v>
      </c>
    </row>
    <row r="43" spans="1:6" x14ac:dyDescent="0.3">
      <c r="A43" s="109">
        <v>43247</v>
      </c>
      <c r="C43"/>
      <c r="D43">
        <f t="shared" si="0"/>
        <v>5</v>
      </c>
      <c r="E43">
        <f t="shared" si="1"/>
        <v>2018</v>
      </c>
      <c r="F43" t="str">
        <f t="shared" si="2"/>
        <v>5-2018</v>
      </c>
    </row>
    <row r="44" spans="1:6" x14ac:dyDescent="0.3">
      <c r="A44" s="109">
        <v>43248</v>
      </c>
      <c r="C44"/>
      <c r="D44">
        <f t="shared" si="0"/>
        <v>5</v>
      </c>
      <c r="E44">
        <f t="shared" si="1"/>
        <v>2018</v>
      </c>
      <c r="F44" t="str">
        <f t="shared" si="2"/>
        <v>5-2018</v>
      </c>
    </row>
    <row r="45" spans="1:6" x14ac:dyDescent="0.3">
      <c r="A45" s="109">
        <v>43249</v>
      </c>
      <c r="C45"/>
      <c r="D45">
        <f t="shared" si="0"/>
        <v>5</v>
      </c>
      <c r="E45">
        <f t="shared" si="1"/>
        <v>2018</v>
      </c>
      <c r="F45" t="str">
        <f t="shared" si="2"/>
        <v>5-2018</v>
      </c>
    </row>
    <row r="46" spans="1:6" x14ac:dyDescent="0.3">
      <c r="A46" s="109">
        <v>43250</v>
      </c>
      <c r="C46"/>
      <c r="D46">
        <f t="shared" si="0"/>
        <v>5</v>
      </c>
      <c r="E46">
        <f t="shared" si="1"/>
        <v>2018</v>
      </c>
      <c r="F46" t="str">
        <f t="shared" si="2"/>
        <v>5-2018</v>
      </c>
    </row>
    <row r="47" spans="1:6" x14ac:dyDescent="0.3">
      <c r="A47" s="109">
        <v>43251</v>
      </c>
      <c r="B47" s="11">
        <v>149855.81106935453</v>
      </c>
      <c r="C47">
        <v>1883.535575073653</v>
      </c>
      <c r="D47">
        <f t="shared" si="0"/>
        <v>5</v>
      </c>
      <c r="E47">
        <f t="shared" si="1"/>
        <v>2018</v>
      </c>
      <c r="F47" t="str">
        <f t="shared" si="2"/>
        <v>5-2018</v>
      </c>
    </row>
    <row r="48" spans="1:6" x14ac:dyDescent="0.3">
      <c r="A48" s="109">
        <v>43252</v>
      </c>
      <c r="C48"/>
      <c r="D48">
        <f t="shared" si="0"/>
        <v>6</v>
      </c>
      <c r="E48">
        <f t="shared" si="1"/>
        <v>2018</v>
      </c>
      <c r="F48" t="str">
        <f t="shared" si="2"/>
        <v>6-2018</v>
      </c>
    </row>
    <row r="49" spans="1:6" x14ac:dyDescent="0.3">
      <c r="A49" s="109">
        <v>43253</v>
      </c>
      <c r="C49"/>
      <c r="D49">
        <f t="shared" si="0"/>
        <v>6</v>
      </c>
      <c r="E49">
        <f t="shared" si="1"/>
        <v>2018</v>
      </c>
      <c r="F49" t="str">
        <f t="shared" si="2"/>
        <v>6-2018</v>
      </c>
    </row>
    <row r="50" spans="1:6" x14ac:dyDescent="0.3">
      <c r="A50" s="109">
        <v>43254</v>
      </c>
      <c r="C50"/>
      <c r="D50">
        <f t="shared" si="0"/>
        <v>6</v>
      </c>
      <c r="E50">
        <f t="shared" si="1"/>
        <v>2018</v>
      </c>
      <c r="F50" t="str">
        <f t="shared" si="2"/>
        <v>6-2018</v>
      </c>
    </row>
    <row r="51" spans="1:6" x14ac:dyDescent="0.3">
      <c r="A51" s="109">
        <v>43255</v>
      </c>
      <c r="C51"/>
      <c r="D51">
        <f t="shared" si="0"/>
        <v>6</v>
      </c>
      <c r="E51">
        <f t="shared" si="1"/>
        <v>2018</v>
      </c>
      <c r="F51" t="str">
        <f t="shared" si="2"/>
        <v>6-2018</v>
      </c>
    </row>
    <row r="52" spans="1:6" x14ac:dyDescent="0.3">
      <c r="A52" s="109">
        <v>43256</v>
      </c>
      <c r="C52"/>
      <c r="D52">
        <f t="shared" si="0"/>
        <v>6</v>
      </c>
      <c r="E52">
        <f t="shared" si="1"/>
        <v>2018</v>
      </c>
      <c r="F52" t="str">
        <f t="shared" si="2"/>
        <v>6-2018</v>
      </c>
    </row>
    <row r="53" spans="1:6" x14ac:dyDescent="0.3">
      <c r="A53" s="109">
        <v>43257</v>
      </c>
      <c r="C53"/>
      <c r="D53">
        <f t="shared" si="0"/>
        <v>6</v>
      </c>
      <c r="E53">
        <f t="shared" si="1"/>
        <v>2018</v>
      </c>
      <c r="F53" t="str">
        <f t="shared" si="2"/>
        <v>6-2018</v>
      </c>
    </row>
    <row r="54" spans="1:6" x14ac:dyDescent="0.3">
      <c r="A54" s="109">
        <v>43258</v>
      </c>
      <c r="C54"/>
      <c r="D54">
        <f t="shared" si="0"/>
        <v>6</v>
      </c>
      <c r="E54">
        <f t="shared" si="1"/>
        <v>2018</v>
      </c>
      <c r="F54" t="str">
        <f t="shared" si="2"/>
        <v>6-2018</v>
      </c>
    </row>
    <row r="55" spans="1:6" x14ac:dyDescent="0.3">
      <c r="A55" s="109">
        <v>43259</v>
      </c>
      <c r="C55"/>
      <c r="D55">
        <f t="shared" si="0"/>
        <v>6</v>
      </c>
      <c r="E55">
        <f t="shared" si="1"/>
        <v>2018</v>
      </c>
      <c r="F55" t="str">
        <f t="shared" si="2"/>
        <v>6-2018</v>
      </c>
    </row>
    <row r="56" spans="1:6" x14ac:dyDescent="0.3">
      <c r="A56" s="109">
        <v>43260</v>
      </c>
      <c r="C56"/>
      <c r="D56">
        <f t="shared" si="0"/>
        <v>6</v>
      </c>
      <c r="E56">
        <f t="shared" si="1"/>
        <v>2018</v>
      </c>
      <c r="F56" t="str">
        <f t="shared" si="2"/>
        <v>6-2018</v>
      </c>
    </row>
    <row r="57" spans="1:6" x14ac:dyDescent="0.3">
      <c r="A57" s="109">
        <v>43261</v>
      </c>
      <c r="C57"/>
      <c r="D57">
        <f t="shared" si="0"/>
        <v>6</v>
      </c>
      <c r="E57">
        <f t="shared" si="1"/>
        <v>2018</v>
      </c>
      <c r="F57" t="str">
        <f t="shared" si="2"/>
        <v>6-2018</v>
      </c>
    </row>
    <row r="58" spans="1:6" x14ac:dyDescent="0.3">
      <c r="A58" s="109">
        <v>43262</v>
      </c>
      <c r="C58"/>
      <c r="D58">
        <f t="shared" si="0"/>
        <v>6</v>
      </c>
      <c r="E58">
        <f t="shared" si="1"/>
        <v>2018</v>
      </c>
      <c r="F58" t="str">
        <f t="shared" si="2"/>
        <v>6-2018</v>
      </c>
    </row>
    <row r="59" spans="1:6" x14ac:dyDescent="0.3">
      <c r="A59" s="109">
        <v>43263</v>
      </c>
      <c r="C59"/>
      <c r="D59">
        <f t="shared" si="0"/>
        <v>6</v>
      </c>
      <c r="E59">
        <f t="shared" si="1"/>
        <v>2018</v>
      </c>
      <c r="F59" t="str">
        <f t="shared" si="2"/>
        <v>6-2018</v>
      </c>
    </row>
    <row r="60" spans="1:6" x14ac:dyDescent="0.3">
      <c r="A60" s="109">
        <v>43264</v>
      </c>
      <c r="C60"/>
      <c r="D60">
        <f t="shared" si="0"/>
        <v>6</v>
      </c>
      <c r="E60">
        <f t="shared" si="1"/>
        <v>2018</v>
      </c>
      <c r="F60" t="str">
        <f t="shared" si="2"/>
        <v>6-2018</v>
      </c>
    </row>
    <row r="61" spans="1:6" x14ac:dyDescent="0.3">
      <c r="A61" s="109">
        <v>43265</v>
      </c>
      <c r="C61"/>
      <c r="D61">
        <f t="shared" si="0"/>
        <v>6</v>
      </c>
      <c r="E61">
        <f t="shared" si="1"/>
        <v>2018</v>
      </c>
      <c r="F61" t="str">
        <f t="shared" si="2"/>
        <v>6-2018</v>
      </c>
    </row>
    <row r="62" spans="1:6" x14ac:dyDescent="0.3">
      <c r="A62" s="109">
        <v>43266</v>
      </c>
      <c r="C62"/>
      <c r="D62">
        <f t="shared" si="0"/>
        <v>6</v>
      </c>
      <c r="E62">
        <f t="shared" si="1"/>
        <v>2018</v>
      </c>
      <c r="F62" t="str">
        <f t="shared" si="2"/>
        <v>6-2018</v>
      </c>
    </row>
    <row r="63" spans="1:6" x14ac:dyDescent="0.3">
      <c r="A63" s="109">
        <v>43267</v>
      </c>
      <c r="C63"/>
      <c r="D63">
        <f t="shared" si="0"/>
        <v>6</v>
      </c>
      <c r="E63">
        <f t="shared" si="1"/>
        <v>2018</v>
      </c>
      <c r="F63" t="str">
        <f t="shared" si="2"/>
        <v>6-2018</v>
      </c>
    </row>
    <row r="64" spans="1:6" x14ac:dyDescent="0.3">
      <c r="A64" s="109">
        <v>43268</v>
      </c>
      <c r="C64"/>
      <c r="D64">
        <f t="shared" si="0"/>
        <v>6</v>
      </c>
      <c r="E64">
        <f t="shared" si="1"/>
        <v>2018</v>
      </c>
      <c r="F64" t="str">
        <f t="shared" si="2"/>
        <v>6-2018</v>
      </c>
    </row>
    <row r="65" spans="1:6" x14ac:dyDescent="0.3">
      <c r="A65" s="109">
        <v>43269</v>
      </c>
      <c r="C65"/>
      <c r="D65">
        <f t="shared" si="0"/>
        <v>6</v>
      </c>
      <c r="E65">
        <f t="shared" si="1"/>
        <v>2018</v>
      </c>
      <c r="F65" t="str">
        <f t="shared" si="2"/>
        <v>6-2018</v>
      </c>
    </row>
    <row r="66" spans="1:6" x14ac:dyDescent="0.3">
      <c r="A66" s="109">
        <v>43270</v>
      </c>
      <c r="C66"/>
      <c r="D66">
        <f t="shared" ref="D66:D129" si="3">MONTH(A66)</f>
        <v>6</v>
      </c>
      <c r="E66">
        <f t="shared" ref="E66:E129" si="4">YEAR(A66)</f>
        <v>2018</v>
      </c>
      <c r="F66" t="str">
        <f t="shared" si="2"/>
        <v>6-2018</v>
      </c>
    </row>
    <row r="67" spans="1:6" x14ac:dyDescent="0.3">
      <c r="A67" s="109">
        <v>43271</v>
      </c>
      <c r="C67"/>
      <c r="D67">
        <f t="shared" si="3"/>
        <v>6</v>
      </c>
      <c r="E67">
        <f t="shared" si="4"/>
        <v>2018</v>
      </c>
      <c r="F67" t="str">
        <f t="shared" ref="F67:F130" si="5">D67&amp;"-"&amp;E67</f>
        <v>6-2018</v>
      </c>
    </row>
    <row r="68" spans="1:6" x14ac:dyDescent="0.3">
      <c r="A68" s="109">
        <v>43272</v>
      </c>
      <c r="B68" s="11">
        <v>392.70721277059209</v>
      </c>
      <c r="C68"/>
      <c r="D68">
        <f t="shared" si="3"/>
        <v>6</v>
      </c>
      <c r="E68">
        <f t="shared" si="4"/>
        <v>2018</v>
      </c>
      <c r="F68" t="str">
        <f t="shared" si="5"/>
        <v>6-2018</v>
      </c>
    </row>
    <row r="69" spans="1:6" x14ac:dyDescent="0.3">
      <c r="A69" s="109">
        <v>43273</v>
      </c>
      <c r="C69"/>
      <c r="D69">
        <f t="shared" si="3"/>
        <v>6</v>
      </c>
      <c r="E69">
        <f t="shared" si="4"/>
        <v>2018</v>
      </c>
      <c r="F69" t="str">
        <f t="shared" si="5"/>
        <v>6-2018</v>
      </c>
    </row>
    <row r="70" spans="1:6" x14ac:dyDescent="0.3">
      <c r="A70" s="109">
        <v>43274</v>
      </c>
      <c r="C70"/>
      <c r="D70">
        <f t="shared" si="3"/>
        <v>6</v>
      </c>
      <c r="E70">
        <f t="shared" si="4"/>
        <v>2018</v>
      </c>
      <c r="F70" t="str">
        <f t="shared" si="5"/>
        <v>6-2018</v>
      </c>
    </row>
    <row r="71" spans="1:6" x14ac:dyDescent="0.3">
      <c r="A71" s="109">
        <v>43275</v>
      </c>
      <c r="C71"/>
      <c r="D71">
        <f t="shared" si="3"/>
        <v>6</v>
      </c>
      <c r="E71">
        <f t="shared" si="4"/>
        <v>2018</v>
      </c>
      <c r="F71" t="str">
        <f t="shared" si="5"/>
        <v>6-2018</v>
      </c>
    </row>
    <row r="72" spans="1:6" x14ac:dyDescent="0.3">
      <c r="A72" s="109">
        <v>43276</v>
      </c>
      <c r="C72"/>
      <c r="D72">
        <f t="shared" si="3"/>
        <v>6</v>
      </c>
      <c r="E72">
        <f t="shared" si="4"/>
        <v>2018</v>
      </c>
      <c r="F72" t="str">
        <f t="shared" si="5"/>
        <v>6-2018</v>
      </c>
    </row>
    <row r="73" spans="1:6" x14ac:dyDescent="0.3">
      <c r="A73" s="109">
        <v>43277</v>
      </c>
      <c r="C73"/>
      <c r="D73">
        <f t="shared" si="3"/>
        <v>6</v>
      </c>
      <c r="E73">
        <f t="shared" si="4"/>
        <v>2018</v>
      </c>
      <c r="F73" t="str">
        <f t="shared" si="5"/>
        <v>6-2018</v>
      </c>
    </row>
    <row r="74" spans="1:6" x14ac:dyDescent="0.3">
      <c r="A74" s="109">
        <v>43278</v>
      </c>
      <c r="C74"/>
      <c r="D74">
        <f t="shared" si="3"/>
        <v>6</v>
      </c>
      <c r="E74">
        <f t="shared" si="4"/>
        <v>2018</v>
      </c>
      <c r="F74" t="str">
        <f t="shared" si="5"/>
        <v>6-2018</v>
      </c>
    </row>
    <row r="75" spans="1:6" x14ac:dyDescent="0.3">
      <c r="A75" s="109">
        <v>43279</v>
      </c>
      <c r="C75"/>
      <c r="D75">
        <f t="shared" si="3"/>
        <v>6</v>
      </c>
      <c r="E75">
        <f t="shared" si="4"/>
        <v>2018</v>
      </c>
      <c r="F75" t="str">
        <f t="shared" si="5"/>
        <v>6-2018</v>
      </c>
    </row>
    <row r="76" spans="1:6" x14ac:dyDescent="0.3">
      <c r="A76" s="109">
        <v>43280</v>
      </c>
      <c r="C76"/>
      <c r="D76">
        <f t="shared" si="3"/>
        <v>6</v>
      </c>
      <c r="E76">
        <f t="shared" si="4"/>
        <v>2018</v>
      </c>
      <c r="F76" t="str">
        <f t="shared" si="5"/>
        <v>6-2018</v>
      </c>
    </row>
    <row r="77" spans="1:6" x14ac:dyDescent="0.3">
      <c r="A77" s="109">
        <v>43281</v>
      </c>
      <c r="B77" s="11">
        <v>262348.44744868699</v>
      </c>
      <c r="C77">
        <v>7449.5277097666303</v>
      </c>
      <c r="D77">
        <f t="shared" si="3"/>
        <v>6</v>
      </c>
      <c r="E77">
        <f t="shared" si="4"/>
        <v>2018</v>
      </c>
      <c r="F77" t="str">
        <f t="shared" si="5"/>
        <v>6-2018</v>
      </c>
    </row>
    <row r="78" spans="1:6" x14ac:dyDescent="0.3">
      <c r="A78" s="109">
        <v>43282</v>
      </c>
      <c r="C78"/>
      <c r="D78">
        <f t="shared" si="3"/>
        <v>7</v>
      </c>
      <c r="E78">
        <f t="shared" si="4"/>
        <v>2018</v>
      </c>
      <c r="F78" t="str">
        <f t="shared" si="5"/>
        <v>7-2018</v>
      </c>
    </row>
    <row r="79" spans="1:6" x14ac:dyDescent="0.3">
      <c r="A79" s="109">
        <v>43283</v>
      </c>
      <c r="C79"/>
      <c r="D79">
        <f t="shared" si="3"/>
        <v>7</v>
      </c>
      <c r="E79">
        <f t="shared" si="4"/>
        <v>2018</v>
      </c>
      <c r="F79" t="str">
        <f t="shared" si="5"/>
        <v>7-2018</v>
      </c>
    </row>
    <row r="80" spans="1:6" x14ac:dyDescent="0.3">
      <c r="A80" s="109">
        <v>43284</v>
      </c>
      <c r="C80"/>
      <c r="D80">
        <f t="shared" si="3"/>
        <v>7</v>
      </c>
      <c r="E80">
        <f t="shared" si="4"/>
        <v>2018</v>
      </c>
      <c r="F80" t="str">
        <f t="shared" si="5"/>
        <v>7-2018</v>
      </c>
    </row>
    <row r="81" spans="1:6" x14ac:dyDescent="0.3">
      <c r="A81" s="109">
        <v>43285</v>
      </c>
      <c r="C81"/>
      <c r="D81">
        <f t="shared" si="3"/>
        <v>7</v>
      </c>
      <c r="E81">
        <f t="shared" si="4"/>
        <v>2018</v>
      </c>
      <c r="F81" t="str">
        <f t="shared" si="5"/>
        <v>7-2018</v>
      </c>
    </row>
    <row r="82" spans="1:6" x14ac:dyDescent="0.3">
      <c r="A82" s="109">
        <v>43286</v>
      </c>
      <c r="C82"/>
      <c r="D82">
        <f t="shared" si="3"/>
        <v>7</v>
      </c>
      <c r="E82">
        <f t="shared" si="4"/>
        <v>2018</v>
      </c>
      <c r="F82" t="str">
        <f t="shared" si="5"/>
        <v>7-2018</v>
      </c>
    </row>
    <row r="83" spans="1:6" x14ac:dyDescent="0.3">
      <c r="A83" s="109">
        <v>43287</v>
      </c>
      <c r="C83"/>
      <c r="D83">
        <f t="shared" si="3"/>
        <v>7</v>
      </c>
      <c r="E83">
        <f t="shared" si="4"/>
        <v>2018</v>
      </c>
      <c r="F83" t="str">
        <f t="shared" si="5"/>
        <v>7-2018</v>
      </c>
    </row>
    <row r="84" spans="1:6" x14ac:dyDescent="0.3">
      <c r="A84" s="109">
        <v>43288</v>
      </c>
      <c r="C84"/>
      <c r="D84">
        <f t="shared" si="3"/>
        <v>7</v>
      </c>
      <c r="E84">
        <f t="shared" si="4"/>
        <v>2018</v>
      </c>
      <c r="F84" t="str">
        <f t="shared" si="5"/>
        <v>7-2018</v>
      </c>
    </row>
    <row r="85" spans="1:6" x14ac:dyDescent="0.3">
      <c r="A85" s="109">
        <v>43289</v>
      </c>
      <c r="C85"/>
      <c r="D85">
        <f t="shared" si="3"/>
        <v>7</v>
      </c>
      <c r="E85">
        <f t="shared" si="4"/>
        <v>2018</v>
      </c>
      <c r="F85" t="str">
        <f t="shared" si="5"/>
        <v>7-2018</v>
      </c>
    </row>
    <row r="86" spans="1:6" x14ac:dyDescent="0.3">
      <c r="A86" s="109">
        <v>43290</v>
      </c>
      <c r="C86"/>
      <c r="D86">
        <f t="shared" si="3"/>
        <v>7</v>
      </c>
      <c r="E86">
        <f t="shared" si="4"/>
        <v>2018</v>
      </c>
      <c r="F86" t="str">
        <f t="shared" si="5"/>
        <v>7-2018</v>
      </c>
    </row>
    <row r="87" spans="1:6" x14ac:dyDescent="0.3">
      <c r="A87" s="109">
        <v>43291</v>
      </c>
      <c r="C87"/>
      <c r="D87">
        <f t="shared" si="3"/>
        <v>7</v>
      </c>
      <c r="E87">
        <f t="shared" si="4"/>
        <v>2018</v>
      </c>
      <c r="F87" t="str">
        <f t="shared" si="5"/>
        <v>7-2018</v>
      </c>
    </row>
    <row r="88" spans="1:6" x14ac:dyDescent="0.3">
      <c r="A88" s="109">
        <v>43292</v>
      </c>
      <c r="C88"/>
      <c r="D88">
        <f t="shared" si="3"/>
        <v>7</v>
      </c>
      <c r="E88">
        <f t="shared" si="4"/>
        <v>2018</v>
      </c>
      <c r="F88" t="str">
        <f t="shared" si="5"/>
        <v>7-2018</v>
      </c>
    </row>
    <row r="89" spans="1:6" x14ac:dyDescent="0.3">
      <c r="A89" s="109">
        <v>43293</v>
      </c>
      <c r="C89"/>
      <c r="D89">
        <f t="shared" si="3"/>
        <v>7</v>
      </c>
      <c r="E89">
        <f t="shared" si="4"/>
        <v>2018</v>
      </c>
      <c r="F89" t="str">
        <f t="shared" si="5"/>
        <v>7-2018</v>
      </c>
    </row>
    <row r="90" spans="1:6" x14ac:dyDescent="0.3">
      <c r="A90" s="109">
        <v>43294</v>
      </c>
      <c r="C90"/>
      <c r="D90">
        <f t="shared" si="3"/>
        <v>7</v>
      </c>
      <c r="E90">
        <f t="shared" si="4"/>
        <v>2018</v>
      </c>
      <c r="F90" t="str">
        <f t="shared" si="5"/>
        <v>7-2018</v>
      </c>
    </row>
    <row r="91" spans="1:6" x14ac:dyDescent="0.3">
      <c r="A91" s="109">
        <v>43295</v>
      </c>
      <c r="C91"/>
      <c r="D91">
        <f t="shared" si="3"/>
        <v>7</v>
      </c>
      <c r="E91">
        <f t="shared" si="4"/>
        <v>2018</v>
      </c>
      <c r="F91" t="str">
        <f t="shared" si="5"/>
        <v>7-2018</v>
      </c>
    </row>
    <row r="92" spans="1:6" x14ac:dyDescent="0.3">
      <c r="A92" s="109">
        <v>43296</v>
      </c>
      <c r="C92"/>
      <c r="D92">
        <f t="shared" si="3"/>
        <v>7</v>
      </c>
      <c r="E92">
        <f t="shared" si="4"/>
        <v>2018</v>
      </c>
      <c r="F92" t="str">
        <f t="shared" si="5"/>
        <v>7-2018</v>
      </c>
    </row>
    <row r="93" spans="1:6" x14ac:dyDescent="0.3">
      <c r="A93" s="109">
        <v>43297</v>
      </c>
      <c r="C93"/>
      <c r="D93">
        <f t="shared" si="3"/>
        <v>7</v>
      </c>
      <c r="E93">
        <f t="shared" si="4"/>
        <v>2018</v>
      </c>
      <c r="F93" t="str">
        <f t="shared" si="5"/>
        <v>7-2018</v>
      </c>
    </row>
    <row r="94" spans="1:6" x14ac:dyDescent="0.3">
      <c r="A94" s="109">
        <v>43298</v>
      </c>
      <c r="C94"/>
      <c r="D94">
        <f t="shared" si="3"/>
        <v>7</v>
      </c>
      <c r="E94">
        <f t="shared" si="4"/>
        <v>2018</v>
      </c>
      <c r="F94" t="str">
        <f t="shared" si="5"/>
        <v>7-2018</v>
      </c>
    </row>
    <row r="95" spans="1:6" x14ac:dyDescent="0.3">
      <c r="A95" s="109">
        <v>43299</v>
      </c>
      <c r="C95"/>
      <c r="D95">
        <f t="shared" si="3"/>
        <v>7</v>
      </c>
      <c r="E95">
        <f t="shared" si="4"/>
        <v>2018</v>
      </c>
      <c r="F95" t="str">
        <f t="shared" si="5"/>
        <v>7-2018</v>
      </c>
    </row>
    <row r="96" spans="1:6" x14ac:dyDescent="0.3">
      <c r="A96" s="109">
        <v>43300</v>
      </c>
      <c r="C96"/>
      <c r="D96">
        <f t="shared" si="3"/>
        <v>7</v>
      </c>
      <c r="E96">
        <f t="shared" si="4"/>
        <v>2018</v>
      </c>
      <c r="F96" t="str">
        <f t="shared" si="5"/>
        <v>7-2018</v>
      </c>
    </row>
    <row r="97" spans="1:6" x14ac:dyDescent="0.3">
      <c r="A97" s="109">
        <v>43301</v>
      </c>
      <c r="C97"/>
      <c r="D97">
        <f t="shared" si="3"/>
        <v>7</v>
      </c>
      <c r="E97">
        <f t="shared" si="4"/>
        <v>2018</v>
      </c>
      <c r="F97" t="str">
        <f t="shared" si="5"/>
        <v>7-2018</v>
      </c>
    </row>
    <row r="98" spans="1:6" x14ac:dyDescent="0.3">
      <c r="A98" s="109">
        <v>43302</v>
      </c>
      <c r="C98"/>
      <c r="D98">
        <f t="shared" si="3"/>
        <v>7</v>
      </c>
      <c r="E98">
        <f t="shared" si="4"/>
        <v>2018</v>
      </c>
      <c r="F98" t="str">
        <f t="shared" si="5"/>
        <v>7-2018</v>
      </c>
    </row>
    <row r="99" spans="1:6" x14ac:dyDescent="0.3">
      <c r="A99" s="109">
        <v>43303</v>
      </c>
      <c r="B99" s="11">
        <v>1994.3317853721032</v>
      </c>
      <c r="C99"/>
      <c r="D99">
        <f t="shared" si="3"/>
        <v>7</v>
      </c>
      <c r="E99">
        <f t="shared" si="4"/>
        <v>2018</v>
      </c>
      <c r="F99" t="str">
        <f t="shared" si="5"/>
        <v>7-2018</v>
      </c>
    </row>
    <row r="100" spans="1:6" x14ac:dyDescent="0.3">
      <c r="A100" s="109">
        <v>43304</v>
      </c>
      <c r="C100"/>
      <c r="D100">
        <f t="shared" si="3"/>
        <v>7</v>
      </c>
      <c r="E100">
        <f t="shared" si="4"/>
        <v>2018</v>
      </c>
      <c r="F100" t="str">
        <f t="shared" si="5"/>
        <v>7-2018</v>
      </c>
    </row>
    <row r="101" spans="1:6" x14ac:dyDescent="0.3">
      <c r="A101" s="109">
        <v>43305</v>
      </c>
      <c r="C101"/>
      <c r="D101">
        <f t="shared" si="3"/>
        <v>7</v>
      </c>
      <c r="E101">
        <f t="shared" si="4"/>
        <v>2018</v>
      </c>
      <c r="F101" t="str">
        <f t="shared" si="5"/>
        <v>7-2018</v>
      </c>
    </row>
    <row r="102" spans="1:6" x14ac:dyDescent="0.3">
      <c r="A102" s="109">
        <v>43306</v>
      </c>
      <c r="C102"/>
      <c r="D102">
        <f t="shared" si="3"/>
        <v>7</v>
      </c>
      <c r="E102">
        <f t="shared" si="4"/>
        <v>2018</v>
      </c>
      <c r="F102" t="str">
        <f t="shared" si="5"/>
        <v>7-2018</v>
      </c>
    </row>
    <row r="103" spans="1:6" x14ac:dyDescent="0.3">
      <c r="A103" s="109">
        <v>43307</v>
      </c>
      <c r="C103"/>
      <c r="D103">
        <f t="shared" si="3"/>
        <v>7</v>
      </c>
      <c r="E103">
        <f t="shared" si="4"/>
        <v>2018</v>
      </c>
      <c r="F103" t="str">
        <f t="shared" si="5"/>
        <v>7-2018</v>
      </c>
    </row>
    <row r="104" spans="1:6" x14ac:dyDescent="0.3">
      <c r="A104" s="109">
        <v>43308</v>
      </c>
      <c r="C104"/>
      <c r="D104">
        <f t="shared" si="3"/>
        <v>7</v>
      </c>
      <c r="E104">
        <f t="shared" si="4"/>
        <v>2018</v>
      </c>
      <c r="F104" t="str">
        <f t="shared" si="5"/>
        <v>7-2018</v>
      </c>
    </row>
    <row r="105" spans="1:6" x14ac:dyDescent="0.3">
      <c r="A105" s="109">
        <v>43309</v>
      </c>
      <c r="C105"/>
      <c r="D105">
        <f t="shared" si="3"/>
        <v>7</v>
      </c>
      <c r="E105">
        <f t="shared" si="4"/>
        <v>2018</v>
      </c>
      <c r="F105" t="str">
        <f t="shared" si="5"/>
        <v>7-2018</v>
      </c>
    </row>
    <row r="106" spans="1:6" x14ac:dyDescent="0.3">
      <c r="A106" s="109">
        <v>43310</v>
      </c>
      <c r="C106"/>
      <c r="D106">
        <f t="shared" si="3"/>
        <v>7</v>
      </c>
      <c r="E106">
        <f t="shared" si="4"/>
        <v>2018</v>
      </c>
      <c r="F106" t="str">
        <f t="shared" si="5"/>
        <v>7-2018</v>
      </c>
    </row>
    <row r="107" spans="1:6" x14ac:dyDescent="0.3">
      <c r="A107" s="109">
        <v>43311</v>
      </c>
      <c r="C107"/>
      <c r="D107">
        <f t="shared" si="3"/>
        <v>7</v>
      </c>
      <c r="E107">
        <f t="shared" si="4"/>
        <v>2018</v>
      </c>
      <c r="F107" t="str">
        <f t="shared" si="5"/>
        <v>7-2018</v>
      </c>
    </row>
    <row r="108" spans="1:6" x14ac:dyDescent="0.3">
      <c r="A108" s="109">
        <v>43312</v>
      </c>
      <c r="B108" s="11">
        <v>441277.34246426699</v>
      </c>
      <c r="C108">
        <v>22946.160768104925</v>
      </c>
      <c r="D108">
        <f t="shared" si="3"/>
        <v>7</v>
      </c>
      <c r="E108">
        <f t="shared" si="4"/>
        <v>2018</v>
      </c>
      <c r="F108" t="str">
        <f t="shared" si="5"/>
        <v>7-2018</v>
      </c>
    </row>
    <row r="109" spans="1:6" x14ac:dyDescent="0.3">
      <c r="A109" s="109">
        <v>43313</v>
      </c>
      <c r="C109"/>
      <c r="D109">
        <f t="shared" si="3"/>
        <v>8</v>
      </c>
      <c r="E109">
        <f t="shared" si="4"/>
        <v>2018</v>
      </c>
      <c r="F109" t="str">
        <f t="shared" si="5"/>
        <v>8-2018</v>
      </c>
    </row>
    <row r="110" spans="1:6" x14ac:dyDescent="0.3">
      <c r="A110" s="109">
        <v>43314</v>
      </c>
      <c r="C110"/>
      <c r="D110">
        <f t="shared" si="3"/>
        <v>8</v>
      </c>
      <c r="E110">
        <f t="shared" si="4"/>
        <v>2018</v>
      </c>
      <c r="F110" t="str">
        <f t="shared" si="5"/>
        <v>8-2018</v>
      </c>
    </row>
    <row r="111" spans="1:6" x14ac:dyDescent="0.3">
      <c r="A111" s="109">
        <v>43315</v>
      </c>
      <c r="C111"/>
      <c r="D111">
        <f t="shared" si="3"/>
        <v>8</v>
      </c>
      <c r="E111">
        <f t="shared" si="4"/>
        <v>2018</v>
      </c>
      <c r="F111" t="str">
        <f t="shared" si="5"/>
        <v>8-2018</v>
      </c>
    </row>
    <row r="112" spans="1:6" x14ac:dyDescent="0.3">
      <c r="A112" s="109">
        <v>43316</v>
      </c>
      <c r="C112"/>
      <c r="D112">
        <f t="shared" si="3"/>
        <v>8</v>
      </c>
      <c r="E112">
        <f t="shared" si="4"/>
        <v>2018</v>
      </c>
      <c r="F112" t="str">
        <f t="shared" si="5"/>
        <v>8-2018</v>
      </c>
    </row>
    <row r="113" spans="1:6" x14ac:dyDescent="0.3">
      <c r="A113" s="109">
        <v>43317</v>
      </c>
      <c r="C113"/>
      <c r="D113">
        <f t="shared" si="3"/>
        <v>8</v>
      </c>
      <c r="E113">
        <f t="shared" si="4"/>
        <v>2018</v>
      </c>
      <c r="F113" t="str">
        <f t="shared" si="5"/>
        <v>8-2018</v>
      </c>
    </row>
    <row r="114" spans="1:6" x14ac:dyDescent="0.3">
      <c r="A114" s="109">
        <v>43318</v>
      </c>
      <c r="C114"/>
      <c r="D114">
        <f t="shared" si="3"/>
        <v>8</v>
      </c>
      <c r="E114">
        <f t="shared" si="4"/>
        <v>2018</v>
      </c>
      <c r="F114" t="str">
        <f t="shared" si="5"/>
        <v>8-2018</v>
      </c>
    </row>
    <row r="115" spans="1:6" x14ac:dyDescent="0.3">
      <c r="A115" s="109">
        <v>43319</v>
      </c>
      <c r="C115"/>
      <c r="D115">
        <f t="shared" si="3"/>
        <v>8</v>
      </c>
      <c r="E115">
        <f t="shared" si="4"/>
        <v>2018</v>
      </c>
      <c r="F115" t="str">
        <f t="shared" si="5"/>
        <v>8-2018</v>
      </c>
    </row>
    <row r="116" spans="1:6" x14ac:dyDescent="0.3">
      <c r="A116" s="109">
        <v>43320</v>
      </c>
      <c r="C116"/>
      <c r="D116">
        <f t="shared" si="3"/>
        <v>8</v>
      </c>
      <c r="E116">
        <f t="shared" si="4"/>
        <v>2018</v>
      </c>
      <c r="F116" t="str">
        <f t="shared" si="5"/>
        <v>8-2018</v>
      </c>
    </row>
    <row r="117" spans="1:6" x14ac:dyDescent="0.3">
      <c r="A117" s="109">
        <v>43321</v>
      </c>
      <c r="C117"/>
      <c r="D117">
        <f t="shared" si="3"/>
        <v>8</v>
      </c>
      <c r="E117">
        <f t="shared" si="4"/>
        <v>2018</v>
      </c>
      <c r="F117" t="str">
        <f t="shared" si="5"/>
        <v>8-2018</v>
      </c>
    </row>
    <row r="118" spans="1:6" x14ac:dyDescent="0.3">
      <c r="A118" s="109">
        <v>43322</v>
      </c>
      <c r="C118"/>
      <c r="D118">
        <f t="shared" si="3"/>
        <v>8</v>
      </c>
      <c r="E118">
        <f t="shared" si="4"/>
        <v>2018</v>
      </c>
      <c r="F118" t="str">
        <f t="shared" si="5"/>
        <v>8-2018</v>
      </c>
    </row>
    <row r="119" spans="1:6" x14ac:dyDescent="0.3">
      <c r="A119" s="109">
        <v>43323</v>
      </c>
      <c r="C119"/>
      <c r="D119">
        <f t="shared" si="3"/>
        <v>8</v>
      </c>
      <c r="E119">
        <f t="shared" si="4"/>
        <v>2018</v>
      </c>
      <c r="F119" t="str">
        <f t="shared" si="5"/>
        <v>8-2018</v>
      </c>
    </row>
    <row r="120" spans="1:6" x14ac:dyDescent="0.3">
      <c r="A120" s="109">
        <v>43324</v>
      </c>
      <c r="C120"/>
      <c r="D120">
        <f t="shared" si="3"/>
        <v>8</v>
      </c>
      <c r="E120">
        <f t="shared" si="4"/>
        <v>2018</v>
      </c>
      <c r="F120" t="str">
        <f t="shared" si="5"/>
        <v>8-2018</v>
      </c>
    </row>
    <row r="121" spans="1:6" x14ac:dyDescent="0.3">
      <c r="A121" s="109">
        <v>43325</v>
      </c>
      <c r="C121"/>
      <c r="D121">
        <f t="shared" si="3"/>
        <v>8</v>
      </c>
      <c r="E121">
        <f t="shared" si="4"/>
        <v>2018</v>
      </c>
      <c r="F121" t="str">
        <f t="shared" si="5"/>
        <v>8-2018</v>
      </c>
    </row>
    <row r="122" spans="1:6" x14ac:dyDescent="0.3">
      <c r="A122" s="109">
        <v>43326</v>
      </c>
      <c r="C122"/>
      <c r="D122">
        <f t="shared" si="3"/>
        <v>8</v>
      </c>
      <c r="E122">
        <f t="shared" si="4"/>
        <v>2018</v>
      </c>
      <c r="F122" t="str">
        <f t="shared" si="5"/>
        <v>8-2018</v>
      </c>
    </row>
    <row r="123" spans="1:6" x14ac:dyDescent="0.3">
      <c r="A123" s="109">
        <v>43327</v>
      </c>
      <c r="C123"/>
      <c r="D123">
        <f t="shared" si="3"/>
        <v>8</v>
      </c>
      <c r="E123">
        <f t="shared" si="4"/>
        <v>2018</v>
      </c>
      <c r="F123" t="str">
        <f t="shared" si="5"/>
        <v>8-2018</v>
      </c>
    </row>
    <row r="124" spans="1:6" x14ac:dyDescent="0.3">
      <c r="A124" s="109">
        <v>43328</v>
      </c>
      <c r="C124"/>
      <c r="D124">
        <f t="shared" si="3"/>
        <v>8</v>
      </c>
      <c r="E124">
        <f t="shared" si="4"/>
        <v>2018</v>
      </c>
      <c r="F124" t="str">
        <f t="shared" si="5"/>
        <v>8-2018</v>
      </c>
    </row>
    <row r="125" spans="1:6" x14ac:dyDescent="0.3">
      <c r="A125" s="109">
        <v>43329</v>
      </c>
      <c r="C125"/>
      <c r="D125">
        <f t="shared" si="3"/>
        <v>8</v>
      </c>
      <c r="E125">
        <f t="shared" si="4"/>
        <v>2018</v>
      </c>
      <c r="F125" t="str">
        <f t="shared" si="5"/>
        <v>8-2018</v>
      </c>
    </row>
    <row r="126" spans="1:6" x14ac:dyDescent="0.3">
      <c r="A126" s="109">
        <v>43330</v>
      </c>
      <c r="C126"/>
      <c r="D126">
        <f t="shared" si="3"/>
        <v>8</v>
      </c>
      <c r="E126">
        <f t="shared" si="4"/>
        <v>2018</v>
      </c>
      <c r="F126" t="str">
        <f t="shared" si="5"/>
        <v>8-2018</v>
      </c>
    </row>
    <row r="127" spans="1:6" x14ac:dyDescent="0.3">
      <c r="A127" s="109">
        <v>43331</v>
      </c>
      <c r="C127"/>
      <c r="D127">
        <f t="shared" si="3"/>
        <v>8</v>
      </c>
      <c r="E127">
        <f t="shared" si="4"/>
        <v>2018</v>
      </c>
      <c r="F127" t="str">
        <f t="shared" si="5"/>
        <v>8-2018</v>
      </c>
    </row>
    <row r="128" spans="1:6" x14ac:dyDescent="0.3">
      <c r="A128" s="109">
        <v>43332</v>
      </c>
      <c r="C128"/>
      <c r="D128">
        <f t="shared" si="3"/>
        <v>8</v>
      </c>
      <c r="E128">
        <f t="shared" si="4"/>
        <v>2018</v>
      </c>
      <c r="F128" t="str">
        <f t="shared" si="5"/>
        <v>8-2018</v>
      </c>
    </row>
    <row r="129" spans="1:6" x14ac:dyDescent="0.3">
      <c r="A129" s="109">
        <v>43333</v>
      </c>
      <c r="B129" s="11">
        <v>7887.7352221058445</v>
      </c>
      <c r="C129"/>
      <c r="D129">
        <f t="shared" si="3"/>
        <v>8</v>
      </c>
      <c r="E129">
        <f t="shared" si="4"/>
        <v>2018</v>
      </c>
      <c r="F129" t="str">
        <f t="shared" si="5"/>
        <v>8-2018</v>
      </c>
    </row>
    <row r="130" spans="1:6" x14ac:dyDescent="0.3">
      <c r="A130" s="109">
        <v>43334</v>
      </c>
      <c r="C130"/>
      <c r="D130">
        <f t="shared" ref="D130:D193" si="6">MONTH(A130)</f>
        <v>8</v>
      </c>
      <c r="E130">
        <f t="shared" ref="E130:E193" si="7">YEAR(A130)</f>
        <v>2018</v>
      </c>
      <c r="F130" t="str">
        <f t="shared" si="5"/>
        <v>8-2018</v>
      </c>
    </row>
    <row r="131" spans="1:6" x14ac:dyDescent="0.3">
      <c r="A131" s="109">
        <v>43335</v>
      </c>
      <c r="C131"/>
      <c r="D131">
        <f t="shared" si="6"/>
        <v>8</v>
      </c>
      <c r="E131">
        <f t="shared" si="7"/>
        <v>2018</v>
      </c>
      <c r="F131" t="str">
        <f t="shared" ref="F131:F194" si="8">D131&amp;"-"&amp;E131</f>
        <v>8-2018</v>
      </c>
    </row>
    <row r="132" spans="1:6" x14ac:dyDescent="0.3">
      <c r="A132" s="109">
        <v>43336</v>
      </c>
      <c r="C132"/>
      <c r="D132">
        <f t="shared" si="6"/>
        <v>8</v>
      </c>
      <c r="E132">
        <f t="shared" si="7"/>
        <v>2018</v>
      </c>
      <c r="F132" t="str">
        <f t="shared" si="8"/>
        <v>8-2018</v>
      </c>
    </row>
    <row r="133" spans="1:6" x14ac:dyDescent="0.3">
      <c r="A133" s="109">
        <v>43337</v>
      </c>
      <c r="C133"/>
      <c r="D133">
        <f t="shared" si="6"/>
        <v>8</v>
      </c>
      <c r="E133">
        <f t="shared" si="7"/>
        <v>2018</v>
      </c>
      <c r="F133" t="str">
        <f t="shared" si="8"/>
        <v>8-2018</v>
      </c>
    </row>
    <row r="134" spans="1:6" x14ac:dyDescent="0.3">
      <c r="A134" s="109">
        <v>43338</v>
      </c>
      <c r="C134"/>
      <c r="D134">
        <f t="shared" si="6"/>
        <v>8</v>
      </c>
      <c r="E134">
        <f t="shared" si="7"/>
        <v>2018</v>
      </c>
      <c r="F134" t="str">
        <f t="shared" si="8"/>
        <v>8-2018</v>
      </c>
    </row>
    <row r="135" spans="1:6" x14ac:dyDescent="0.3">
      <c r="A135" s="109">
        <v>43339</v>
      </c>
      <c r="C135"/>
      <c r="D135">
        <f t="shared" si="6"/>
        <v>8</v>
      </c>
      <c r="E135">
        <f t="shared" si="7"/>
        <v>2018</v>
      </c>
      <c r="F135" t="str">
        <f t="shared" si="8"/>
        <v>8-2018</v>
      </c>
    </row>
    <row r="136" spans="1:6" x14ac:dyDescent="0.3">
      <c r="A136" s="109">
        <v>43340</v>
      </c>
      <c r="C136"/>
      <c r="D136">
        <f t="shared" si="6"/>
        <v>8</v>
      </c>
      <c r="E136">
        <f t="shared" si="7"/>
        <v>2018</v>
      </c>
      <c r="F136" t="str">
        <f t="shared" si="8"/>
        <v>8-2018</v>
      </c>
    </row>
    <row r="137" spans="1:6" x14ac:dyDescent="0.3">
      <c r="A137" s="109">
        <v>43341</v>
      </c>
      <c r="C137"/>
      <c r="D137">
        <f t="shared" si="6"/>
        <v>8</v>
      </c>
      <c r="E137">
        <f t="shared" si="7"/>
        <v>2018</v>
      </c>
      <c r="F137" t="str">
        <f t="shared" si="8"/>
        <v>8-2018</v>
      </c>
    </row>
    <row r="138" spans="1:6" x14ac:dyDescent="0.3">
      <c r="A138" s="109">
        <v>43342</v>
      </c>
      <c r="C138"/>
      <c r="D138">
        <f t="shared" si="6"/>
        <v>8</v>
      </c>
      <c r="E138">
        <f t="shared" si="7"/>
        <v>2018</v>
      </c>
      <c r="F138" t="str">
        <f t="shared" si="8"/>
        <v>8-2018</v>
      </c>
    </row>
    <row r="139" spans="1:6" x14ac:dyDescent="0.3">
      <c r="A139" s="109">
        <v>43343</v>
      </c>
      <c r="B139" s="11">
        <v>713137.01742420916</v>
      </c>
      <c r="C139">
        <v>55044.978158003993</v>
      </c>
      <c r="D139">
        <f t="shared" si="6"/>
        <v>8</v>
      </c>
      <c r="E139">
        <f t="shared" si="7"/>
        <v>2018</v>
      </c>
      <c r="F139" t="str">
        <f t="shared" si="8"/>
        <v>8-2018</v>
      </c>
    </row>
    <row r="140" spans="1:6" x14ac:dyDescent="0.3">
      <c r="A140" s="109">
        <v>43344</v>
      </c>
      <c r="C140"/>
      <c r="D140">
        <f t="shared" si="6"/>
        <v>9</v>
      </c>
      <c r="E140">
        <f t="shared" si="7"/>
        <v>2018</v>
      </c>
      <c r="F140" t="str">
        <f t="shared" si="8"/>
        <v>9-2018</v>
      </c>
    </row>
    <row r="141" spans="1:6" x14ac:dyDescent="0.3">
      <c r="A141" s="109">
        <v>43345</v>
      </c>
      <c r="C141"/>
      <c r="D141">
        <f t="shared" si="6"/>
        <v>9</v>
      </c>
      <c r="E141">
        <f t="shared" si="7"/>
        <v>2018</v>
      </c>
      <c r="F141" t="str">
        <f t="shared" si="8"/>
        <v>9-2018</v>
      </c>
    </row>
    <row r="142" spans="1:6" x14ac:dyDescent="0.3">
      <c r="A142" s="109">
        <v>43346</v>
      </c>
      <c r="C142"/>
      <c r="D142">
        <f t="shared" si="6"/>
        <v>9</v>
      </c>
      <c r="E142">
        <f t="shared" si="7"/>
        <v>2018</v>
      </c>
      <c r="F142" t="str">
        <f t="shared" si="8"/>
        <v>9-2018</v>
      </c>
    </row>
    <row r="143" spans="1:6" x14ac:dyDescent="0.3">
      <c r="A143" s="109">
        <v>43347</v>
      </c>
      <c r="C143"/>
      <c r="D143">
        <f t="shared" si="6"/>
        <v>9</v>
      </c>
      <c r="E143">
        <f t="shared" si="7"/>
        <v>2018</v>
      </c>
      <c r="F143" t="str">
        <f t="shared" si="8"/>
        <v>9-2018</v>
      </c>
    </row>
    <row r="144" spans="1:6" x14ac:dyDescent="0.3">
      <c r="A144" s="109">
        <v>43348</v>
      </c>
      <c r="C144"/>
      <c r="D144">
        <f t="shared" si="6"/>
        <v>9</v>
      </c>
      <c r="E144">
        <f t="shared" si="7"/>
        <v>2018</v>
      </c>
      <c r="F144" t="str">
        <f t="shared" si="8"/>
        <v>9-2018</v>
      </c>
    </row>
    <row r="145" spans="1:6" x14ac:dyDescent="0.3">
      <c r="A145" s="109">
        <v>43349</v>
      </c>
      <c r="C145"/>
      <c r="D145">
        <f t="shared" si="6"/>
        <v>9</v>
      </c>
      <c r="E145">
        <f t="shared" si="7"/>
        <v>2018</v>
      </c>
      <c r="F145" t="str">
        <f t="shared" si="8"/>
        <v>9-2018</v>
      </c>
    </row>
    <row r="146" spans="1:6" x14ac:dyDescent="0.3">
      <c r="A146" s="109">
        <v>43350</v>
      </c>
      <c r="C146"/>
      <c r="D146">
        <f t="shared" si="6"/>
        <v>9</v>
      </c>
      <c r="E146">
        <f t="shared" si="7"/>
        <v>2018</v>
      </c>
      <c r="F146" t="str">
        <f t="shared" si="8"/>
        <v>9-2018</v>
      </c>
    </row>
    <row r="147" spans="1:6" x14ac:dyDescent="0.3">
      <c r="A147" s="109">
        <v>43351</v>
      </c>
      <c r="C147"/>
      <c r="D147">
        <f t="shared" si="6"/>
        <v>9</v>
      </c>
      <c r="E147">
        <f t="shared" si="7"/>
        <v>2018</v>
      </c>
      <c r="F147" t="str">
        <f t="shared" si="8"/>
        <v>9-2018</v>
      </c>
    </row>
    <row r="148" spans="1:6" x14ac:dyDescent="0.3">
      <c r="A148" s="109">
        <v>43352</v>
      </c>
      <c r="C148"/>
      <c r="D148">
        <f t="shared" si="6"/>
        <v>9</v>
      </c>
      <c r="E148">
        <f t="shared" si="7"/>
        <v>2018</v>
      </c>
      <c r="F148" t="str">
        <f t="shared" si="8"/>
        <v>9-2018</v>
      </c>
    </row>
    <row r="149" spans="1:6" x14ac:dyDescent="0.3">
      <c r="A149" s="109">
        <v>43353</v>
      </c>
      <c r="C149"/>
      <c r="D149">
        <f t="shared" si="6"/>
        <v>9</v>
      </c>
      <c r="E149">
        <f t="shared" si="7"/>
        <v>2018</v>
      </c>
      <c r="F149" t="str">
        <f t="shared" si="8"/>
        <v>9-2018</v>
      </c>
    </row>
    <row r="150" spans="1:6" x14ac:dyDescent="0.3">
      <c r="A150" s="109">
        <v>43354</v>
      </c>
      <c r="C150"/>
      <c r="D150">
        <f t="shared" si="6"/>
        <v>9</v>
      </c>
      <c r="E150">
        <f t="shared" si="7"/>
        <v>2018</v>
      </c>
      <c r="F150" t="str">
        <f t="shared" si="8"/>
        <v>9-2018</v>
      </c>
    </row>
    <row r="151" spans="1:6" x14ac:dyDescent="0.3">
      <c r="A151" s="109">
        <v>43355</v>
      </c>
      <c r="C151"/>
      <c r="D151">
        <f t="shared" si="6"/>
        <v>9</v>
      </c>
      <c r="E151">
        <f t="shared" si="7"/>
        <v>2018</v>
      </c>
      <c r="F151" t="str">
        <f t="shared" si="8"/>
        <v>9-2018</v>
      </c>
    </row>
    <row r="152" spans="1:6" x14ac:dyDescent="0.3">
      <c r="A152" s="109">
        <v>43356</v>
      </c>
      <c r="C152"/>
      <c r="D152">
        <f t="shared" si="6"/>
        <v>9</v>
      </c>
      <c r="E152">
        <f t="shared" si="7"/>
        <v>2018</v>
      </c>
      <c r="F152" t="str">
        <f t="shared" si="8"/>
        <v>9-2018</v>
      </c>
    </row>
    <row r="153" spans="1:6" x14ac:dyDescent="0.3">
      <c r="A153" s="109">
        <v>43357</v>
      </c>
      <c r="C153"/>
      <c r="D153">
        <f t="shared" si="6"/>
        <v>9</v>
      </c>
      <c r="E153">
        <f t="shared" si="7"/>
        <v>2018</v>
      </c>
      <c r="F153" t="str">
        <f t="shared" si="8"/>
        <v>9-2018</v>
      </c>
    </row>
    <row r="154" spans="1:6" x14ac:dyDescent="0.3">
      <c r="A154" s="109">
        <v>43358</v>
      </c>
      <c r="C154"/>
      <c r="D154">
        <f t="shared" si="6"/>
        <v>9</v>
      </c>
      <c r="E154">
        <f t="shared" si="7"/>
        <v>2018</v>
      </c>
      <c r="F154" t="str">
        <f t="shared" si="8"/>
        <v>9-2018</v>
      </c>
    </row>
    <row r="155" spans="1:6" x14ac:dyDescent="0.3">
      <c r="A155" s="109">
        <v>43359</v>
      </c>
      <c r="C155"/>
      <c r="D155">
        <f t="shared" si="6"/>
        <v>9</v>
      </c>
      <c r="E155">
        <f t="shared" si="7"/>
        <v>2018</v>
      </c>
      <c r="F155" t="str">
        <f t="shared" si="8"/>
        <v>9-2018</v>
      </c>
    </row>
    <row r="156" spans="1:6" x14ac:dyDescent="0.3">
      <c r="A156" s="109">
        <v>43360</v>
      </c>
      <c r="C156"/>
      <c r="D156">
        <f t="shared" si="6"/>
        <v>9</v>
      </c>
      <c r="E156">
        <f t="shared" si="7"/>
        <v>2018</v>
      </c>
      <c r="F156" t="str">
        <f t="shared" si="8"/>
        <v>9-2018</v>
      </c>
    </row>
    <row r="157" spans="1:6" x14ac:dyDescent="0.3">
      <c r="A157" s="109">
        <v>43361</v>
      </c>
      <c r="C157"/>
      <c r="D157">
        <f t="shared" si="6"/>
        <v>9</v>
      </c>
      <c r="E157">
        <f t="shared" si="7"/>
        <v>2018</v>
      </c>
      <c r="F157" t="str">
        <f t="shared" si="8"/>
        <v>9-2018</v>
      </c>
    </row>
    <row r="158" spans="1:6" x14ac:dyDescent="0.3">
      <c r="A158" s="109">
        <v>43362</v>
      </c>
      <c r="C158"/>
      <c r="D158">
        <f t="shared" si="6"/>
        <v>9</v>
      </c>
      <c r="E158">
        <f t="shared" si="7"/>
        <v>2018</v>
      </c>
      <c r="F158" t="str">
        <f t="shared" si="8"/>
        <v>9-2018</v>
      </c>
    </row>
    <row r="159" spans="1:6" x14ac:dyDescent="0.3">
      <c r="A159" s="109">
        <v>43363</v>
      </c>
      <c r="C159"/>
      <c r="D159">
        <f t="shared" si="6"/>
        <v>9</v>
      </c>
      <c r="E159">
        <f t="shared" si="7"/>
        <v>2018</v>
      </c>
      <c r="F159" t="str">
        <f t="shared" si="8"/>
        <v>9-2018</v>
      </c>
    </row>
    <row r="160" spans="1:6" x14ac:dyDescent="0.3">
      <c r="A160" s="109">
        <v>43364</v>
      </c>
      <c r="B160" s="11">
        <v>24295.934930934629</v>
      </c>
      <c r="C160"/>
      <c r="D160">
        <f t="shared" si="6"/>
        <v>9</v>
      </c>
      <c r="E160">
        <f t="shared" si="7"/>
        <v>2018</v>
      </c>
      <c r="F160" t="str">
        <f t="shared" si="8"/>
        <v>9-2018</v>
      </c>
    </row>
    <row r="161" spans="1:6" x14ac:dyDescent="0.3">
      <c r="A161" s="109">
        <v>43365</v>
      </c>
      <c r="C161"/>
      <c r="D161">
        <f t="shared" si="6"/>
        <v>9</v>
      </c>
      <c r="E161">
        <f t="shared" si="7"/>
        <v>2018</v>
      </c>
      <c r="F161" t="str">
        <f t="shared" si="8"/>
        <v>9-2018</v>
      </c>
    </row>
    <row r="162" spans="1:6" x14ac:dyDescent="0.3">
      <c r="A162" s="109">
        <v>43366</v>
      </c>
      <c r="C162"/>
      <c r="D162">
        <f t="shared" si="6"/>
        <v>9</v>
      </c>
      <c r="E162">
        <f t="shared" si="7"/>
        <v>2018</v>
      </c>
      <c r="F162" t="str">
        <f t="shared" si="8"/>
        <v>9-2018</v>
      </c>
    </row>
    <row r="163" spans="1:6" x14ac:dyDescent="0.3">
      <c r="A163" s="109">
        <v>43367</v>
      </c>
      <c r="C163"/>
      <c r="D163">
        <f t="shared" si="6"/>
        <v>9</v>
      </c>
      <c r="E163">
        <f t="shared" si="7"/>
        <v>2018</v>
      </c>
      <c r="F163" t="str">
        <f t="shared" si="8"/>
        <v>9-2018</v>
      </c>
    </row>
    <row r="164" spans="1:6" x14ac:dyDescent="0.3">
      <c r="A164" s="109">
        <v>43368</v>
      </c>
      <c r="C164"/>
      <c r="D164">
        <f t="shared" si="6"/>
        <v>9</v>
      </c>
      <c r="E164">
        <f t="shared" si="7"/>
        <v>2018</v>
      </c>
      <c r="F164" t="str">
        <f t="shared" si="8"/>
        <v>9-2018</v>
      </c>
    </row>
    <row r="165" spans="1:6" x14ac:dyDescent="0.3">
      <c r="A165" s="109">
        <v>43369</v>
      </c>
      <c r="C165"/>
      <c r="D165">
        <f t="shared" si="6"/>
        <v>9</v>
      </c>
      <c r="E165">
        <f t="shared" si="7"/>
        <v>2018</v>
      </c>
      <c r="F165" t="str">
        <f t="shared" si="8"/>
        <v>9-2018</v>
      </c>
    </row>
    <row r="166" spans="1:6" x14ac:dyDescent="0.3">
      <c r="A166" s="109">
        <v>43370</v>
      </c>
      <c r="C166"/>
      <c r="D166">
        <f t="shared" si="6"/>
        <v>9</v>
      </c>
      <c r="E166">
        <f t="shared" si="7"/>
        <v>2018</v>
      </c>
      <c r="F166" t="str">
        <f t="shared" si="8"/>
        <v>9-2018</v>
      </c>
    </row>
    <row r="167" spans="1:6" x14ac:dyDescent="0.3">
      <c r="A167" s="109">
        <v>43371</v>
      </c>
      <c r="C167"/>
      <c r="D167">
        <f t="shared" si="6"/>
        <v>9</v>
      </c>
      <c r="E167">
        <f t="shared" si="7"/>
        <v>2018</v>
      </c>
      <c r="F167" t="str">
        <f t="shared" si="8"/>
        <v>9-2018</v>
      </c>
    </row>
    <row r="168" spans="1:6" x14ac:dyDescent="0.3">
      <c r="A168" s="109">
        <v>43372</v>
      </c>
      <c r="C168"/>
      <c r="D168">
        <f t="shared" si="6"/>
        <v>9</v>
      </c>
      <c r="E168">
        <f t="shared" si="7"/>
        <v>2018</v>
      </c>
      <c r="F168" t="str">
        <f t="shared" si="8"/>
        <v>9-2018</v>
      </c>
    </row>
    <row r="169" spans="1:6" x14ac:dyDescent="0.3">
      <c r="A169" s="109">
        <v>43373</v>
      </c>
      <c r="B169" s="11">
        <v>1107292.9947422135</v>
      </c>
      <c r="C169">
        <v>102837.55792063593</v>
      </c>
      <c r="D169">
        <f t="shared" si="6"/>
        <v>9</v>
      </c>
      <c r="E169">
        <f t="shared" si="7"/>
        <v>2018</v>
      </c>
      <c r="F169" t="str">
        <f t="shared" si="8"/>
        <v>9-2018</v>
      </c>
    </row>
    <row r="170" spans="1:6" x14ac:dyDescent="0.3">
      <c r="A170" s="109">
        <v>43374</v>
      </c>
      <c r="C170"/>
      <c r="D170">
        <f t="shared" si="6"/>
        <v>10</v>
      </c>
      <c r="E170">
        <f t="shared" si="7"/>
        <v>2018</v>
      </c>
      <c r="F170" t="str">
        <f t="shared" si="8"/>
        <v>10-2018</v>
      </c>
    </row>
    <row r="171" spans="1:6" x14ac:dyDescent="0.3">
      <c r="A171" s="109">
        <v>43375</v>
      </c>
      <c r="C171"/>
      <c r="D171">
        <f t="shared" si="6"/>
        <v>10</v>
      </c>
      <c r="E171">
        <f t="shared" si="7"/>
        <v>2018</v>
      </c>
      <c r="F171" t="str">
        <f t="shared" si="8"/>
        <v>10-2018</v>
      </c>
    </row>
    <row r="172" spans="1:6" x14ac:dyDescent="0.3">
      <c r="A172" s="109">
        <v>43376</v>
      </c>
      <c r="C172"/>
      <c r="D172">
        <f t="shared" si="6"/>
        <v>10</v>
      </c>
      <c r="E172">
        <f t="shared" si="7"/>
        <v>2018</v>
      </c>
      <c r="F172" t="str">
        <f t="shared" si="8"/>
        <v>10-2018</v>
      </c>
    </row>
    <row r="173" spans="1:6" x14ac:dyDescent="0.3">
      <c r="A173" s="109">
        <v>43377</v>
      </c>
      <c r="C173"/>
      <c r="D173">
        <f t="shared" si="6"/>
        <v>10</v>
      </c>
      <c r="E173">
        <f t="shared" si="7"/>
        <v>2018</v>
      </c>
      <c r="F173" t="str">
        <f t="shared" si="8"/>
        <v>10-2018</v>
      </c>
    </row>
    <row r="174" spans="1:6" x14ac:dyDescent="0.3">
      <c r="A174" s="109">
        <v>43378</v>
      </c>
      <c r="C174"/>
      <c r="D174">
        <f t="shared" si="6"/>
        <v>10</v>
      </c>
      <c r="E174">
        <f t="shared" si="7"/>
        <v>2018</v>
      </c>
      <c r="F174" t="str">
        <f t="shared" si="8"/>
        <v>10-2018</v>
      </c>
    </row>
    <row r="175" spans="1:6" x14ac:dyDescent="0.3">
      <c r="A175" s="109">
        <v>43379</v>
      </c>
      <c r="C175"/>
      <c r="D175">
        <f t="shared" si="6"/>
        <v>10</v>
      </c>
      <c r="E175">
        <f t="shared" si="7"/>
        <v>2018</v>
      </c>
      <c r="F175" t="str">
        <f t="shared" si="8"/>
        <v>10-2018</v>
      </c>
    </row>
    <row r="176" spans="1:6" x14ac:dyDescent="0.3">
      <c r="A176" s="109">
        <v>43380</v>
      </c>
      <c r="C176"/>
      <c r="D176">
        <f t="shared" si="6"/>
        <v>10</v>
      </c>
      <c r="E176">
        <f t="shared" si="7"/>
        <v>2018</v>
      </c>
      <c r="F176" t="str">
        <f t="shared" si="8"/>
        <v>10-2018</v>
      </c>
    </row>
    <row r="177" spans="1:6" x14ac:dyDescent="0.3">
      <c r="A177" s="109">
        <v>43381</v>
      </c>
      <c r="C177"/>
      <c r="D177">
        <f t="shared" si="6"/>
        <v>10</v>
      </c>
      <c r="E177">
        <f t="shared" si="7"/>
        <v>2018</v>
      </c>
      <c r="F177" t="str">
        <f t="shared" si="8"/>
        <v>10-2018</v>
      </c>
    </row>
    <row r="178" spans="1:6" x14ac:dyDescent="0.3">
      <c r="A178" s="109">
        <v>43382</v>
      </c>
      <c r="C178"/>
      <c r="D178">
        <f t="shared" si="6"/>
        <v>10</v>
      </c>
      <c r="E178">
        <f t="shared" si="7"/>
        <v>2018</v>
      </c>
      <c r="F178" t="str">
        <f t="shared" si="8"/>
        <v>10-2018</v>
      </c>
    </row>
    <row r="179" spans="1:6" x14ac:dyDescent="0.3">
      <c r="A179" s="109">
        <v>43383</v>
      </c>
      <c r="C179"/>
      <c r="D179">
        <f t="shared" si="6"/>
        <v>10</v>
      </c>
      <c r="E179">
        <f t="shared" si="7"/>
        <v>2018</v>
      </c>
      <c r="F179" t="str">
        <f t="shared" si="8"/>
        <v>10-2018</v>
      </c>
    </row>
    <row r="180" spans="1:6" x14ac:dyDescent="0.3">
      <c r="A180" s="109">
        <v>43384</v>
      </c>
      <c r="C180"/>
      <c r="D180">
        <f t="shared" si="6"/>
        <v>10</v>
      </c>
      <c r="E180">
        <f t="shared" si="7"/>
        <v>2018</v>
      </c>
      <c r="F180" t="str">
        <f t="shared" si="8"/>
        <v>10-2018</v>
      </c>
    </row>
    <row r="181" spans="1:6" x14ac:dyDescent="0.3">
      <c r="A181" s="109">
        <v>43385</v>
      </c>
      <c r="C181"/>
      <c r="D181">
        <f t="shared" si="6"/>
        <v>10</v>
      </c>
      <c r="E181">
        <f t="shared" si="7"/>
        <v>2018</v>
      </c>
      <c r="F181" t="str">
        <f t="shared" si="8"/>
        <v>10-2018</v>
      </c>
    </row>
    <row r="182" spans="1:6" x14ac:dyDescent="0.3">
      <c r="A182" s="109">
        <v>43386</v>
      </c>
      <c r="C182"/>
      <c r="D182">
        <f t="shared" si="6"/>
        <v>10</v>
      </c>
      <c r="E182">
        <f t="shared" si="7"/>
        <v>2018</v>
      </c>
      <c r="F182" t="str">
        <f t="shared" si="8"/>
        <v>10-2018</v>
      </c>
    </row>
    <row r="183" spans="1:6" x14ac:dyDescent="0.3">
      <c r="A183" s="109">
        <v>43387</v>
      </c>
      <c r="C183"/>
      <c r="D183">
        <f t="shared" si="6"/>
        <v>10</v>
      </c>
      <c r="E183">
        <f t="shared" si="7"/>
        <v>2018</v>
      </c>
      <c r="F183" t="str">
        <f t="shared" si="8"/>
        <v>10-2018</v>
      </c>
    </row>
    <row r="184" spans="1:6" x14ac:dyDescent="0.3">
      <c r="A184" s="109">
        <v>43388</v>
      </c>
      <c r="C184"/>
      <c r="D184">
        <f t="shared" si="6"/>
        <v>10</v>
      </c>
      <c r="E184">
        <f t="shared" si="7"/>
        <v>2018</v>
      </c>
      <c r="F184" t="str">
        <f t="shared" si="8"/>
        <v>10-2018</v>
      </c>
    </row>
    <row r="185" spans="1:6" x14ac:dyDescent="0.3">
      <c r="A185" s="109">
        <v>43389</v>
      </c>
      <c r="C185"/>
      <c r="D185">
        <f t="shared" si="6"/>
        <v>10</v>
      </c>
      <c r="E185">
        <f t="shared" si="7"/>
        <v>2018</v>
      </c>
      <c r="F185" t="str">
        <f t="shared" si="8"/>
        <v>10-2018</v>
      </c>
    </row>
    <row r="186" spans="1:6" x14ac:dyDescent="0.3">
      <c r="A186" s="109">
        <v>43390</v>
      </c>
      <c r="C186"/>
      <c r="D186">
        <f t="shared" si="6"/>
        <v>10</v>
      </c>
      <c r="E186">
        <f t="shared" si="7"/>
        <v>2018</v>
      </c>
      <c r="F186" t="str">
        <f t="shared" si="8"/>
        <v>10-2018</v>
      </c>
    </row>
    <row r="187" spans="1:6" x14ac:dyDescent="0.3">
      <c r="A187" s="109">
        <v>43391</v>
      </c>
      <c r="C187"/>
      <c r="D187">
        <f t="shared" si="6"/>
        <v>10</v>
      </c>
      <c r="E187">
        <f t="shared" si="7"/>
        <v>2018</v>
      </c>
      <c r="F187" t="str">
        <f t="shared" si="8"/>
        <v>10-2018</v>
      </c>
    </row>
    <row r="188" spans="1:6" x14ac:dyDescent="0.3">
      <c r="A188" s="109">
        <v>43392</v>
      </c>
      <c r="C188"/>
      <c r="D188">
        <f t="shared" si="6"/>
        <v>10</v>
      </c>
      <c r="E188">
        <f t="shared" si="7"/>
        <v>2018</v>
      </c>
      <c r="F188" t="str">
        <f t="shared" si="8"/>
        <v>10-2018</v>
      </c>
    </row>
    <row r="189" spans="1:6" x14ac:dyDescent="0.3">
      <c r="A189" s="109">
        <v>43393</v>
      </c>
      <c r="C189"/>
      <c r="D189">
        <f t="shared" si="6"/>
        <v>10</v>
      </c>
      <c r="E189">
        <f t="shared" si="7"/>
        <v>2018</v>
      </c>
      <c r="F189" t="str">
        <f t="shared" si="8"/>
        <v>10-2018</v>
      </c>
    </row>
    <row r="190" spans="1:6" x14ac:dyDescent="0.3">
      <c r="A190" s="109">
        <v>43394</v>
      </c>
      <c r="C190"/>
      <c r="D190">
        <f t="shared" si="6"/>
        <v>10</v>
      </c>
      <c r="E190">
        <f t="shared" si="7"/>
        <v>2018</v>
      </c>
      <c r="F190" t="str">
        <f t="shared" si="8"/>
        <v>10-2018</v>
      </c>
    </row>
    <row r="191" spans="1:6" x14ac:dyDescent="0.3">
      <c r="A191" s="109">
        <v>43395</v>
      </c>
      <c r="B191" s="11">
        <v>58282.918049651285</v>
      </c>
      <c r="C191"/>
      <c r="D191">
        <f t="shared" si="6"/>
        <v>10</v>
      </c>
      <c r="E191">
        <f t="shared" si="7"/>
        <v>2018</v>
      </c>
      <c r="F191" t="str">
        <f t="shared" si="8"/>
        <v>10-2018</v>
      </c>
    </row>
    <row r="192" spans="1:6" x14ac:dyDescent="0.3">
      <c r="A192" s="109">
        <v>43396</v>
      </c>
      <c r="C192"/>
      <c r="D192">
        <f t="shared" si="6"/>
        <v>10</v>
      </c>
      <c r="E192">
        <f t="shared" si="7"/>
        <v>2018</v>
      </c>
      <c r="F192" t="str">
        <f t="shared" si="8"/>
        <v>10-2018</v>
      </c>
    </row>
    <row r="193" spans="1:6" x14ac:dyDescent="0.3">
      <c r="A193" s="109">
        <v>43397</v>
      </c>
      <c r="C193"/>
      <c r="D193">
        <f t="shared" si="6"/>
        <v>10</v>
      </c>
      <c r="E193">
        <f t="shared" si="7"/>
        <v>2018</v>
      </c>
      <c r="F193" t="str">
        <f t="shared" si="8"/>
        <v>10-2018</v>
      </c>
    </row>
    <row r="194" spans="1:6" x14ac:dyDescent="0.3">
      <c r="A194" s="109">
        <v>43398</v>
      </c>
      <c r="C194"/>
      <c r="D194">
        <f t="shared" ref="D194:D257" si="9">MONTH(A194)</f>
        <v>10</v>
      </c>
      <c r="E194">
        <f t="shared" ref="E194:E257" si="10">YEAR(A194)</f>
        <v>2018</v>
      </c>
      <c r="F194" t="str">
        <f t="shared" si="8"/>
        <v>10-2018</v>
      </c>
    </row>
    <row r="195" spans="1:6" x14ac:dyDescent="0.3">
      <c r="A195" s="109">
        <v>43399</v>
      </c>
      <c r="C195"/>
      <c r="D195">
        <f t="shared" si="9"/>
        <v>10</v>
      </c>
      <c r="E195">
        <f t="shared" si="10"/>
        <v>2018</v>
      </c>
      <c r="F195" t="str">
        <f t="shared" ref="F195:F258" si="11">D195&amp;"-"&amp;E195</f>
        <v>10-2018</v>
      </c>
    </row>
    <row r="196" spans="1:6" x14ac:dyDescent="0.3">
      <c r="A196" s="109">
        <v>43400</v>
      </c>
      <c r="C196"/>
      <c r="D196">
        <f t="shared" si="9"/>
        <v>10</v>
      </c>
      <c r="E196">
        <f t="shared" si="10"/>
        <v>2018</v>
      </c>
      <c r="F196" t="str">
        <f t="shared" si="11"/>
        <v>10-2018</v>
      </c>
    </row>
    <row r="197" spans="1:6" x14ac:dyDescent="0.3">
      <c r="A197" s="109">
        <v>43401</v>
      </c>
      <c r="C197"/>
      <c r="D197">
        <f t="shared" si="9"/>
        <v>10</v>
      </c>
      <c r="E197">
        <f t="shared" si="10"/>
        <v>2018</v>
      </c>
      <c r="F197" t="str">
        <f t="shared" si="11"/>
        <v>10-2018</v>
      </c>
    </row>
    <row r="198" spans="1:6" x14ac:dyDescent="0.3">
      <c r="A198" s="109">
        <v>43402</v>
      </c>
      <c r="C198"/>
      <c r="D198">
        <f t="shared" si="9"/>
        <v>10</v>
      </c>
      <c r="E198">
        <f t="shared" si="10"/>
        <v>2018</v>
      </c>
      <c r="F198" t="str">
        <f t="shared" si="11"/>
        <v>10-2018</v>
      </c>
    </row>
    <row r="199" spans="1:6" x14ac:dyDescent="0.3">
      <c r="A199" s="109">
        <v>43403</v>
      </c>
      <c r="C199"/>
      <c r="D199">
        <f t="shared" si="9"/>
        <v>10</v>
      </c>
      <c r="E199">
        <f t="shared" si="10"/>
        <v>2018</v>
      </c>
      <c r="F199" t="str">
        <f t="shared" si="11"/>
        <v>10-2018</v>
      </c>
    </row>
    <row r="200" spans="1:6" x14ac:dyDescent="0.3">
      <c r="A200" s="109">
        <v>43404</v>
      </c>
      <c r="B200" s="11">
        <v>1651887.0370815995</v>
      </c>
      <c r="C200">
        <v>149627.7638748273</v>
      </c>
      <c r="D200">
        <f t="shared" si="9"/>
        <v>10</v>
      </c>
      <c r="E200">
        <f t="shared" si="10"/>
        <v>2018</v>
      </c>
      <c r="F200" t="str">
        <f t="shared" si="11"/>
        <v>10-2018</v>
      </c>
    </row>
    <row r="201" spans="1:6" x14ac:dyDescent="0.3">
      <c r="A201" s="109">
        <v>43405</v>
      </c>
      <c r="C201"/>
      <c r="D201">
        <f t="shared" si="9"/>
        <v>11</v>
      </c>
      <c r="E201">
        <f t="shared" si="10"/>
        <v>2018</v>
      </c>
      <c r="F201" t="str">
        <f t="shared" si="11"/>
        <v>11-2018</v>
      </c>
    </row>
    <row r="202" spans="1:6" x14ac:dyDescent="0.3">
      <c r="A202" s="109">
        <v>43406</v>
      </c>
      <c r="C202"/>
      <c r="D202">
        <f t="shared" si="9"/>
        <v>11</v>
      </c>
      <c r="E202">
        <f t="shared" si="10"/>
        <v>2018</v>
      </c>
      <c r="F202" t="str">
        <f t="shared" si="11"/>
        <v>11-2018</v>
      </c>
    </row>
    <row r="203" spans="1:6" x14ac:dyDescent="0.3">
      <c r="A203" s="109">
        <v>43407</v>
      </c>
      <c r="C203"/>
      <c r="D203">
        <f t="shared" si="9"/>
        <v>11</v>
      </c>
      <c r="E203">
        <f t="shared" si="10"/>
        <v>2018</v>
      </c>
      <c r="F203" t="str">
        <f t="shared" si="11"/>
        <v>11-2018</v>
      </c>
    </row>
    <row r="204" spans="1:6" x14ac:dyDescent="0.3">
      <c r="A204" s="109">
        <v>43408</v>
      </c>
      <c r="C204"/>
      <c r="D204">
        <f t="shared" si="9"/>
        <v>11</v>
      </c>
      <c r="E204">
        <f t="shared" si="10"/>
        <v>2018</v>
      </c>
      <c r="F204" t="str">
        <f t="shared" si="11"/>
        <v>11-2018</v>
      </c>
    </row>
    <row r="205" spans="1:6" x14ac:dyDescent="0.3">
      <c r="A205" s="109">
        <v>43409</v>
      </c>
      <c r="C205"/>
      <c r="D205">
        <f t="shared" si="9"/>
        <v>11</v>
      </c>
      <c r="E205">
        <f t="shared" si="10"/>
        <v>2018</v>
      </c>
      <c r="F205" t="str">
        <f t="shared" si="11"/>
        <v>11-2018</v>
      </c>
    </row>
    <row r="206" spans="1:6" x14ac:dyDescent="0.3">
      <c r="A206" s="109">
        <v>43410</v>
      </c>
      <c r="C206"/>
      <c r="D206">
        <f t="shared" si="9"/>
        <v>11</v>
      </c>
      <c r="E206">
        <f t="shared" si="10"/>
        <v>2018</v>
      </c>
      <c r="F206" t="str">
        <f t="shared" si="11"/>
        <v>11-2018</v>
      </c>
    </row>
    <row r="207" spans="1:6" x14ac:dyDescent="0.3">
      <c r="A207" s="109">
        <v>43411</v>
      </c>
      <c r="C207"/>
      <c r="D207">
        <f t="shared" si="9"/>
        <v>11</v>
      </c>
      <c r="E207">
        <f t="shared" si="10"/>
        <v>2018</v>
      </c>
      <c r="F207" t="str">
        <f t="shared" si="11"/>
        <v>11-2018</v>
      </c>
    </row>
    <row r="208" spans="1:6" x14ac:dyDescent="0.3">
      <c r="A208" s="109">
        <v>43412</v>
      </c>
      <c r="C208"/>
      <c r="D208">
        <f t="shared" si="9"/>
        <v>11</v>
      </c>
      <c r="E208">
        <f t="shared" si="10"/>
        <v>2018</v>
      </c>
      <c r="F208" t="str">
        <f t="shared" si="11"/>
        <v>11-2018</v>
      </c>
    </row>
    <row r="209" spans="1:6" x14ac:dyDescent="0.3">
      <c r="A209" s="109">
        <v>43413</v>
      </c>
      <c r="C209"/>
      <c r="D209">
        <f t="shared" si="9"/>
        <v>11</v>
      </c>
      <c r="E209">
        <f t="shared" si="10"/>
        <v>2018</v>
      </c>
      <c r="F209" t="str">
        <f t="shared" si="11"/>
        <v>11-2018</v>
      </c>
    </row>
    <row r="210" spans="1:6" x14ac:dyDescent="0.3">
      <c r="A210" s="109">
        <v>43414</v>
      </c>
      <c r="C210"/>
      <c r="D210">
        <f t="shared" si="9"/>
        <v>11</v>
      </c>
      <c r="E210">
        <f t="shared" si="10"/>
        <v>2018</v>
      </c>
      <c r="F210" t="str">
        <f t="shared" si="11"/>
        <v>11-2018</v>
      </c>
    </row>
    <row r="211" spans="1:6" x14ac:dyDescent="0.3">
      <c r="A211" s="109">
        <v>43415</v>
      </c>
      <c r="C211"/>
      <c r="D211">
        <f t="shared" si="9"/>
        <v>11</v>
      </c>
      <c r="E211">
        <f t="shared" si="10"/>
        <v>2018</v>
      </c>
      <c r="F211" t="str">
        <f t="shared" si="11"/>
        <v>11-2018</v>
      </c>
    </row>
    <row r="212" spans="1:6" x14ac:dyDescent="0.3">
      <c r="A212" s="109">
        <v>43416</v>
      </c>
      <c r="C212"/>
      <c r="D212">
        <f t="shared" si="9"/>
        <v>11</v>
      </c>
      <c r="E212">
        <f t="shared" si="10"/>
        <v>2018</v>
      </c>
      <c r="F212" t="str">
        <f t="shared" si="11"/>
        <v>11-2018</v>
      </c>
    </row>
    <row r="213" spans="1:6" x14ac:dyDescent="0.3">
      <c r="A213" s="109">
        <v>43417</v>
      </c>
      <c r="C213"/>
      <c r="D213">
        <f t="shared" si="9"/>
        <v>11</v>
      </c>
      <c r="E213">
        <f t="shared" si="10"/>
        <v>2018</v>
      </c>
      <c r="F213" t="str">
        <f t="shared" si="11"/>
        <v>11-2018</v>
      </c>
    </row>
    <row r="214" spans="1:6" x14ac:dyDescent="0.3">
      <c r="A214" s="109">
        <v>43418</v>
      </c>
      <c r="C214"/>
      <c r="D214">
        <f t="shared" si="9"/>
        <v>11</v>
      </c>
      <c r="E214">
        <f t="shared" si="10"/>
        <v>2018</v>
      </c>
      <c r="F214" t="str">
        <f t="shared" si="11"/>
        <v>11-2018</v>
      </c>
    </row>
    <row r="215" spans="1:6" x14ac:dyDescent="0.3">
      <c r="A215" s="109">
        <v>43419</v>
      </c>
      <c r="C215"/>
      <c r="D215">
        <f t="shared" si="9"/>
        <v>11</v>
      </c>
      <c r="E215">
        <f t="shared" si="10"/>
        <v>2018</v>
      </c>
      <c r="F215" t="str">
        <f t="shared" si="11"/>
        <v>11-2018</v>
      </c>
    </row>
    <row r="216" spans="1:6" x14ac:dyDescent="0.3">
      <c r="A216" s="109">
        <v>43420</v>
      </c>
      <c r="C216"/>
      <c r="D216">
        <f t="shared" si="9"/>
        <v>11</v>
      </c>
      <c r="E216">
        <f t="shared" si="10"/>
        <v>2018</v>
      </c>
      <c r="F216" t="str">
        <f t="shared" si="11"/>
        <v>11-2018</v>
      </c>
    </row>
    <row r="217" spans="1:6" x14ac:dyDescent="0.3">
      <c r="A217" s="109">
        <v>43421</v>
      </c>
      <c r="C217"/>
      <c r="D217">
        <f t="shared" si="9"/>
        <v>11</v>
      </c>
      <c r="E217">
        <f t="shared" si="10"/>
        <v>2018</v>
      </c>
      <c r="F217" t="str">
        <f t="shared" si="11"/>
        <v>11-2018</v>
      </c>
    </row>
    <row r="218" spans="1:6" x14ac:dyDescent="0.3">
      <c r="A218" s="109">
        <v>43422</v>
      </c>
      <c r="C218"/>
      <c r="D218">
        <f t="shared" si="9"/>
        <v>11</v>
      </c>
      <c r="E218">
        <f t="shared" si="10"/>
        <v>2018</v>
      </c>
      <c r="F218" t="str">
        <f t="shared" si="11"/>
        <v>11-2018</v>
      </c>
    </row>
    <row r="219" spans="1:6" x14ac:dyDescent="0.3">
      <c r="A219" s="109">
        <v>43423</v>
      </c>
      <c r="C219"/>
      <c r="D219">
        <f t="shared" si="9"/>
        <v>11</v>
      </c>
      <c r="E219">
        <f t="shared" si="10"/>
        <v>2018</v>
      </c>
      <c r="F219" t="str">
        <f t="shared" si="11"/>
        <v>11-2018</v>
      </c>
    </row>
    <row r="220" spans="1:6" x14ac:dyDescent="0.3">
      <c r="A220" s="109">
        <v>43424</v>
      </c>
      <c r="C220"/>
      <c r="D220">
        <f t="shared" si="9"/>
        <v>11</v>
      </c>
      <c r="E220">
        <f t="shared" si="10"/>
        <v>2018</v>
      </c>
      <c r="F220" t="str">
        <f t="shared" si="11"/>
        <v>11-2018</v>
      </c>
    </row>
    <row r="221" spans="1:6" x14ac:dyDescent="0.3">
      <c r="A221" s="109">
        <v>43425</v>
      </c>
      <c r="B221" s="11">
        <v>108886.82603361452</v>
      </c>
      <c r="C221"/>
      <c r="D221">
        <f t="shared" si="9"/>
        <v>11</v>
      </c>
      <c r="E221">
        <f t="shared" si="10"/>
        <v>2018</v>
      </c>
      <c r="F221" t="str">
        <f t="shared" si="11"/>
        <v>11-2018</v>
      </c>
    </row>
    <row r="222" spans="1:6" x14ac:dyDescent="0.3">
      <c r="A222" s="109">
        <v>43426</v>
      </c>
      <c r="C222"/>
      <c r="D222">
        <f t="shared" si="9"/>
        <v>11</v>
      </c>
      <c r="E222">
        <f t="shared" si="10"/>
        <v>2018</v>
      </c>
      <c r="F222" t="str">
        <f t="shared" si="11"/>
        <v>11-2018</v>
      </c>
    </row>
    <row r="223" spans="1:6" x14ac:dyDescent="0.3">
      <c r="A223" s="109">
        <v>43427</v>
      </c>
      <c r="C223"/>
      <c r="D223">
        <f t="shared" si="9"/>
        <v>11</v>
      </c>
      <c r="E223">
        <f t="shared" si="10"/>
        <v>2018</v>
      </c>
      <c r="F223" t="str">
        <f t="shared" si="11"/>
        <v>11-2018</v>
      </c>
    </row>
    <row r="224" spans="1:6" x14ac:dyDescent="0.3">
      <c r="A224" s="109">
        <v>43428</v>
      </c>
      <c r="C224"/>
      <c r="D224">
        <f t="shared" si="9"/>
        <v>11</v>
      </c>
      <c r="E224">
        <f t="shared" si="10"/>
        <v>2018</v>
      </c>
      <c r="F224" t="str">
        <f t="shared" si="11"/>
        <v>11-2018</v>
      </c>
    </row>
    <row r="225" spans="1:6" x14ac:dyDescent="0.3">
      <c r="A225" s="109">
        <v>43429</v>
      </c>
      <c r="C225"/>
      <c r="D225">
        <f t="shared" si="9"/>
        <v>11</v>
      </c>
      <c r="E225">
        <f t="shared" si="10"/>
        <v>2018</v>
      </c>
      <c r="F225" t="str">
        <f t="shared" si="11"/>
        <v>11-2018</v>
      </c>
    </row>
    <row r="226" spans="1:6" x14ac:dyDescent="0.3">
      <c r="A226" s="109">
        <v>43430</v>
      </c>
      <c r="C226"/>
      <c r="D226">
        <f t="shared" si="9"/>
        <v>11</v>
      </c>
      <c r="E226">
        <f t="shared" si="10"/>
        <v>2018</v>
      </c>
      <c r="F226" t="str">
        <f t="shared" si="11"/>
        <v>11-2018</v>
      </c>
    </row>
    <row r="227" spans="1:6" x14ac:dyDescent="0.3">
      <c r="A227" s="109">
        <v>43431</v>
      </c>
      <c r="C227"/>
      <c r="D227">
        <f t="shared" si="9"/>
        <v>11</v>
      </c>
      <c r="E227">
        <f t="shared" si="10"/>
        <v>2018</v>
      </c>
      <c r="F227" t="str">
        <f t="shared" si="11"/>
        <v>11-2018</v>
      </c>
    </row>
    <row r="228" spans="1:6" x14ac:dyDescent="0.3">
      <c r="A228" s="109">
        <v>43432</v>
      </c>
      <c r="C228"/>
      <c r="D228">
        <f t="shared" si="9"/>
        <v>11</v>
      </c>
      <c r="E228">
        <f t="shared" si="10"/>
        <v>2018</v>
      </c>
      <c r="F228" t="str">
        <f t="shared" si="11"/>
        <v>11-2018</v>
      </c>
    </row>
    <row r="229" spans="1:6" x14ac:dyDescent="0.3">
      <c r="A229" s="109">
        <v>43433</v>
      </c>
      <c r="C229"/>
      <c r="D229">
        <f t="shared" si="9"/>
        <v>11</v>
      </c>
      <c r="E229">
        <f t="shared" si="10"/>
        <v>2018</v>
      </c>
      <c r="F229" t="str">
        <f t="shared" si="11"/>
        <v>11-2018</v>
      </c>
    </row>
    <row r="230" spans="1:6" x14ac:dyDescent="0.3">
      <c r="A230" s="109">
        <v>43434</v>
      </c>
      <c r="B230" s="11">
        <v>2367698.2797799842</v>
      </c>
      <c r="C230">
        <v>169550.46917060891</v>
      </c>
      <c r="D230">
        <f t="shared" si="9"/>
        <v>11</v>
      </c>
      <c r="E230">
        <f t="shared" si="10"/>
        <v>2018</v>
      </c>
      <c r="F230" t="str">
        <f t="shared" si="11"/>
        <v>11-2018</v>
      </c>
    </row>
    <row r="231" spans="1:6" x14ac:dyDescent="0.3">
      <c r="A231" s="109">
        <v>43435</v>
      </c>
      <c r="C231"/>
      <c r="D231">
        <f t="shared" si="9"/>
        <v>12</v>
      </c>
      <c r="E231">
        <f t="shared" si="10"/>
        <v>2018</v>
      </c>
      <c r="F231" t="str">
        <f t="shared" si="11"/>
        <v>12-2018</v>
      </c>
    </row>
    <row r="232" spans="1:6" x14ac:dyDescent="0.3">
      <c r="A232" s="109">
        <v>43436</v>
      </c>
      <c r="C232"/>
      <c r="D232">
        <f t="shared" si="9"/>
        <v>12</v>
      </c>
      <c r="E232">
        <f t="shared" si="10"/>
        <v>2018</v>
      </c>
      <c r="F232" t="str">
        <f t="shared" si="11"/>
        <v>12-2018</v>
      </c>
    </row>
    <row r="233" spans="1:6" x14ac:dyDescent="0.3">
      <c r="A233" s="109">
        <v>43437</v>
      </c>
      <c r="C233"/>
      <c r="D233">
        <f t="shared" si="9"/>
        <v>12</v>
      </c>
      <c r="E233">
        <f t="shared" si="10"/>
        <v>2018</v>
      </c>
      <c r="F233" t="str">
        <f t="shared" si="11"/>
        <v>12-2018</v>
      </c>
    </row>
    <row r="234" spans="1:6" x14ac:dyDescent="0.3">
      <c r="A234" s="109">
        <v>43438</v>
      </c>
      <c r="C234"/>
      <c r="D234">
        <f t="shared" si="9"/>
        <v>12</v>
      </c>
      <c r="E234">
        <f t="shared" si="10"/>
        <v>2018</v>
      </c>
      <c r="F234" t="str">
        <f t="shared" si="11"/>
        <v>12-2018</v>
      </c>
    </row>
    <row r="235" spans="1:6" x14ac:dyDescent="0.3">
      <c r="A235" s="109">
        <v>43439</v>
      </c>
      <c r="C235"/>
      <c r="D235">
        <f t="shared" si="9"/>
        <v>12</v>
      </c>
      <c r="E235">
        <f t="shared" si="10"/>
        <v>2018</v>
      </c>
      <c r="F235" t="str">
        <f t="shared" si="11"/>
        <v>12-2018</v>
      </c>
    </row>
    <row r="236" spans="1:6" x14ac:dyDescent="0.3">
      <c r="A236" s="109">
        <v>43440</v>
      </c>
      <c r="C236"/>
      <c r="D236">
        <f t="shared" si="9"/>
        <v>12</v>
      </c>
      <c r="E236">
        <f t="shared" si="10"/>
        <v>2018</v>
      </c>
      <c r="F236" t="str">
        <f t="shared" si="11"/>
        <v>12-2018</v>
      </c>
    </row>
    <row r="237" spans="1:6" x14ac:dyDescent="0.3">
      <c r="A237" s="109">
        <v>43441</v>
      </c>
      <c r="C237"/>
      <c r="D237">
        <f t="shared" si="9"/>
        <v>12</v>
      </c>
      <c r="E237">
        <f t="shared" si="10"/>
        <v>2018</v>
      </c>
      <c r="F237" t="str">
        <f t="shared" si="11"/>
        <v>12-2018</v>
      </c>
    </row>
    <row r="238" spans="1:6" x14ac:dyDescent="0.3">
      <c r="A238" s="109">
        <v>43442</v>
      </c>
      <c r="C238"/>
      <c r="D238">
        <f t="shared" si="9"/>
        <v>12</v>
      </c>
      <c r="E238">
        <f t="shared" si="10"/>
        <v>2018</v>
      </c>
      <c r="F238" t="str">
        <f t="shared" si="11"/>
        <v>12-2018</v>
      </c>
    </row>
    <row r="239" spans="1:6" x14ac:dyDescent="0.3">
      <c r="A239" s="109">
        <v>43443</v>
      </c>
      <c r="C239"/>
      <c r="D239">
        <f t="shared" si="9"/>
        <v>12</v>
      </c>
      <c r="E239">
        <f t="shared" si="10"/>
        <v>2018</v>
      </c>
      <c r="F239" t="str">
        <f t="shared" si="11"/>
        <v>12-2018</v>
      </c>
    </row>
    <row r="240" spans="1:6" x14ac:dyDescent="0.3">
      <c r="A240" s="109">
        <v>43444</v>
      </c>
      <c r="C240"/>
      <c r="D240">
        <f t="shared" si="9"/>
        <v>12</v>
      </c>
      <c r="E240">
        <f t="shared" si="10"/>
        <v>2018</v>
      </c>
      <c r="F240" t="str">
        <f t="shared" si="11"/>
        <v>12-2018</v>
      </c>
    </row>
    <row r="241" spans="1:6" x14ac:dyDescent="0.3">
      <c r="A241" s="109">
        <v>43445</v>
      </c>
      <c r="C241"/>
      <c r="D241">
        <f t="shared" si="9"/>
        <v>12</v>
      </c>
      <c r="E241">
        <f t="shared" si="10"/>
        <v>2018</v>
      </c>
      <c r="F241" t="str">
        <f t="shared" si="11"/>
        <v>12-2018</v>
      </c>
    </row>
    <row r="242" spans="1:6" x14ac:dyDescent="0.3">
      <c r="A242" s="109">
        <v>43446</v>
      </c>
      <c r="C242"/>
      <c r="D242">
        <f t="shared" si="9"/>
        <v>12</v>
      </c>
      <c r="E242">
        <f t="shared" si="10"/>
        <v>2018</v>
      </c>
      <c r="F242" t="str">
        <f t="shared" si="11"/>
        <v>12-2018</v>
      </c>
    </row>
    <row r="243" spans="1:6" x14ac:dyDescent="0.3">
      <c r="A243" s="109">
        <v>43447</v>
      </c>
      <c r="C243"/>
      <c r="D243">
        <f t="shared" si="9"/>
        <v>12</v>
      </c>
      <c r="E243">
        <f t="shared" si="10"/>
        <v>2018</v>
      </c>
      <c r="F243" t="str">
        <f t="shared" si="11"/>
        <v>12-2018</v>
      </c>
    </row>
    <row r="244" spans="1:6" x14ac:dyDescent="0.3">
      <c r="A244" s="109">
        <v>43448</v>
      </c>
      <c r="C244"/>
      <c r="D244">
        <f t="shared" si="9"/>
        <v>12</v>
      </c>
      <c r="E244">
        <f t="shared" si="10"/>
        <v>2018</v>
      </c>
      <c r="F244" t="str">
        <f t="shared" si="11"/>
        <v>12-2018</v>
      </c>
    </row>
    <row r="245" spans="1:6" x14ac:dyDescent="0.3">
      <c r="A245" s="109">
        <v>43449</v>
      </c>
      <c r="C245"/>
      <c r="D245">
        <f t="shared" si="9"/>
        <v>12</v>
      </c>
      <c r="E245">
        <f t="shared" si="10"/>
        <v>2018</v>
      </c>
      <c r="F245" t="str">
        <f t="shared" si="11"/>
        <v>12-2018</v>
      </c>
    </row>
    <row r="246" spans="1:6" x14ac:dyDescent="0.3">
      <c r="A246" s="109">
        <v>43450</v>
      </c>
      <c r="C246"/>
      <c r="D246">
        <f t="shared" si="9"/>
        <v>12</v>
      </c>
      <c r="E246">
        <f t="shared" si="10"/>
        <v>2018</v>
      </c>
      <c r="F246" t="str">
        <f t="shared" si="11"/>
        <v>12-2018</v>
      </c>
    </row>
    <row r="247" spans="1:6" x14ac:dyDescent="0.3">
      <c r="A247" s="109">
        <v>43451</v>
      </c>
      <c r="C247"/>
      <c r="D247">
        <f t="shared" si="9"/>
        <v>12</v>
      </c>
      <c r="E247">
        <f t="shared" si="10"/>
        <v>2018</v>
      </c>
      <c r="F247" t="str">
        <f t="shared" si="11"/>
        <v>12-2018</v>
      </c>
    </row>
    <row r="248" spans="1:6" x14ac:dyDescent="0.3">
      <c r="A248" s="109">
        <v>43452</v>
      </c>
      <c r="C248"/>
      <c r="D248">
        <f t="shared" si="9"/>
        <v>12</v>
      </c>
      <c r="E248">
        <f t="shared" si="10"/>
        <v>2018</v>
      </c>
      <c r="F248" t="str">
        <f t="shared" si="11"/>
        <v>12-2018</v>
      </c>
    </row>
    <row r="249" spans="1:6" x14ac:dyDescent="0.3">
      <c r="A249" s="109">
        <v>43453</v>
      </c>
      <c r="C249"/>
      <c r="D249">
        <f t="shared" si="9"/>
        <v>12</v>
      </c>
      <c r="E249">
        <f t="shared" si="10"/>
        <v>2018</v>
      </c>
      <c r="F249" t="str">
        <f t="shared" si="11"/>
        <v>12-2018</v>
      </c>
    </row>
    <row r="250" spans="1:6" x14ac:dyDescent="0.3">
      <c r="A250" s="109">
        <v>43454</v>
      </c>
      <c r="C250"/>
      <c r="D250">
        <f t="shared" si="9"/>
        <v>12</v>
      </c>
      <c r="E250">
        <f t="shared" si="10"/>
        <v>2018</v>
      </c>
      <c r="F250" t="str">
        <f t="shared" si="11"/>
        <v>12-2018</v>
      </c>
    </row>
    <row r="251" spans="1:6" x14ac:dyDescent="0.3">
      <c r="A251" s="109">
        <v>43455</v>
      </c>
      <c r="C251"/>
      <c r="D251">
        <f t="shared" si="9"/>
        <v>12</v>
      </c>
      <c r="E251">
        <f t="shared" si="10"/>
        <v>2018</v>
      </c>
      <c r="F251" t="str">
        <f t="shared" si="11"/>
        <v>12-2018</v>
      </c>
    </row>
    <row r="252" spans="1:6" x14ac:dyDescent="0.3">
      <c r="A252" s="109">
        <v>43456</v>
      </c>
      <c r="B252" s="11">
        <v>158429.39704393479</v>
      </c>
      <c r="C252"/>
      <c r="D252">
        <f t="shared" si="9"/>
        <v>12</v>
      </c>
      <c r="E252">
        <f t="shared" si="10"/>
        <v>2018</v>
      </c>
      <c r="F252" t="str">
        <f t="shared" si="11"/>
        <v>12-2018</v>
      </c>
    </row>
    <row r="253" spans="1:6" x14ac:dyDescent="0.3">
      <c r="A253" s="109">
        <v>43457</v>
      </c>
      <c r="C253"/>
      <c r="D253">
        <f t="shared" si="9"/>
        <v>12</v>
      </c>
      <c r="E253">
        <f t="shared" si="10"/>
        <v>2018</v>
      </c>
      <c r="F253" t="str">
        <f t="shared" si="11"/>
        <v>12-2018</v>
      </c>
    </row>
    <row r="254" spans="1:6" x14ac:dyDescent="0.3">
      <c r="A254" s="109">
        <v>43458</v>
      </c>
      <c r="C254"/>
      <c r="D254">
        <f t="shared" si="9"/>
        <v>12</v>
      </c>
      <c r="E254">
        <f t="shared" si="10"/>
        <v>2018</v>
      </c>
      <c r="F254" t="str">
        <f t="shared" si="11"/>
        <v>12-2018</v>
      </c>
    </row>
    <row r="255" spans="1:6" x14ac:dyDescent="0.3">
      <c r="A255" s="109">
        <v>43459</v>
      </c>
      <c r="C255"/>
      <c r="D255">
        <f t="shared" si="9"/>
        <v>12</v>
      </c>
      <c r="E255">
        <f t="shared" si="10"/>
        <v>2018</v>
      </c>
      <c r="F255" t="str">
        <f t="shared" si="11"/>
        <v>12-2018</v>
      </c>
    </row>
    <row r="256" spans="1:6" x14ac:dyDescent="0.3">
      <c r="A256" s="109">
        <v>43460</v>
      </c>
      <c r="C256"/>
      <c r="D256">
        <f t="shared" si="9"/>
        <v>12</v>
      </c>
      <c r="E256">
        <f t="shared" si="10"/>
        <v>2018</v>
      </c>
      <c r="F256" t="str">
        <f t="shared" si="11"/>
        <v>12-2018</v>
      </c>
    </row>
    <row r="257" spans="1:6" x14ac:dyDescent="0.3">
      <c r="A257" s="109">
        <v>43461</v>
      </c>
      <c r="C257"/>
      <c r="D257">
        <f t="shared" si="9"/>
        <v>12</v>
      </c>
      <c r="E257">
        <f t="shared" si="10"/>
        <v>2018</v>
      </c>
      <c r="F257" t="str">
        <f t="shared" si="11"/>
        <v>12-2018</v>
      </c>
    </row>
    <row r="258" spans="1:6" x14ac:dyDescent="0.3">
      <c r="A258" s="109">
        <v>43462</v>
      </c>
      <c r="C258"/>
      <c r="D258">
        <f t="shared" ref="D258:D321" si="12">MONTH(A258)</f>
        <v>12</v>
      </c>
      <c r="E258">
        <f t="shared" ref="E258:E321" si="13">YEAR(A258)</f>
        <v>2018</v>
      </c>
      <c r="F258" t="str">
        <f t="shared" si="11"/>
        <v>12-2018</v>
      </c>
    </row>
    <row r="259" spans="1:6" x14ac:dyDescent="0.3">
      <c r="A259" s="109">
        <v>43463</v>
      </c>
      <c r="C259"/>
      <c r="D259">
        <f t="shared" si="12"/>
        <v>12</v>
      </c>
      <c r="E259">
        <f t="shared" si="13"/>
        <v>2018</v>
      </c>
      <c r="F259" t="str">
        <f t="shared" ref="F259:F322" si="14">D259&amp;"-"&amp;E259</f>
        <v>12-2018</v>
      </c>
    </row>
    <row r="260" spans="1:6" x14ac:dyDescent="0.3">
      <c r="A260" s="109">
        <v>43464</v>
      </c>
      <c r="C260"/>
      <c r="D260">
        <f t="shared" si="12"/>
        <v>12</v>
      </c>
      <c r="E260">
        <f t="shared" si="13"/>
        <v>2018</v>
      </c>
      <c r="F260" t="str">
        <f t="shared" si="14"/>
        <v>12-2018</v>
      </c>
    </row>
    <row r="261" spans="1:6" x14ac:dyDescent="0.3">
      <c r="A261" s="109">
        <v>43465</v>
      </c>
      <c r="B261" s="11">
        <v>3260623.0386555004</v>
      </c>
      <c r="C261">
        <v>149627.7638748273</v>
      </c>
      <c r="D261">
        <f t="shared" si="12"/>
        <v>12</v>
      </c>
      <c r="E261">
        <f t="shared" si="13"/>
        <v>2018</v>
      </c>
      <c r="F261" t="str">
        <f t="shared" si="14"/>
        <v>12-2018</v>
      </c>
    </row>
    <row r="262" spans="1:6" x14ac:dyDescent="0.3">
      <c r="A262" s="109">
        <v>43466</v>
      </c>
      <c r="C262"/>
      <c r="D262">
        <f t="shared" si="12"/>
        <v>1</v>
      </c>
      <c r="E262">
        <f t="shared" si="13"/>
        <v>2019</v>
      </c>
      <c r="F262" t="str">
        <f t="shared" si="14"/>
        <v>1-2019</v>
      </c>
    </row>
    <row r="263" spans="1:6" x14ac:dyDescent="0.3">
      <c r="A263" s="109">
        <v>43467</v>
      </c>
      <c r="C263"/>
      <c r="D263">
        <f t="shared" si="12"/>
        <v>1</v>
      </c>
      <c r="E263">
        <f t="shared" si="13"/>
        <v>2019</v>
      </c>
      <c r="F263" t="str">
        <f t="shared" si="14"/>
        <v>1-2019</v>
      </c>
    </row>
    <row r="264" spans="1:6" x14ac:dyDescent="0.3">
      <c r="A264" s="109">
        <v>43468</v>
      </c>
      <c r="C264"/>
      <c r="D264">
        <f t="shared" si="12"/>
        <v>1</v>
      </c>
      <c r="E264">
        <f t="shared" si="13"/>
        <v>2019</v>
      </c>
      <c r="F264" t="str">
        <f t="shared" si="14"/>
        <v>1-2019</v>
      </c>
    </row>
    <row r="265" spans="1:6" x14ac:dyDescent="0.3">
      <c r="A265" s="109">
        <v>43469</v>
      </c>
      <c r="C265"/>
      <c r="D265">
        <f t="shared" si="12"/>
        <v>1</v>
      </c>
      <c r="E265">
        <f t="shared" si="13"/>
        <v>2019</v>
      </c>
      <c r="F265" t="str">
        <f t="shared" si="14"/>
        <v>1-2019</v>
      </c>
    </row>
    <row r="266" spans="1:6" x14ac:dyDescent="0.3">
      <c r="A266" s="109">
        <v>43470</v>
      </c>
      <c r="C266"/>
      <c r="D266">
        <f t="shared" si="12"/>
        <v>1</v>
      </c>
      <c r="E266">
        <f t="shared" si="13"/>
        <v>2019</v>
      </c>
      <c r="F266" t="str">
        <f t="shared" si="14"/>
        <v>1-2019</v>
      </c>
    </row>
    <row r="267" spans="1:6" x14ac:dyDescent="0.3">
      <c r="A267" s="109">
        <v>43471</v>
      </c>
      <c r="C267"/>
      <c r="D267">
        <f t="shared" si="12"/>
        <v>1</v>
      </c>
      <c r="E267">
        <f t="shared" si="13"/>
        <v>2019</v>
      </c>
      <c r="F267" t="str">
        <f t="shared" si="14"/>
        <v>1-2019</v>
      </c>
    </row>
    <row r="268" spans="1:6" x14ac:dyDescent="0.3">
      <c r="A268" s="109">
        <v>43472</v>
      </c>
      <c r="C268"/>
      <c r="D268">
        <f t="shared" si="12"/>
        <v>1</v>
      </c>
      <c r="E268">
        <f t="shared" si="13"/>
        <v>2019</v>
      </c>
      <c r="F268" t="str">
        <f t="shared" si="14"/>
        <v>1-2019</v>
      </c>
    </row>
    <row r="269" spans="1:6" x14ac:dyDescent="0.3">
      <c r="A269" s="109">
        <v>43473</v>
      </c>
      <c r="C269"/>
      <c r="D269">
        <f t="shared" si="12"/>
        <v>1</v>
      </c>
      <c r="E269">
        <f t="shared" si="13"/>
        <v>2019</v>
      </c>
      <c r="F269" t="str">
        <f t="shared" si="14"/>
        <v>1-2019</v>
      </c>
    </row>
    <row r="270" spans="1:6" x14ac:dyDescent="0.3">
      <c r="A270" s="109">
        <v>43474</v>
      </c>
      <c r="C270"/>
      <c r="D270">
        <f t="shared" si="12"/>
        <v>1</v>
      </c>
      <c r="E270">
        <f t="shared" si="13"/>
        <v>2019</v>
      </c>
      <c r="F270" t="str">
        <f t="shared" si="14"/>
        <v>1-2019</v>
      </c>
    </row>
    <row r="271" spans="1:6" x14ac:dyDescent="0.3">
      <c r="A271" s="109">
        <v>43475</v>
      </c>
      <c r="C271"/>
      <c r="D271">
        <f t="shared" si="12"/>
        <v>1</v>
      </c>
      <c r="E271">
        <f t="shared" si="13"/>
        <v>2019</v>
      </c>
      <c r="F271" t="str">
        <f t="shared" si="14"/>
        <v>1-2019</v>
      </c>
    </row>
    <row r="272" spans="1:6" x14ac:dyDescent="0.3">
      <c r="A272" s="109">
        <v>43476</v>
      </c>
      <c r="C272"/>
      <c r="D272">
        <f t="shared" si="12"/>
        <v>1</v>
      </c>
      <c r="E272">
        <f t="shared" si="13"/>
        <v>2019</v>
      </c>
      <c r="F272" t="str">
        <f t="shared" si="14"/>
        <v>1-2019</v>
      </c>
    </row>
    <row r="273" spans="1:6" x14ac:dyDescent="0.3">
      <c r="A273" s="109">
        <v>43477</v>
      </c>
      <c r="C273"/>
      <c r="D273">
        <f t="shared" si="12"/>
        <v>1</v>
      </c>
      <c r="E273">
        <f t="shared" si="13"/>
        <v>2019</v>
      </c>
      <c r="F273" t="str">
        <f t="shared" si="14"/>
        <v>1-2019</v>
      </c>
    </row>
    <row r="274" spans="1:6" x14ac:dyDescent="0.3">
      <c r="A274" s="109">
        <v>43478</v>
      </c>
      <c r="C274"/>
      <c r="D274">
        <f t="shared" si="12"/>
        <v>1</v>
      </c>
      <c r="E274">
        <f t="shared" si="13"/>
        <v>2019</v>
      </c>
      <c r="F274" t="str">
        <f t="shared" si="14"/>
        <v>1-2019</v>
      </c>
    </row>
    <row r="275" spans="1:6" x14ac:dyDescent="0.3">
      <c r="A275" s="109">
        <v>43479</v>
      </c>
      <c r="C275"/>
      <c r="D275">
        <f t="shared" si="12"/>
        <v>1</v>
      </c>
      <c r="E275">
        <f t="shared" si="13"/>
        <v>2019</v>
      </c>
      <c r="F275" t="str">
        <f t="shared" si="14"/>
        <v>1-2019</v>
      </c>
    </row>
    <row r="276" spans="1:6" x14ac:dyDescent="0.3">
      <c r="A276" s="109">
        <v>43480</v>
      </c>
      <c r="C276"/>
      <c r="D276">
        <f t="shared" si="12"/>
        <v>1</v>
      </c>
      <c r="E276">
        <f t="shared" si="13"/>
        <v>2019</v>
      </c>
      <c r="F276" t="str">
        <f t="shared" si="14"/>
        <v>1-2019</v>
      </c>
    </row>
    <row r="277" spans="1:6" x14ac:dyDescent="0.3">
      <c r="A277" s="109">
        <v>43481</v>
      </c>
      <c r="C277"/>
      <c r="D277">
        <f t="shared" si="12"/>
        <v>1</v>
      </c>
      <c r="E277">
        <f t="shared" si="13"/>
        <v>2019</v>
      </c>
      <c r="F277" t="str">
        <f t="shared" si="14"/>
        <v>1-2019</v>
      </c>
    </row>
    <row r="278" spans="1:6" x14ac:dyDescent="0.3">
      <c r="A278" s="109">
        <v>43482</v>
      </c>
      <c r="C278"/>
      <c r="D278">
        <f t="shared" si="12"/>
        <v>1</v>
      </c>
      <c r="E278">
        <f t="shared" si="13"/>
        <v>2019</v>
      </c>
      <c r="F278" t="str">
        <f t="shared" si="14"/>
        <v>1-2019</v>
      </c>
    </row>
    <row r="279" spans="1:6" x14ac:dyDescent="0.3">
      <c r="A279" s="109">
        <v>43483</v>
      </c>
      <c r="C279"/>
      <c r="D279">
        <f t="shared" si="12"/>
        <v>1</v>
      </c>
      <c r="E279">
        <f t="shared" si="13"/>
        <v>2019</v>
      </c>
      <c r="F279" t="str">
        <f t="shared" si="14"/>
        <v>1-2019</v>
      </c>
    </row>
    <row r="280" spans="1:6" x14ac:dyDescent="0.3">
      <c r="A280" s="109">
        <v>43484</v>
      </c>
      <c r="C280"/>
      <c r="D280">
        <f t="shared" si="12"/>
        <v>1</v>
      </c>
      <c r="E280">
        <f t="shared" si="13"/>
        <v>2019</v>
      </c>
      <c r="F280" t="str">
        <f t="shared" si="14"/>
        <v>1-2019</v>
      </c>
    </row>
    <row r="281" spans="1:6" x14ac:dyDescent="0.3">
      <c r="A281" s="109">
        <v>43485</v>
      </c>
      <c r="C281"/>
      <c r="D281">
        <f t="shared" si="12"/>
        <v>1</v>
      </c>
      <c r="E281">
        <f t="shared" si="13"/>
        <v>2019</v>
      </c>
      <c r="F281" t="str">
        <f t="shared" si="14"/>
        <v>1-2019</v>
      </c>
    </row>
    <row r="282" spans="1:6" x14ac:dyDescent="0.3">
      <c r="A282" s="109">
        <v>43486</v>
      </c>
      <c r="B282" s="11">
        <v>179524.02618064472</v>
      </c>
      <c r="C282"/>
      <c r="D282">
        <f t="shared" si="12"/>
        <v>1</v>
      </c>
      <c r="E282">
        <f t="shared" si="13"/>
        <v>2019</v>
      </c>
      <c r="F282" t="str">
        <f t="shared" si="14"/>
        <v>1-2019</v>
      </c>
    </row>
    <row r="283" spans="1:6" x14ac:dyDescent="0.3">
      <c r="A283" s="109">
        <v>43487</v>
      </c>
      <c r="C283"/>
      <c r="D283">
        <f t="shared" si="12"/>
        <v>1</v>
      </c>
      <c r="E283">
        <f t="shared" si="13"/>
        <v>2019</v>
      </c>
      <c r="F283" t="str">
        <f t="shared" si="14"/>
        <v>1-2019</v>
      </c>
    </row>
    <row r="284" spans="1:6" x14ac:dyDescent="0.3">
      <c r="A284" s="109">
        <v>43488</v>
      </c>
      <c r="C284"/>
      <c r="D284">
        <f t="shared" si="12"/>
        <v>1</v>
      </c>
      <c r="E284">
        <f t="shared" si="13"/>
        <v>2019</v>
      </c>
      <c r="F284" t="str">
        <f t="shared" si="14"/>
        <v>1-2019</v>
      </c>
    </row>
    <row r="285" spans="1:6" x14ac:dyDescent="0.3">
      <c r="A285" s="109">
        <v>43489</v>
      </c>
      <c r="C285"/>
      <c r="D285">
        <f t="shared" si="12"/>
        <v>1</v>
      </c>
      <c r="E285">
        <f t="shared" si="13"/>
        <v>2019</v>
      </c>
      <c r="F285" t="str">
        <f t="shared" si="14"/>
        <v>1-2019</v>
      </c>
    </row>
    <row r="286" spans="1:6" x14ac:dyDescent="0.3">
      <c r="A286" s="109">
        <v>43490</v>
      </c>
      <c r="C286"/>
      <c r="D286">
        <f t="shared" si="12"/>
        <v>1</v>
      </c>
      <c r="E286">
        <f t="shared" si="13"/>
        <v>2019</v>
      </c>
      <c r="F286" t="str">
        <f t="shared" si="14"/>
        <v>1-2019</v>
      </c>
    </row>
    <row r="287" spans="1:6" x14ac:dyDescent="0.3">
      <c r="A287" s="109">
        <v>43491</v>
      </c>
      <c r="C287"/>
      <c r="D287">
        <f t="shared" si="12"/>
        <v>1</v>
      </c>
      <c r="E287">
        <f t="shared" si="13"/>
        <v>2019</v>
      </c>
      <c r="F287" t="str">
        <f t="shared" si="14"/>
        <v>1-2019</v>
      </c>
    </row>
    <row r="288" spans="1:6" x14ac:dyDescent="0.3">
      <c r="A288" s="109">
        <v>43492</v>
      </c>
      <c r="C288"/>
      <c r="D288">
        <f t="shared" si="12"/>
        <v>1</v>
      </c>
      <c r="E288">
        <f t="shared" si="13"/>
        <v>2019</v>
      </c>
      <c r="F288" t="str">
        <f t="shared" si="14"/>
        <v>1-2019</v>
      </c>
    </row>
    <row r="289" spans="1:6" x14ac:dyDescent="0.3">
      <c r="A289" s="109">
        <v>43493</v>
      </c>
      <c r="C289"/>
      <c r="D289">
        <f t="shared" si="12"/>
        <v>1</v>
      </c>
      <c r="E289">
        <f t="shared" si="13"/>
        <v>2019</v>
      </c>
      <c r="F289" t="str">
        <f t="shared" si="14"/>
        <v>1-2019</v>
      </c>
    </row>
    <row r="290" spans="1:6" x14ac:dyDescent="0.3">
      <c r="A290" s="109">
        <v>43494</v>
      </c>
      <c r="C290"/>
      <c r="D290">
        <f t="shared" si="12"/>
        <v>1</v>
      </c>
      <c r="E290">
        <f t="shared" si="13"/>
        <v>2019</v>
      </c>
      <c r="F290" t="str">
        <f t="shared" si="14"/>
        <v>1-2019</v>
      </c>
    </row>
    <row r="291" spans="1:6" x14ac:dyDescent="0.3">
      <c r="A291" s="109">
        <v>43495</v>
      </c>
      <c r="C291"/>
      <c r="D291">
        <f t="shared" si="12"/>
        <v>1</v>
      </c>
      <c r="E291">
        <f t="shared" si="13"/>
        <v>2019</v>
      </c>
      <c r="F291" t="str">
        <f t="shared" si="14"/>
        <v>1-2019</v>
      </c>
    </row>
    <row r="292" spans="1:6" x14ac:dyDescent="0.3">
      <c r="A292" s="109">
        <v>43496</v>
      </c>
      <c r="B292" s="11">
        <v>4314227.5492393756</v>
      </c>
      <c r="C292">
        <v>102837.55792063593</v>
      </c>
      <c r="D292">
        <f t="shared" si="12"/>
        <v>1</v>
      </c>
      <c r="E292">
        <f t="shared" si="13"/>
        <v>2019</v>
      </c>
      <c r="F292" t="str">
        <f t="shared" si="14"/>
        <v>1-2019</v>
      </c>
    </row>
    <row r="293" spans="1:6" x14ac:dyDescent="0.3">
      <c r="A293" s="109">
        <v>43497</v>
      </c>
      <c r="C293"/>
      <c r="D293">
        <f t="shared" si="12"/>
        <v>2</v>
      </c>
      <c r="E293">
        <f t="shared" si="13"/>
        <v>2019</v>
      </c>
      <c r="F293" t="str">
        <f t="shared" si="14"/>
        <v>2-2019</v>
      </c>
    </row>
    <row r="294" spans="1:6" x14ac:dyDescent="0.3">
      <c r="A294" s="109">
        <v>43498</v>
      </c>
      <c r="C294"/>
      <c r="D294">
        <f t="shared" si="12"/>
        <v>2</v>
      </c>
      <c r="E294">
        <f t="shared" si="13"/>
        <v>2019</v>
      </c>
      <c r="F294" t="str">
        <f t="shared" si="14"/>
        <v>2-2019</v>
      </c>
    </row>
    <row r="295" spans="1:6" x14ac:dyDescent="0.3">
      <c r="A295" s="109">
        <v>43499</v>
      </c>
      <c r="C295"/>
      <c r="D295">
        <f t="shared" si="12"/>
        <v>2</v>
      </c>
      <c r="E295">
        <f t="shared" si="13"/>
        <v>2019</v>
      </c>
      <c r="F295" t="str">
        <f t="shared" si="14"/>
        <v>2-2019</v>
      </c>
    </row>
    <row r="296" spans="1:6" x14ac:dyDescent="0.3">
      <c r="A296" s="109">
        <v>43500</v>
      </c>
      <c r="C296"/>
      <c r="D296">
        <f t="shared" si="12"/>
        <v>2</v>
      </c>
      <c r="E296">
        <f t="shared" si="13"/>
        <v>2019</v>
      </c>
      <c r="F296" t="str">
        <f t="shared" si="14"/>
        <v>2-2019</v>
      </c>
    </row>
    <row r="297" spans="1:6" x14ac:dyDescent="0.3">
      <c r="A297" s="109">
        <v>43501</v>
      </c>
      <c r="C297"/>
      <c r="D297">
        <f t="shared" si="12"/>
        <v>2</v>
      </c>
      <c r="E297">
        <f t="shared" si="13"/>
        <v>2019</v>
      </c>
      <c r="F297" t="str">
        <f t="shared" si="14"/>
        <v>2-2019</v>
      </c>
    </row>
    <row r="298" spans="1:6" x14ac:dyDescent="0.3">
      <c r="A298" s="109">
        <v>43502</v>
      </c>
      <c r="C298"/>
      <c r="D298">
        <f t="shared" si="12"/>
        <v>2</v>
      </c>
      <c r="E298">
        <f t="shared" si="13"/>
        <v>2019</v>
      </c>
      <c r="F298" t="str">
        <f t="shared" si="14"/>
        <v>2-2019</v>
      </c>
    </row>
    <row r="299" spans="1:6" x14ac:dyDescent="0.3">
      <c r="A299" s="109">
        <v>43503</v>
      </c>
      <c r="C299"/>
      <c r="D299">
        <f t="shared" si="12"/>
        <v>2</v>
      </c>
      <c r="E299">
        <f t="shared" si="13"/>
        <v>2019</v>
      </c>
      <c r="F299" t="str">
        <f t="shared" si="14"/>
        <v>2-2019</v>
      </c>
    </row>
    <row r="300" spans="1:6" x14ac:dyDescent="0.3">
      <c r="A300" s="109">
        <v>43504</v>
      </c>
      <c r="C300"/>
      <c r="D300">
        <f t="shared" si="12"/>
        <v>2</v>
      </c>
      <c r="E300">
        <f t="shared" si="13"/>
        <v>2019</v>
      </c>
      <c r="F300" t="str">
        <f t="shared" si="14"/>
        <v>2-2019</v>
      </c>
    </row>
    <row r="301" spans="1:6" x14ac:dyDescent="0.3">
      <c r="A301" s="109">
        <v>43505</v>
      </c>
      <c r="C301"/>
      <c r="D301">
        <f t="shared" si="12"/>
        <v>2</v>
      </c>
      <c r="E301">
        <f t="shared" si="13"/>
        <v>2019</v>
      </c>
      <c r="F301" t="str">
        <f t="shared" si="14"/>
        <v>2-2019</v>
      </c>
    </row>
    <row r="302" spans="1:6" x14ac:dyDescent="0.3">
      <c r="A302" s="109">
        <v>43506</v>
      </c>
      <c r="C302"/>
      <c r="D302">
        <f t="shared" si="12"/>
        <v>2</v>
      </c>
      <c r="E302">
        <f t="shared" si="13"/>
        <v>2019</v>
      </c>
      <c r="F302" t="str">
        <f t="shared" si="14"/>
        <v>2-2019</v>
      </c>
    </row>
    <row r="303" spans="1:6" x14ac:dyDescent="0.3">
      <c r="A303" s="109">
        <v>43507</v>
      </c>
      <c r="C303"/>
      <c r="D303">
        <f t="shared" si="12"/>
        <v>2</v>
      </c>
      <c r="E303">
        <f t="shared" si="13"/>
        <v>2019</v>
      </c>
      <c r="F303" t="str">
        <f t="shared" si="14"/>
        <v>2-2019</v>
      </c>
    </row>
    <row r="304" spans="1:6" x14ac:dyDescent="0.3">
      <c r="A304" s="109">
        <v>43508</v>
      </c>
      <c r="C304"/>
      <c r="D304">
        <f t="shared" si="12"/>
        <v>2</v>
      </c>
      <c r="E304">
        <f t="shared" si="13"/>
        <v>2019</v>
      </c>
      <c r="F304" t="str">
        <f t="shared" si="14"/>
        <v>2-2019</v>
      </c>
    </row>
    <row r="305" spans="1:6" x14ac:dyDescent="0.3">
      <c r="A305" s="109">
        <v>43509</v>
      </c>
      <c r="C305"/>
      <c r="D305">
        <f t="shared" si="12"/>
        <v>2</v>
      </c>
      <c r="E305">
        <f t="shared" si="13"/>
        <v>2019</v>
      </c>
      <c r="F305" t="str">
        <f t="shared" si="14"/>
        <v>2-2019</v>
      </c>
    </row>
    <row r="306" spans="1:6" x14ac:dyDescent="0.3">
      <c r="A306" s="109">
        <v>43510</v>
      </c>
      <c r="C306"/>
      <c r="D306">
        <f t="shared" si="12"/>
        <v>2</v>
      </c>
      <c r="E306">
        <f t="shared" si="13"/>
        <v>2019</v>
      </c>
      <c r="F306" t="str">
        <f t="shared" si="14"/>
        <v>2-2019</v>
      </c>
    </row>
    <row r="307" spans="1:6" x14ac:dyDescent="0.3">
      <c r="A307" s="109">
        <v>43511</v>
      </c>
      <c r="C307"/>
      <c r="D307">
        <f t="shared" si="12"/>
        <v>2</v>
      </c>
      <c r="E307">
        <f t="shared" si="13"/>
        <v>2019</v>
      </c>
      <c r="F307" t="str">
        <f t="shared" si="14"/>
        <v>2-2019</v>
      </c>
    </row>
    <row r="308" spans="1:6" x14ac:dyDescent="0.3">
      <c r="A308" s="109">
        <v>43512</v>
      </c>
      <c r="C308"/>
      <c r="D308">
        <f t="shared" si="12"/>
        <v>2</v>
      </c>
      <c r="E308">
        <f t="shared" si="13"/>
        <v>2019</v>
      </c>
      <c r="F308" t="str">
        <f t="shared" si="14"/>
        <v>2-2019</v>
      </c>
    </row>
    <row r="309" spans="1:6" x14ac:dyDescent="0.3">
      <c r="A309" s="109">
        <v>43513</v>
      </c>
      <c r="C309"/>
      <c r="D309">
        <f t="shared" si="12"/>
        <v>2</v>
      </c>
      <c r="E309">
        <f t="shared" si="13"/>
        <v>2019</v>
      </c>
      <c r="F309" t="str">
        <f t="shared" si="14"/>
        <v>2-2019</v>
      </c>
    </row>
    <row r="310" spans="1:6" x14ac:dyDescent="0.3">
      <c r="A310" s="109">
        <v>43514</v>
      </c>
      <c r="C310"/>
      <c r="D310">
        <f t="shared" si="12"/>
        <v>2</v>
      </c>
      <c r="E310">
        <f t="shared" si="13"/>
        <v>2019</v>
      </c>
      <c r="F310" t="str">
        <f t="shared" si="14"/>
        <v>2-2019</v>
      </c>
    </row>
    <row r="311" spans="1:6" x14ac:dyDescent="0.3">
      <c r="A311" s="109">
        <v>43515</v>
      </c>
      <c r="C311"/>
      <c r="D311">
        <f t="shared" si="12"/>
        <v>2</v>
      </c>
      <c r="E311">
        <f t="shared" si="13"/>
        <v>2019</v>
      </c>
      <c r="F311" t="str">
        <f t="shared" si="14"/>
        <v>2-2019</v>
      </c>
    </row>
    <row r="312" spans="1:6" x14ac:dyDescent="0.3">
      <c r="A312" s="109">
        <v>43516</v>
      </c>
      <c r="C312"/>
      <c r="D312">
        <f t="shared" si="12"/>
        <v>2</v>
      </c>
      <c r="E312">
        <f t="shared" si="13"/>
        <v>2019</v>
      </c>
      <c r="F312" t="str">
        <f t="shared" si="14"/>
        <v>2-2019</v>
      </c>
    </row>
    <row r="313" spans="1:6" x14ac:dyDescent="0.3">
      <c r="A313" s="109">
        <v>43517</v>
      </c>
      <c r="B313" s="11">
        <v>158429.39704393479</v>
      </c>
      <c r="C313"/>
      <c r="D313">
        <f t="shared" si="12"/>
        <v>2</v>
      </c>
      <c r="E313">
        <f t="shared" si="13"/>
        <v>2019</v>
      </c>
      <c r="F313" t="str">
        <f t="shared" si="14"/>
        <v>2-2019</v>
      </c>
    </row>
    <row r="314" spans="1:6" x14ac:dyDescent="0.3">
      <c r="A314" s="109">
        <v>43518</v>
      </c>
      <c r="C314"/>
      <c r="D314">
        <f t="shared" si="12"/>
        <v>2</v>
      </c>
      <c r="E314">
        <f t="shared" si="13"/>
        <v>2019</v>
      </c>
      <c r="F314" t="str">
        <f t="shared" si="14"/>
        <v>2-2019</v>
      </c>
    </row>
    <row r="315" spans="1:6" x14ac:dyDescent="0.3">
      <c r="A315" s="109">
        <v>43519</v>
      </c>
      <c r="C315"/>
      <c r="D315">
        <f t="shared" si="12"/>
        <v>2</v>
      </c>
      <c r="E315">
        <f t="shared" si="13"/>
        <v>2019</v>
      </c>
      <c r="F315" t="str">
        <f t="shared" si="14"/>
        <v>2-2019</v>
      </c>
    </row>
    <row r="316" spans="1:6" x14ac:dyDescent="0.3">
      <c r="A316" s="109">
        <v>43520</v>
      </c>
      <c r="C316"/>
      <c r="D316">
        <f t="shared" si="12"/>
        <v>2</v>
      </c>
      <c r="E316">
        <f t="shared" si="13"/>
        <v>2019</v>
      </c>
      <c r="F316" t="str">
        <f t="shared" si="14"/>
        <v>2-2019</v>
      </c>
    </row>
    <row r="317" spans="1:6" x14ac:dyDescent="0.3">
      <c r="A317" s="109">
        <v>43521</v>
      </c>
      <c r="C317"/>
      <c r="D317">
        <f t="shared" si="12"/>
        <v>2</v>
      </c>
      <c r="E317">
        <f t="shared" si="13"/>
        <v>2019</v>
      </c>
      <c r="F317" t="str">
        <f t="shared" si="14"/>
        <v>2-2019</v>
      </c>
    </row>
    <row r="318" spans="1:6" x14ac:dyDescent="0.3">
      <c r="A318" s="109">
        <v>43522</v>
      </c>
      <c r="C318"/>
      <c r="D318">
        <f t="shared" si="12"/>
        <v>2</v>
      </c>
      <c r="E318">
        <f t="shared" si="13"/>
        <v>2019</v>
      </c>
      <c r="F318" t="str">
        <f t="shared" si="14"/>
        <v>2-2019</v>
      </c>
    </row>
    <row r="319" spans="1:6" x14ac:dyDescent="0.3">
      <c r="A319" s="109">
        <v>43523</v>
      </c>
      <c r="C319"/>
      <c r="D319">
        <f t="shared" si="12"/>
        <v>2</v>
      </c>
      <c r="E319">
        <f t="shared" si="13"/>
        <v>2019</v>
      </c>
      <c r="F319" t="str">
        <f t="shared" si="14"/>
        <v>2-2019</v>
      </c>
    </row>
    <row r="320" spans="1:6" x14ac:dyDescent="0.3">
      <c r="A320" s="109">
        <v>43524</v>
      </c>
      <c r="B320" s="11">
        <v>5484458.106263753</v>
      </c>
      <c r="C320">
        <v>55044.978158003993</v>
      </c>
      <c r="D320">
        <f t="shared" si="12"/>
        <v>2</v>
      </c>
      <c r="E320">
        <f t="shared" si="13"/>
        <v>2019</v>
      </c>
      <c r="F320" t="str">
        <f t="shared" si="14"/>
        <v>2-2019</v>
      </c>
    </row>
    <row r="321" spans="1:6" x14ac:dyDescent="0.3">
      <c r="A321" s="109">
        <v>43525</v>
      </c>
      <c r="C321"/>
      <c r="D321">
        <f t="shared" si="12"/>
        <v>3</v>
      </c>
      <c r="E321">
        <f t="shared" si="13"/>
        <v>2019</v>
      </c>
      <c r="F321" t="str">
        <f t="shared" si="14"/>
        <v>3-2019</v>
      </c>
    </row>
    <row r="322" spans="1:6" x14ac:dyDescent="0.3">
      <c r="A322" s="109">
        <v>43526</v>
      </c>
      <c r="C322"/>
      <c r="D322">
        <f t="shared" ref="D322:D385" si="15">MONTH(A322)</f>
        <v>3</v>
      </c>
      <c r="E322">
        <f t="shared" ref="E322:E385" si="16">YEAR(A322)</f>
        <v>2019</v>
      </c>
      <c r="F322" t="str">
        <f t="shared" si="14"/>
        <v>3-2019</v>
      </c>
    </row>
    <row r="323" spans="1:6" x14ac:dyDescent="0.3">
      <c r="A323" s="109">
        <v>43527</v>
      </c>
      <c r="C323"/>
      <c r="D323">
        <f t="shared" si="15"/>
        <v>3</v>
      </c>
      <c r="E323">
        <f t="shared" si="16"/>
        <v>2019</v>
      </c>
      <c r="F323" t="str">
        <f t="shared" ref="F323:F386" si="17">D323&amp;"-"&amp;E323</f>
        <v>3-2019</v>
      </c>
    </row>
    <row r="324" spans="1:6" x14ac:dyDescent="0.3">
      <c r="A324" s="109">
        <v>43528</v>
      </c>
      <c r="C324"/>
      <c r="D324">
        <f t="shared" si="15"/>
        <v>3</v>
      </c>
      <c r="E324">
        <f t="shared" si="16"/>
        <v>2019</v>
      </c>
      <c r="F324" t="str">
        <f t="shared" si="17"/>
        <v>3-2019</v>
      </c>
    </row>
    <row r="325" spans="1:6" x14ac:dyDescent="0.3">
      <c r="A325" s="109">
        <v>43529</v>
      </c>
      <c r="C325"/>
      <c r="D325">
        <f t="shared" si="15"/>
        <v>3</v>
      </c>
      <c r="E325">
        <f t="shared" si="16"/>
        <v>2019</v>
      </c>
      <c r="F325" t="str">
        <f t="shared" si="17"/>
        <v>3-2019</v>
      </c>
    </row>
    <row r="326" spans="1:6" x14ac:dyDescent="0.3">
      <c r="A326" s="109">
        <v>43530</v>
      </c>
      <c r="C326"/>
      <c r="D326">
        <f t="shared" si="15"/>
        <v>3</v>
      </c>
      <c r="E326">
        <f t="shared" si="16"/>
        <v>2019</v>
      </c>
      <c r="F326" t="str">
        <f t="shared" si="17"/>
        <v>3-2019</v>
      </c>
    </row>
    <row r="327" spans="1:6" x14ac:dyDescent="0.3">
      <c r="A327" s="109">
        <v>43531</v>
      </c>
      <c r="C327"/>
      <c r="D327">
        <f t="shared" si="15"/>
        <v>3</v>
      </c>
      <c r="E327">
        <f t="shared" si="16"/>
        <v>2019</v>
      </c>
      <c r="F327" t="str">
        <f t="shared" si="17"/>
        <v>3-2019</v>
      </c>
    </row>
    <row r="328" spans="1:6" x14ac:dyDescent="0.3">
      <c r="A328" s="109">
        <v>43532</v>
      </c>
      <c r="C328"/>
      <c r="D328">
        <f t="shared" si="15"/>
        <v>3</v>
      </c>
      <c r="E328">
        <f t="shared" si="16"/>
        <v>2019</v>
      </c>
      <c r="F328" t="str">
        <f t="shared" si="17"/>
        <v>3-2019</v>
      </c>
    </row>
    <row r="329" spans="1:6" x14ac:dyDescent="0.3">
      <c r="A329" s="109">
        <v>43533</v>
      </c>
      <c r="C329"/>
      <c r="D329">
        <f t="shared" si="15"/>
        <v>3</v>
      </c>
      <c r="E329">
        <f t="shared" si="16"/>
        <v>2019</v>
      </c>
      <c r="F329" t="str">
        <f t="shared" si="17"/>
        <v>3-2019</v>
      </c>
    </row>
    <row r="330" spans="1:6" x14ac:dyDescent="0.3">
      <c r="A330" s="109">
        <v>43534</v>
      </c>
      <c r="C330"/>
      <c r="D330">
        <f t="shared" si="15"/>
        <v>3</v>
      </c>
      <c r="E330">
        <f t="shared" si="16"/>
        <v>2019</v>
      </c>
      <c r="F330" t="str">
        <f t="shared" si="17"/>
        <v>3-2019</v>
      </c>
    </row>
    <row r="331" spans="1:6" x14ac:dyDescent="0.3">
      <c r="A331" s="109">
        <v>43535</v>
      </c>
      <c r="C331"/>
      <c r="D331">
        <f t="shared" si="15"/>
        <v>3</v>
      </c>
      <c r="E331">
        <f t="shared" si="16"/>
        <v>2019</v>
      </c>
      <c r="F331" t="str">
        <f t="shared" si="17"/>
        <v>3-2019</v>
      </c>
    </row>
    <row r="332" spans="1:6" x14ac:dyDescent="0.3">
      <c r="A332" s="109">
        <v>43536</v>
      </c>
      <c r="C332"/>
      <c r="D332">
        <f t="shared" si="15"/>
        <v>3</v>
      </c>
      <c r="E332">
        <f t="shared" si="16"/>
        <v>2019</v>
      </c>
      <c r="F332" t="str">
        <f t="shared" si="17"/>
        <v>3-2019</v>
      </c>
    </row>
    <row r="333" spans="1:6" x14ac:dyDescent="0.3">
      <c r="A333" s="109">
        <v>43537</v>
      </c>
      <c r="C333"/>
      <c r="D333">
        <f t="shared" si="15"/>
        <v>3</v>
      </c>
      <c r="E333">
        <f t="shared" si="16"/>
        <v>2019</v>
      </c>
      <c r="F333" t="str">
        <f t="shared" si="17"/>
        <v>3-2019</v>
      </c>
    </row>
    <row r="334" spans="1:6" x14ac:dyDescent="0.3">
      <c r="A334" s="109">
        <v>43538</v>
      </c>
      <c r="C334"/>
      <c r="D334">
        <f t="shared" si="15"/>
        <v>3</v>
      </c>
      <c r="E334">
        <f t="shared" si="16"/>
        <v>2019</v>
      </c>
      <c r="F334" t="str">
        <f t="shared" si="17"/>
        <v>3-2019</v>
      </c>
    </row>
    <row r="335" spans="1:6" x14ac:dyDescent="0.3">
      <c r="A335" s="109">
        <v>43539</v>
      </c>
      <c r="C335"/>
      <c r="D335">
        <f t="shared" si="15"/>
        <v>3</v>
      </c>
      <c r="E335">
        <f t="shared" si="16"/>
        <v>2019</v>
      </c>
      <c r="F335" t="str">
        <f t="shared" si="17"/>
        <v>3-2019</v>
      </c>
    </row>
    <row r="336" spans="1:6" x14ac:dyDescent="0.3">
      <c r="A336" s="109">
        <v>43540</v>
      </c>
      <c r="C336"/>
      <c r="D336">
        <f t="shared" si="15"/>
        <v>3</v>
      </c>
      <c r="E336">
        <f t="shared" si="16"/>
        <v>2019</v>
      </c>
      <c r="F336" t="str">
        <f t="shared" si="17"/>
        <v>3-2019</v>
      </c>
    </row>
    <row r="337" spans="1:6" x14ac:dyDescent="0.3">
      <c r="A337" s="109">
        <v>43541</v>
      </c>
      <c r="C337"/>
      <c r="D337">
        <f t="shared" si="15"/>
        <v>3</v>
      </c>
      <c r="E337">
        <f t="shared" si="16"/>
        <v>2019</v>
      </c>
      <c r="F337" t="str">
        <f t="shared" si="17"/>
        <v>3-2019</v>
      </c>
    </row>
    <row r="338" spans="1:6" x14ac:dyDescent="0.3">
      <c r="A338" s="109">
        <v>43542</v>
      </c>
      <c r="C338"/>
      <c r="D338">
        <f t="shared" si="15"/>
        <v>3</v>
      </c>
      <c r="E338">
        <f t="shared" si="16"/>
        <v>2019</v>
      </c>
      <c r="F338" t="str">
        <f t="shared" si="17"/>
        <v>3-2019</v>
      </c>
    </row>
    <row r="339" spans="1:6" x14ac:dyDescent="0.3">
      <c r="A339" s="109">
        <v>43543</v>
      </c>
      <c r="C339"/>
      <c r="D339">
        <f t="shared" si="15"/>
        <v>3</v>
      </c>
      <c r="E339">
        <f t="shared" si="16"/>
        <v>2019</v>
      </c>
      <c r="F339" t="str">
        <f t="shared" si="17"/>
        <v>3-2019</v>
      </c>
    </row>
    <row r="340" spans="1:6" x14ac:dyDescent="0.3">
      <c r="A340" s="109">
        <v>43544</v>
      </c>
      <c r="C340"/>
      <c r="D340">
        <f t="shared" si="15"/>
        <v>3</v>
      </c>
      <c r="E340">
        <f t="shared" si="16"/>
        <v>2019</v>
      </c>
      <c r="F340" t="str">
        <f t="shared" si="17"/>
        <v>3-2019</v>
      </c>
    </row>
    <row r="341" spans="1:6" x14ac:dyDescent="0.3">
      <c r="A341" s="109">
        <v>43545</v>
      </c>
      <c r="C341"/>
      <c r="D341">
        <f t="shared" si="15"/>
        <v>3</v>
      </c>
      <c r="E341">
        <f t="shared" si="16"/>
        <v>2019</v>
      </c>
      <c r="F341" t="str">
        <f t="shared" si="17"/>
        <v>3-2019</v>
      </c>
    </row>
    <row r="342" spans="1:6" x14ac:dyDescent="0.3">
      <c r="A342" s="109">
        <v>43546</v>
      </c>
      <c r="C342"/>
      <c r="D342">
        <f t="shared" si="15"/>
        <v>3</v>
      </c>
      <c r="E342">
        <f t="shared" si="16"/>
        <v>2019</v>
      </c>
      <c r="F342" t="str">
        <f t="shared" si="17"/>
        <v>3-2019</v>
      </c>
    </row>
    <row r="343" spans="1:6" x14ac:dyDescent="0.3">
      <c r="A343" s="109">
        <v>43547</v>
      </c>
      <c r="C343"/>
      <c r="D343">
        <f t="shared" si="15"/>
        <v>3</v>
      </c>
      <c r="E343">
        <f t="shared" si="16"/>
        <v>2019</v>
      </c>
      <c r="F343" t="str">
        <f t="shared" si="17"/>
        <v>3-2019</v>
      </c>
    </row>
    <row r="344" spans="1:6" x14ac:dyDescent="0.3">
      <c r="A344" s="109">
        <v>43548</v>
      </c>
      <c r="B344" s="11">
        <v>108886.82603361452</v>
      </c>
      <c r="C344"/>
      <c r="D344">
        <f t="shared" si="15"/>
        <v>3</v>
      </c>
      <c r="E344">
        <f t="shared" si="16"/>
        <v>2019</v>
      </c>
      <c r="F344" t="str">
        <f t="shared" si="17"/>
        <v>3-2019</v>
      </c>
    </row>
    <row r="345" spans="1:6" x14ac:dyDescent="0.3">
      <c r="A345" s="109">
        <v>43549</v>
      </c>
      <c r="C345"/>
      <c r="D345">
        <f t="shared" si="15"/>
        <v>3</v>
      </c>
      <c r="E345">
        <f t="shared" si="16"/>
        <v>2019</v>
      </c>
      <c r="F345" t="str">
        <f t="shared" si="17"/>
        <v>3-2019</v>
      </c>
    </row>
    <row r="346" spans="1:6" x14ac:dyDescent="0.3">
      <c r="A346" s="109">
        <v>43550</v>
      </c>
      <c r="C346"/>
      <c r="D346">
        <f t="shared" si="15"/>
        <v>3</v>
      </c>
      <c r="E346">
        <f t="shared" si="16"/>
        <v>2019</v>
      </c>
      <c r="F346" t="str">
        <f t="shared" si="17"/>
        <v>3-2019</v>
      </c>
    </row>
    <row r="347" spans="1:6" x14ac:dyDescent="0.3">
      <c r="A347" s="109">
        <v>43551</v>
      </c>
      <c r="C347"/>
      <c r="D347">
        <f t="shared" si="15"/>
        <v>3</v>
      </c>
      <c r="E347">
        <f t="shared" si="16"/>
        <v>2019</v>
      </c>
      <c r="F347" t="str">
        <f t="shared" si="17"/>
        <v>3-2019</v>
      </c>
    </row>
    <row r="348" spans="1:6" x14ac:dyDescent="0.3">
      <c r="A348" s="109">
        <v>43552</v>
      </c>
      <c r="C348"/>
      <c r="D348">
        <f t="shared" si="15"/>
        <v>3</v>
      </c>
      <c r="E348">
        <f t="shared" si="16"/>
        <v>2019</v>
      </c>
      <c r="F348" t="str">
        <f t="shared" si="17"/>
        <v>3-2019</v>
      </c>
    </row>
    <row r="349" spans="1:6" x14ac:dyDescent="0.3">
      <c r="A349" s="109">
        <v>43553</v>
      </c>
      <c r="C349"/>
      <c r="D349">
        <f t="shared" si="15"/>
        <v>3</v>
      </c>
      <c r="E349">
        <f t="shared" si="16"/>
        <v>2019</v>
      </c>
      <c r="F349" t="str">
        <f t="shared" si="17"/>
        <v>3-2019</v>
      </c>
    </row>
    <row r="350" spans="1:6" x14ac:dyDescent="0.3">
      <c r="A350" s="109">
        <v>43554</v>
      </c>
      <c r="C350"/>
      <c r="D350">
        <f t="shared" si="15"/>
        <v>3</v>
      </c>
      <c r="E350">
        <f t="shared" si="16"/>
        <v>2019</v>
      </c>
      <c r="F350" t="str">
        <f t="shared" si="17"/>
        <v>3-2019</v>
      </c>
    </row>
    <row r="351" spans="1:6" x14ac:dyDescent="0.3">
      <c r="A351" s="109">
        <v>43555</v>
      </c>
      <c r="B351" s="11">
        <v>6698732.2580044493</v>
      </c>
      <c r="C351">
        <v>22946.160768104925</v>
      </c>
      <c r="D351">
        <f t="shared" si="15"/>
        <v>3</v>
      </c>
      <c r="E351">
        <f t="shared" si="16"/>
        <v>2019</v>
      </c>
      <c r="F351" t="str">
        <f t="shared" si="17"/>
        <v>3-2019</v>
      </c>
    </row>
    <row r="352" spans="1:6" x14ac:dyDescent="0.3">
      <c r="A352" s="109">
        <v>43556</v>
      </c>
      <c r="C352"/>
      <c r="D352">
        <f t="shared" si="15"/>
        <v>4</v>
      </c>
      <c r="E352">
        <f t="shared" si="16"/>
        <v>2019</v>
      </c>
      <c r="F352" t="str">
        <f t="shared" si="17"/>
        <v>4-2019</v>
      </c>
    </row>
    <row r="353" spans="1:6" x14ac:dyDescent="0.3">
      <c r="A353" s="109">
        <v>43557</v>
      </c>
      <c r="C353"/>
      <c r="D353">
        <f t="shared" si="15"/>
        <v>4</v>
      </c>
      <c r="E353">
        <f t="shared" si="16"/>
        <v>2019</v>
      </c>
      <c r="F353" t="str">
        <f t="shared" si="17"/>
        <v>4-2019</v>
      </c>
    </row>
    <row r="354" spans="1:6" x14ac:dyDescent="0.3">
      <c r="A354" s="109">
        <v>43558</v>
      </c>
      <c r="C354"/>
      <c r="D354">
        <f t="shared" si="15"/>
        <v>4</v>
      </c>
      <c r="E354">
        <f t="shared" si="16"/>
        <v>2019</v>
      </c>
      <c r="F354" t="str">
        <f t="shared" si="17"/>
        <v>4-2019</v>
      </c>
    </row>
    <row r="355" spans="1:6" x14ac:dyDescent="0.3">
      <c r="A355" s="109">
        <v>43559</v>
      </c>
      <c r="C355"/>
      <c r="D355">
        <f t="shared" si="15"/>
        <v>4</v>
      </c>
      <c r="E355">
        <f t="shared" si="16"/>
        <v>2019</v>
      </c>
      <c r="F355" t="str">
        <f t="shared" si="17"/>
        <v>4-2019</v>
      </c>
    </row>
    <row r="356" spans="1:6" x14ac:dyDescent="0.3">
      <c r="A356" s="109">
        <v>43560</v>
      </c>
      <c r="C356"/>
      <c r="D356">
        <f t="shared" si="15"/>
        <v>4</v>
      </c>
      <c r="E356">
        <f t="shared" si="16"/>
        <v>2019</v>
      </c>
      <c r="F356" t="str">
        <f t="shared" si="17"/>
        <v>4-2019</v>
      </c>
    </row>
    <row r="357" spans="1:6" x14ac:dyDescent="0.3">
      <c r="A357" s="109">
        <v>43561</v>
      </c>
      <c r="C357"/>
      <c r="D357">
        <f t="shared" si="15"/>
        <v>4</v>
      </c>
      <c r="E357">
        <f t="shared" si="16"/>
        <v>2019</v>
      </c>
      <c r="F357" t="str">
        <f t="shared" si="17"/>
        <v>4-2019</v>
      </c>
    </row>
    <row r="358" spans="1:6" x14ac:dyDescent="0.3">
      <c r="A358" s="109">
        <v>43562</v>
      </c>
      <c r="C358"/>
      <c r="D358">
        <f t="shared" si="15"/>
        <v>4</v>
      </c>
      <c r="E358">
        <f t="shared" si="16"/>
        <v>2019</v>
      </c>
      <c r="F358" t="str">
        <f t="shared" si="17"/>
        <v>4-2019</v>
      </c>
    </row>
    <row r="359" spans="1:6" x14ac:dyDescent="0.3">
      <c r="A359" s="109">
        <v>43563</v>
      </c>
      <c r="C359"/>
      <c r="D359">
        <f t="shared" si="15"/>
        <v>4</v>
      </c>
      <c r="E359">
        <f t="shared" si="16"/>
        <v>2019</v>
      </c>
      <c r="F359" t="str">
        <f t="shared" si="17"/>
        <v>4-2019</v>
      </c>
    </row>
    <row r="360" spans="1:6" x14ac:dyDescent="0.3">
      <c r="A360" s="109">
        <v>43564</v>
      </c>
      <c r="C360"/>
      <c r="D360">
        <f t="shared" si="15"/>
        <v>4</v>
      </c>
      <c r="E360">
        <f t="shared" si="16"/>
        <v>2019</v>
      </c>
      <c r="F360" t="str">
        <f t="shared" si="17"/>
        <v>4-2019</v>
      </c>
    </row>
    <row r="361" spans="1:6" x14ac:dyDescent="0.3">
      <c r="A361" s="109">
        <v>43565</v>
      </c>
      <c r="C361"/>
      <c r="D361">
        <f t="shared" si="15"/>
        <v>4</v>
      </c>
      <c r="E361">
        <f t="shared" si="16"/>
        <v>2019</v>
      </c>
      <c r="F361" t="str">
        <f t="shared" si="17"/>
        <v>4-2019</v>
      </c>
    </row>
    <row r="362" spans="1:6" x14ac:dyDescent="0.3">
      <c r="A362" s="109">
        <v>43566</v>
      </c>
      <c r="C362"/>
      <c r="D362">
        <f t="shared" si="15"/>
        <v>4</v>
      </c>
      <c r="E362">
        <f t="shared" si="16"/>
        <v>2019</v>
      </c>
      <c r="F362" t="str">
        <f t="shared" si="17"/>
        <v>4-2019</v>
      </c>
    </row>
    <row r="363" spans="1:6" x14ac:dyDescent="0.3">
      <c r="A363" s="109">
        <v>43567</v>
      </c>
      <c r="C363"/>
      <c r="D363">
        <f t="shared" si="15"/>
        <v>4</v>
      </c>
      <c r="E363">
        <f t="shared" si="16"/>
        <v>2019</v>
      </c>
      <c r="F363" t="str">
        <f t="shared" si="17"/>
        <v>4-2019</v>
      </c>
    </row>
    <row r="364" spans="1:6" x14ac:dyDescent="0.3">
      <c r="A364" s="109">
        <v>43568</v>
      </c>
      <c r="C364"/>
      <c r="D364">
        <f t="shared" si="15"/>
        <v>4</v>
      </c>
      <c r="E364">
        <f t="shared" si="16"/>
        <v>2019</v>
      </c>
      <c r="F364" t="str">
        <f t="shared" si="17"/>
        <v>4-2019</v>
      </c>
    </row>
    <row r="365" spans="1:6" x14ac:dyDescent="0.3">
      <c r="A365" s="109">
        <v>43569</v>
      </c>
      <c r="C365"/>
      <c r="D365">
        <f t="shared" si="15"/>
        <v>4</v>
      </c>
      <c r="E365">
        <f t="shared" si="16"/>
        <v>2019</v>
      </c>
      <c r="F365" t="str">
        <f t="shared" si="17"/>
        <v>4-2019</v>
      </c>
    </row>
    <row r="366" spans="1:6" x14ac:dyDescent="0.3">
      <c r="A366" s="109">
        <v>43570</v>
      </c>
      <c r="C366"/>
      <c r="D366">
        <f t="shared" si="15"/>
        <v>4</v>
      </c>
      <c r="E366">
        <f t="shared" si="16"/>
        <v>2019</v>
      </c>
      <c r="F366" t="str">
        <f t="shared" si="17"/>
        <v>4-2019</v>
      </c>
    </row>
    <row r="367" spans="1:6" x14ac:dyDescent="0.3">
      <c r="A367" s="109">
        <v>43571</v>
      </c>
      <c r="C367"/>
      <c r="D367">
        <f t="shared" si="15"/>
        <v>4</v>
      </c>
      <c r="E367">
        <f t="shared" si="16"/>
        <v>2019</v>
      </c>
      <c r="F367" t="str">
        <f t="shared" si="17"/>
        <v>4-2019</v>
      </c>
    </row>
    <row r="368" spans="1:6" x14ac:dyDescent="0.3">
      <c r="A368" s="109">
        <v>43572</v>
      </c>
      <c r="C368"/>
      <c r="D368">
        <f t="shared" si="15"/>
        <v>4</v>
      </c>
      <c r="E368">
        <f t="shared" si="16"/>
        <v>2019</v>
      </c>
      <c r="F368" t="str">
        <f t="shared" si="17"/>
        <v>4-2019</v>
      </c>
    </row>
    <row r="369" spans="1:6" x14ac:dyDescent="0.3">
      <c r="A369" s="109">
        <v>43573</v>
      </c>
      <c r="C369"/>
      <c r="D369">
        <f t="shared" si="15"/>
        <v>4</v>
      </c>
      <c r="E369">
        <f t="shared" si="16"/>
        <v>2019</v>
      </c>
      <c r="F369" t="str">
        <f t="shared" si="17"/>
        <v>4-2019</v>
      </c>
    </row>
    <row r="370" spans="1:6" x14ac:dyDescent="0.3">
      <c r="A370" s="109">
        <v>43574</v>
      </c>
      <c r="C370"/>
      <c r="D370">
        <f t="shared" si="15"/>
        <v>4</v>
      </c>
      <c r="E370">
        <f t="shared" si="16"/>
        <v>2019</v>
      </c>
      <c r="F370" t="str">
        <f t="shared" si="17"/>
        <v>4-2019</v>
      </c>
    </row>
    <row r="371" spans="1:6" x14ac:dyDescent="0.3">
      <c r="A371" s="109">
        <v>43575</v>
      </c>
      <c r="C371"/>
      <c r="D371">
        <f t="shared" si="15"/>
        <v>4</v>
      </c>
      <c r="E371">
        <f t="shared" si="16"/>
        <v>2019</v>
      </c>
      <c r="F371" t="str">
        <f t="shared" si="17"/>
        <v>4-2019</v>
      </c>
    </row>
    <row r="372" spans="1:6" x14ac:dyDescent="0.3">
      <c r="A372" s="109">
        <v>43576</v>
      </c>
      <c r="B372" s="11">
        <v>58282.918049651285</v>
      </c>
      <c r="C372"/>
      <c r="D372">
        <f t="shared" si="15"/>
        <v>4</v>
      </c>
      <c r="E372">
        <f t="shared" si="16"/>
        <v>2019</v>
      </c>
      <c r="F372" t="str">
        <f t="shared" si="17"/>
        <v>4-2019</v>
      </c>
    </row>
    <row r="373" spans="1:6" x14ac:dyDescent="0.3">
      <c r="A373" s="109">
        <v>43577</v>
      </c>
      <c r="C373"/>
      <c r="D373">
        <f t="shared" si="15"/>
        <v>4</v>
      </c>
      <c r="E373">
        <f t="shared" si="16"/>
        <v>2019</v>
      </c>
      <c r="F373" t="str">
        <f t="shared" si="17"/>
        <v>4-2019</v>
      </c>
    </row>
    <row r="374" spans="1:6" x14ac:dyDescent="0.3">
      <c r="A374" s="109">
        <v>43578</v>
      </c>
      <c r="C374"/>
      <c r="D374">
        <f t="shared" si="15"/>
        <v>4</v>
      </c>
      <c r="E374">
        <f t="shared" si="16"/>
        <v>2019</v>
      </c>
      <c r="F374" t="str">
        <f t="shared" si="17"/>
        <v>4-2019</v>
      </c>
    </row>
    <row r="375" spans="1:6" x14ac:dyDescent="0.3">
      <c r="A375" s="109">
        <v>43579</v>
      </c>
      <c r="C375"/>
      <c r="D375">
        <f t="shared" si="15"/>
        <v>4</v>
      </c>
      <c r="E375">
        <f t="shared" si="16"/>
        <v>2019</v>
      </c>
      <c r="F375" t="str">
        <f t="shared" si="17"/>
        <v>4-2019</v>
      </c>
    </row>
    <row r="376" spans="1:6" x14ac:dyDescent="0.3">
      <c r="A376" s="109">
        <v>43580</v>
      </c>
      <c r="C376"/>
      <c r="D376">
        <f t="shared" si="15"/>
        <v>4</v>
      </c>
      <c r="E376">
        <f t="shared" si="16"/>
        <v>2019</v>
      </c>
      <c r="F376" t="str">
        <f t="shared" si="17"/>
        <v>4-2019</v>
      </c>
    </row>
    <row r="377" spans="1:6" x14ac:dyDescent="0.3">
      <c r="A377" s="109">
        <v>43581</v>
      </c>
      <c r="C377"/>
      <c r="D377">
        <f t="shared" si="15"/>
        <v>4</v>
      </c>
      <c r="E377">
        <f t="shared" si="16"/>
        <v>2019</v>
      </c>
      <c r="F377" t="str">
        <f t="shared" si="17"/>
        <v>4-2019</v>
      </c>
    </row>
    <row r="378" spans="1:6" x14ac:dyDescent="0.3">
      <c r="A378" s="109">
        <v>43582</v>
      </c>
      <c r="C378"/>
      <c r="D378">
        <f t="shared" si="15"/>
        <v>4</v>
      </c>
      <c r="E378">
        <f t="shared" si="16"/>
        <v>2019</v>
      </c>
      <c r="F378" t="str">
        <f t="shared" si="17"/>
        <v>4-2019</v>
      </c>
    </row>
    <row r="379" spans="1:6" x14ac:dyDescent="0.3">
      <c r="A379" s="109">
        <v>43583</v>
      </c>
      <c r="C379"/>
      <c r="D379">
        <f t="shared" si="15"/>
        <v>4</v>
      </c>
      <c r="E379">
        <f t="shared" si="16"/>
        <v>2019</v>
      </c>
      <c r="F379" t="str">
        <f t="shared" si="17"/>
        <v>4-2019</v>
      </c>
    </row>
    <row r="380" spans="1:6" x14ac:dyDescent="0.3">
      <c r="A380" s="109">
        <v>43584</v>
      </c>
      <c r="C380"/>
      <c r="D380">
        <f t="shared" si="15"/>
        <v>4</v>
      </c>
      <c r="E380">
        <f t="shared" si="16"/>
        <v>2019</v>
      </c>
      <c r="F380" t="str">
        <f t="shared" si="17"/>
        <v>4-2019</v>
      </c>
    </row>
    <row r="381" spans="1:6" x14ac:dyDescent="0.3">
      <c r="A381" s="109">
        <v>43585</v>
      </c>
      <c r="B381" s="11">
        <v>7861035.1266317377</v>
      </c>
      <c r="C381">
        <v>7449.5277097666303</v>
      </c>
      <c r="D381">
        <f t="shared" si="15"/>
        <v>4</v>
      </c>
      <c r="E381">
        <f t="shared" si="16"/>
        <v>2019</v>
      </c>
      <c r="F381" t="str">
        <f t="shared" si="17"/>
        <v>4-2019</v>
      </c>
    </row>
    <row r="382" spans="1:6" x14ac:dyDescent="0.3">
      <c r="A382" s="109">
        <v>43586</v>
      </c>
      <c r="C382"/>
      <c r="D382">
        <f t="shared" si="15"/>
        <v>5</v>
      </c>
      <c r="E382">
        <f t="shared" si="16"/>
        <v>2019</v>
      </c>
      <c r="F382" t="str">
        <f t="shared" si="17"/>
        <v>5-2019</v>
      </c>
    </row>
    <row r="383" spans="1:6" x14ac:dyDescent="0.3">
      <c r="A383" s="109">
        <v>43587</v>
      </c>
      <c r="C383"/>
      <c r="D383">
        <f t="shared" si="15"/>
        <v>5</v>
      </c>
      <c r="E383">
        <f t="shared" si="16"/>
        <v>2019</v>
      </c>
      <c r="F383" t="str">
        <f t="shared" si="17"/>
        <v>5-2019</v>
      </c>
    </row>
    <row r="384" spans="1:6" x14ac:dyDescent="0.3">
      <c r="A384" s="109">
        <v>43588</v>
      </c>
      <c r="C384"/>
      <c r="D384">
        <f t="shared" si="15"/>
        <v>5</v>
      </c>
      <c r="E384">
        <f t="shared" si="16"/>
        <v>2019</v>
      </c>
      <c r="F384" t="str">
        <f t="shared" si="17"/>
        <v>5-2019</v>
      </c>
    </row>
    <row r="385" spans="1:6" x14ac:dyDescent="0.3">
      <c r="A385" s="109">
        <v>43589</v>
      </c>
      <c r="C385"/>
      <c r="D385">
        <f t="shared" si="15"/>
        <v>5</v>
      </c>
      <c r="E385">
        <f t="shared" si="16"/>
        <v>2019</v>
      </c>
      <c r="F385" t="str">
        <f t="shared" si="17"/>
        <v>5-2019</v>
      </c>
    </row>
    <row r="386" spans="1:6" x14ac:dyDescent="0.3">
      <c r="A386" s="109">
        <v>43590</v>
      </c>
      <c r="C386"/>
      <c r="D386">
        <f t="shared" ref="D386:D449" si="18">MONTH(A386)</f>
        <v>5</v>
      </c>
      <c r="E386">
        <f t="shared" ref="E386:E449" si="19">YEAR(A386)</f>
        <v>2019</v>
      </c>
      <c r="F386" t="str">
        <f t="shared" si="17"/>
        <v>5-2019</v>
      </c>
    </row>
    <row r="387" spans="1:6" x14ac:dyDescent="0.3">
      <c r="A387" s="109">
        <v>43591</v>
      </c>
      <c r="C387"/>
      <c r="D387">
        <f t="shared" si="18"/>
        <v>5</v>
      </c>
      <c r="E387">
        <f t="shared" si="19"/>
        <v>2019</v>
      </c>
      <c r="F387" t="str">
        <f t="shared" ref="F387:F450" si="20">D387&amp;"-"&amp;E387</f>
        <v>5-2019</v>
      </c>
    </row>
    <row r="388" spans="1:6" x14ac:dyDescent="0.3">
      <c r="A388" s="109">
        <v>43592</v>
      </c>
      <c r="C388"/>
      <c r="D388">
        <f t="shared" si="18"/>
        <v>5</v>
      </c>
      <c r="E388">
        <f t="shared" si="19"/>
        <v>2019</v>
      </c>
      <c r="F388" t="str">
        <f t="shared" si="20"/>
        <v>5-2019</v>
      </c>
    </row>
    <row r="389" spans="1:6" x14ac:dyDescent="0.3">
      <c r="A389" s="109">
        <v>43593</v>
      </c>
      <c r="C389"/>
      <c r="D389">
        <f t="shared" si="18"/>
        <v>5</v>
      </c>
      <c r="E389">
        <f t="shared" si="19"/>
        <v>2019</v>
      </c>
      <c r="F389" t="str">
        <f t="shared" si="20"/>
        <v>5-2019</v>
      </c>
    </row>
    <row r="390" spans="1:6" x14ac:dyDescent="0.3">
      <c r="A390" s="109">
        <v>43594</v>
      </c>
      <c r="C390"/>
      <c r="D390">
        <f t="shared" si="18"/>
        <v>5</v>
      </c>
      <c r="E390">
        <f t="shared" si="19"/>
        <v>2019</v>
      </c>
      <c r="F390" t="str">
        <f t="shared" si="20"/>
        <v>5-2019</v>
      </c>
    </row>
    <row r="391" spans="1:6" x14ac:dyDescent="0.3">
      <c r="A391" s="109">
        <v>43595</v>
      </c>
      <c r="C391"/>
      <c r="D391">
        <f t="shared" si="18"/>
        <v>5</v>
      </c>
      <c r="E391">
        <f t="shared" si="19"/>
        <v>2019</v>
      </c>
      <c r="F391" t="str">
        <f t="shared" si="20"/>
        <v>5-2019</v>
      </c>
    </row>
    <row r="392" spans="1:6" x14ac:dyDescent="0.3">
      <c r="A392" s="109">
        <v>43596</v>
      </c>
      <c r="C392"/>
      <c r="D392">
        <f t="shared" si="18"/>
        <v>5</v>
      </c>
      <c r="E392">
        <f t="shared" si="19"/>
        <v>2019</v>
      </c>
      <c r="F392" t="str">
        <f t="shared" si="20"/>
        <v>5-2019</v>
      </c>
    </row>
    <row r="393" spans="1:6" x14ac:dyDescent="0.3">
      <c r="A393" s="109">
        <v>43597</v>
      </c>
      <c r="C393"/>
      <c r="D393">
        <f t="shared" si="18"/>
        <v>5</v>
      </c>
      <c r="E393">
        <f t="shared" si="19"/>
        <v>2019</v>
      </c>
      <c r="F393" t="str">
        <f t="shared" si="20"/>
        <v>5-2019</v>
      </c>
    </row>
    <row r="394" spans="1:6" x14ac:dyDescent="0.3">
      <c r="A394" s="109">
        <v>43598</v>
      </c>
      <c r="C394"/>
      <c r="D394">
        <f t="shared" si="18"/>
        <v>5</v>
      </c>
      <c r="E394">
        <f t="shared" si="19"/>
        <v>2019</v>
      </c>
      <c r="F394" t="str">
        <f t="shared" si="20"/>
        <v>5-2019</v>
      </c>
    </row>
    <row r="395" spans="1:6" x14ac:dyDescent="0.3">
      <c r="A395" s="109">
        <v>43599</v>
      </c>
      <c r="C395"/>
      <c r="D395">
        <f t="shared" si="18"/>
        <v>5</v>
      </c>
      <c r="E395">
        <f t="shared" si="19"/>
        <v>2019</v>
      </c>
      <c r="F395" t="str">
        <f t="shared" si="20"/>
        <v>5-2019</v>
      </c>
    </row>
    <row r="396" spans="1:6" x14ac:dyDescent="0.3">
      <c r="A396" s="109">
        <v>43600</v>
      </c>
      <c r="C396"/>
      <c r="D396">
        <f t="shared" si="18"/>
        <v>5</v>
      </c>
      <c r="E396">
        <f t="shared" si="19"/>
        <v>2019</v>
      </c>
      <c r="F396" t="str">
        <f t="shared" si="20"/>
        <v>5-2019</v>
      </c>
    </row>
    <row r="397" spans="1:6" x14ac:dyDescent="0.3">
      <c r="A397" s="109">
        <v>43601</v>
      </c>
      <c r="C397"/>
      <c r="D397">
        <f t="shared" si="18"/>
        <v>5</v>
      </c>
      <c r="E397">
        <f t="shared" si="19"/>
        <v>2019</v>
      </c>
      <c r="F397" t="str">
        <f t="shared" si="20"/>
        <v>5-2019</v>
      </c>
    </row>
    <row r="398" spans="1:6" x14ac:dyDescent="0.3">
      <c r="A398" s="109">
        <v>43602</v>
      </c>
      <c r="C398"/>
      <c r="D398">
        <f t="shared" si="18"/>
        <v>5</v>
      </c>
      <c r="E398">
        <f t="shared" si="19"/>
        <v>2019</v>
      </c>
      <c r="F398" t="str">
        <f t="shared" si="20"/>
        <v>5-2019</v>
      </c>
    </row>
    <row r="399" spans="1:6" x14ac:dyDescent="0.3">
      <c r="A399" s="109">
        <v>43603</v>
      </c>
      <c r="C399"/>
      <c r="D399">
        <f t="shared" si="18"/>
        <v>5</v>
      </c>
      <c r="E399">
        <f t="shared" si="19"/>
        <v>2019</v>
      </c>
      <c r="F399" t="str">
        <f t="shared" si="20"/>
        <v>5-2019</v>
      </c>
    </row>
    <row r="400" spans="1:6" x14ac:dyDescent="0.3">
      <c r="A400" s="109">
        <v>43604</v>
      </c>
      <c r="C400"/>
      <c r="D400">
        <f t="shared" si="18"/>
        <v>5</v>
      </c>
      <c r="E400">
        <f t="shared" si="19"/>
        <v>2019</v>
      </c>
      <c r="F400" t="str">
        <f t="shared" si="20"/>
        <v>5-2019</v>
      </c>
    </row>
    <row r="401" spans="1:6" x14ac:dyDescent="0.3">
      <c r="A401" s="109">
        <v>43605</v>
      </c>
      <c r="C401"/>
      <c r="D401">
        <f t="shared" si="18"/>
        <v>5</v>
      </c>
      <c r="E401">
        <f t="shared" si="19"/>
        <v>2019</v>
      </c>
      <c r="F401" t="str">
        <f t="shared" si="20"/>
        <v>5-2019</v>
      </c>
    </row>
    <row r="402" spans="1:6" x14ac:dyDescent="0.3">
      <c r="A402" s="109">
        <v>43606</v>
      </c>
      <c r="C402"/>
      <c r="D402">
        <f t="shared" si="18"/>
        <v>5</v>
      </c>
      <c r="E402">
        <f t="shared" si="19"/>
        <v>2019</v>
      </c>
      <c r="F402" t="str">
        <f t="shared" si="20"/>
        <v>5-2019</v>
      </c>
    </row>
    <row r="403" spans="1:6" x14ac:dyDescent="0.3">
      <c r="A403" s="109">
        <v>43607</v>
      </c>
      <c r="B403" s="11">
        <v>24295.934930934629</v>
      </c>
      <c r="C403"/>
      <c r="D403">
        <f t="shared" si="18"/>
        <v>5</v>
      </c>
      <c r="E403">
        <f t="shared" si="19"/>
        <v>2019</v>
      </c>
      <c r="F403" t="str">
        <f t="shared" si="20"/>
        <v>5-2019</v>
      </c>
    </row>
    <row r="404" spans="1:6" x14ac:dyDescent="0.3">
      <c r="A404" s="109">
        <v>43608</v>
      </c>
      <c r="C404"/>
      <c r="D404">
        <f t="shared" si="18"/>
        <v>5</v>
      </c>
      <c r="E404">
        <f t="shared" si="19"/>
        <v>2019</v>
      </c>
      <c r="F404" t="str">
        <f t="shared" si="20"/>
        <v>5-2019</v>
      </c>
    </row>
    <row r="405" spans="1:6" x14ac:dyDescent="0.3">
      <c r="A405" s="109">
        <v>43609</v>
      </c>
      <c r="C405"/>
      <c r="D405">
        <f t="shared" si="18"/>
        <v>5</v>
      </c>
      <c r="E405">
        <f t="shared" si="19"/>
        <v>2019</v>
      </c>
      <c r="F405" t="str">
        <f t="shared" si="20"/>
        <v>5-2019</v>
      </c>
    </row>
    <row r="406" spans="1:6" x14ac:dyDescent="0.3">
      <c r="A406" s="109">
        <v>43610</v>
      </c>
      <c r="C406"/>
      <c r="D406">
        <f t="shared" si="18"/>
        <v>5</v>
      </c>
      <c r="E406">
        <f t="shared" si="19"/>
        <v>2019</v>
      </c>
      <c r="F406" t="str">
        <f t="shared" si="20"/>
        <v>5-2019</v>
      </c>
    </row>
    <row r="407" spans="1:6" x14ac:dyDescent="0.3">
      <c r="A407" s="109">
        <v>43611</v>
      </c>
      <c r="C407"/>
      <c r="D407">
        <f t="shared" si="18"/>
        <v>5</v>
      </c>
      <c r="E407">
        <f t="shared" si="19"/>
        <v>2019</v>
      </c>
      <c r="F407" t="str">
        <f t="shared" si="20"/>
        <v>5-2019</v>
      </c>
    </row>
    <row r="408" spans="1:6" x14ac:dyDescent="0.3">
      <c r="A408" s="109">
        <v>43612</v>
      </c>
      <c r="C408"/>
      <c r="D408">
        <f t="shared" si="18"/>
        <v>5</v>
      </c>
      <c r="E408">
        <f t="shared" si="19"/>
        <v>2019</v>
      </c>
      <c r="F408" t="str">
        <f t="shared" si="20"/>
        <v>5-2019</v>
      </c>
    </row>
    <row r="409" spans="1:6" x14ac:dyDescent="0.3">
      <c r="A409" s="109">
        <v>43613</v>
      </c>
      <c r="C409"/>
      <c r="D409">
        <f t="shared" si="18"/>
        <v>5</v>
      </c>
      <c r="E409">
        <f t="shared" si="19"/>
        <v>2019</v>
      </c>
      <c r="F409" t="str">
        <f t="shared" si="20"/>
        <v>5-2019</v>
      </c>
    </row>
    <row r="410" spans="1:6" x14ac:dyDescent="0.3">
      <c r="A410" s="109">
        <v>43614</v>
      </c>
      <c r="C410"/>
      <c r="D410">
        <f t="shared" si="18"/>
        <v>5</v>
      </c>
      <c r="E410">
        <f t="shared" si="19"/>
        <v>2019</v>
      </c>
      <c r="F410" t="str">
        <f t="shared" si="20"/>
        <v>5-2019</v>
      </c>
    </row>
    <row r="411" spans="1:6" x14ac:dyDescent="0.3">
      <c r="A411" s="109">
        <v>43615</v>
      </c>
      <c r="C411"/>
      <c r="D411">
        <f t="shared" si="18"/>
        <v>5</v>
      </c>
      <c r="E411">
        <f t="shared" si="19"/>
        <v>2019</v>
      </c>
      <c r="F411" t="str">
        <f t="shared" si="20"/>
        <v>5-2019</v>
      </c>
    </row>
    <row r="412" spans="1:6" x14ac:dyDescent="0.3">
      <c r="A412" s="109">
        <v>43616</v>
      </c>
      <c r="B412" s="11">
        <v>8863292.3554321639</v>
      </c>
      <c r="C412">
        <v>1883.535575073653</v>
      </c>
      <c r="D412">
        <f t="shared" si="18"/>
        <v>5</v>
      </c>
      <c r="E412">
        <f t="shared" si="19"/>
        <v>2019</v>
      </c>
      <c r="F412" t="str">
        <f t="shared" si="20"/>
        <v>5-2019</v>
      </c>
    </row>
    <row r="413" spans="1:6" x14ac:dyDescent="0.3">
      <c r="A413" s="109">
        <v>43617</v>
      </c>
      <c r="C413"/>
      <c r="D413">
        <f t="shared" si="18"/>
        <v>6</v>
      </c>
      <c r="E413">
        <f t="shared" si="19"/>
        <v>2019</v>
      </c>
      <c r="F413" t="str">
        <f t="shared" si="20"/>
        <v>6-2019</v>
      </c>
    </row>
    <row r="414" spans="1:6" x14ac:dyDescent="0.3">
      <c r="A414" s="109">
        <v>43618</v>
      </c>
      <c r="C414"/>
      <c r="D414">
        <f t="shared" si="18"/>
        <v>6</v>
      </c>
      <c r="E414">
        <f t="shared" si="19"/>
        <v>2019</v>
      </c>
      <c r="F414" t="str">
        <f t="shared" si="20"/>
        <v>6-2019</v>
      </c>
    </row>
    <row r="415" spans="1:6" x14ac:dyDescent="0.3">
      <c r="A415" s="109">
        <v>43619</v>
      </c>
      <c r="C415"/>
      <c r="D415">
        <f t="shared" si="18"/>
        <v>6</v>
      </c>
      <c r="E415">
        <f t="shared" si="19"/>
        <v>2019</v>
      </c>
      <c r="F415" t="str">
        <f t="shared" si="20"/>
        <v>6-2019</v>
      </c>
    </row>
    <row r="416" spans="1:6" x14ac:dyDescent="0.3">
      <c r="A416" s="109">
        <v>43620</v>
      </c>
      <c r="C416"/>
      <c r="D416">
        <f t="shared" si="18"/>
        <v>6</v>
      </c>
      <c r="E416">
        <f t="shared" si="19"/>
        <v>2019</v>
      </c>
      <c r="F416" t="str">
        <f t="shared" si="20"/>
        <v>6-2019</v>
      </c>
    </row>
    <row r="417" spans="1:6" x14ac:dyDescent="0.3">
      <c r="A417" s="109">
        <v>43621</v>
      </c>
      <c r="C417"/>
      <c r="D417">
        <f t="shared" si="18"/>
        <v>6</v>
      </c>
      <c r="E417">
        <f t="shared" si="19"/>
        <v>2019</v>
      </c>
      <c r="F417" t="str">
        <f t="shared" si="20"/>
        <v>6-2019</v>
      </c>
    </row>
    <row r="418" spans="1:6" x14ac:dyDescent="0.3">
      <c r="A418" s="109">
        <v>43622</v>
      </c>
      <c r="C418"/>
      <c r="D418">
        <f t="shared" si="18"/>
        <v>6</v>
      </c>
      <c r="E418">
        <f t="shared" si="19"/>
        <v>2019</v>
      </c>
      <c r="F418" t="str">
        <f t="shared" si="20"/>
        <v>6-2019</v>
      </c>
    </row>
    <row r="419" spans="1:6" x14ac:dyDescent="0.3">
      <c r="A419" s="109">
        <v>43623</v>
      </c>
      <c r="C419"/>
      <c r="D419">
        <f t="shared" si="18"/>
        <v>6</v>
      </c>
      <c r="E419">
        <f t="shared" si="19"/>
        <v>2019</v>
      </c>
      <c r="F419" t="str">
        <f t="shared" si="20"/>
        <v>6-2019</v>
      </c>
    </row>
    <row r="420" spans="1:6" x14ac:dyDescent="0.3">
      <c r="A420" s="109">
        <v>43624</v>
      </c>
      <c r="C420"/>
      <c r="D420">
        <f t="shared" si="18"/>
        <v>6</v>
      </c>
      <c r="E420">
        <f t="shared" si="19"/>
        <v>2019</v>
      </c>
      <c r="F420" t="str">
        <f t="shared" si="20"/>
        <v>6-2019</v>
      </c>
    </row>
    <row r="421" spans="1:6" x14ac:dyDescent="0.3">
      <c r="A421" s="109">
        <v>43625</v>
      </c>
      <c r="C421"/>
      <c r="D421">
        <f t="shared" si="18"/>
        <v>6</v>
      </c>
      <c r="E421">
        <f t="shared" si="19"/>
        <v>2019</v>
      </c>
      <c r="F421" t="str">
        <f t="shared" si="20"/>
        <v>6-2019</v>
      </c>
    </row>
    <row r="422" spans="1:6" x14ac:dyDescent="0.3">
      <c r="A422" s="109">
        <v>43626</v>
      </c>
      <c r="C422"/>
      <c r="D422">
        <f t="shared" si="18"/>
        <v>6</v>
      </c>
      <c r="E422">
        <f t="shared" si="19"/>
        <v>2019</v>
      </c>
      <c r="F422" t="str">
        <f t="shared" si="20"/>
        <v>6-2019</v>
      </c>
    </row>
    <row r="423" spans="1:6" x14ac:dyDescent="0.3">
      <c r="A423" s="109">
        <v>43627</v>
      </c>
      <c r="C423"/>
      <c r="D423">
        <f t="shared" si="18"/>
        <v>6</v>
      </c>
      <c r="E423">
        <f t="shared" si="19"/>
        <v>2019</v>
      </c>
      <c r="F423" t="str">
        <f t="shared" si="20"/>
        <v>6-2019</v>
      </c>
    </row>
    <row r="424" spans="1:6" x14ac:dyDescent="0.3">
      <c r="A424" s="109">
        <v>43628</v>
      </c>
      <c r="C424"/>
      <c r="D424">
        <f t="shared" si="18"/>
        <v>6</v>
      </c>
      <c r="E424">
        <f t="shared" si="19"/>
        <v>2019</v>
      </c>
      <c r="F424" t="str">
        <f t="shared" si="20"/>
        <v>6-2019</v>
      </c>
    </row>
    <row r="425" spans="1:6" x14ac:dyDescent="0.3">
      <c r="A425" s="109">
        <v>43629</v>
      </c>
      <c r="C425"/>
      <c r="D425">
        <f t="shared" si="18"/>
        <v>6</v>
      </c>
      <c r="E425">
        <f t="shared" si="19"/>
        <v>2019</v>
      </c>
      <c r="F425" t="str">
        <f t="shared" si="20"/>
        <v>6-2019</v>
      </c>
    </row>
    <row r="426" spans="1:6" x14ac:dyDescent="0.3">
      <c r="A426" s="109">
        <v>43630</v>
      </c>
      <c r="C426"/>
      <c r="D426">
        <f t="shared" si="18"/>
        <v>6</v>
      </c>
      <c r="E426">
        <f t="shared" si="19"/>
        <v>2019</v>
      </c>
      <c r="F426" t="str">
        <f t="shared" si="20"/>
        <v>6-2019</v>
      </c>
    </row>
    <row r="427" spans="1:6" x14ac:dyDescent="0.3">
      <c r="A427" s="109">
        <v>43631</v>
      </c>
      <c r="C427"/>
      <c r="D427">
        <f t="shared" si="18"/>
        <v>6</v>
      </c>
      <c r="E427">
        <f t="shared" si="19"/>
        <v>2019</v>
      </c>
      <c r="F427" t="str">
        <f t="shared" si="20"/>
        <v>6-2019</v>
      </c>
    </row>
    <row r="428" spans="1:6" x14ac:dyDescent="0.3">
      <c r="A428" s="109">
        <v>43632</v>
      </c>
      <c r="C428"/>
      <c r="D428">
        <f t="shared" si="18"/>
        <v>6</v>
      </c>
      <c r="E428">
        <f t="shared" si="19"/>
        <v>2019</v>
      </c>
      <c r="F428" t="str">
        <f t="shared" si="20"/>
        <v>6-2019</v>
      </c>
    </row>
    <row r="429" spans="1:6" x14ac:dyDescent="0.3">
      <c r="A429" s="109">
        <v>43633</v>
      </c>
      <c r="C429"/>
      <c r="D429">
        <f t="shared" si="18"/>
        <v>6</v>
      </c>
      <c r="E429">
        <f t="shared" si="19"/>
        <v>2019</v>
      </c>
      <c r="F429" t="str">
        <f t="shared" si="20"/>
        <v>6-2019</v>
      </c>
    </row>
    <row r="430" spans="1:6" x14ac:dyDescent="0.3">
      <c r="A430" s="109">
        <v>43634</v>
      </c>
      <c r="C430"/>
      <c r="D430">
        <f t="shared" si="18"/>
        <v>6</v>
      </c>
      <c r="E430">
        <f t="shared" si="19"/>
        <v>2019</v>
      </c>
      <c r="F430" t="str">
        <f t="shared" si="20"/>
        <v>6-2019</v>
      </c>
    </row>
    <row r="431" spans="1:6" x14ac:dyDescent="0.3">
      <c r="A431" s="109">
        <v>43635</v>
      </c>
      <c r="C431"/>
      <c r="D431">
        <f t="shared" si="18"/>
        <v>6</v>
      </c>
      <c r="E431">
        <f t="shared" si="19"/>
        <v>2019</v>
      </c>
      <c r="F431" t="str">
        <f t="shared" si="20"/>
        <v>6-2019</v>
      </c>
    </row>
    <row r="432" spans="1:6" x14ac:dyDescent="0.3">
      <c r="A432" s="109">
        <v>43636</v>
      </c>
      <c r="C432"/>
      <c r="D432">
        <f t="shared" si="18"/>
        <v>6</v>
      </c>
      <c r="E432">
        <f t="shared" si="19"/>
        <v>2019</v>
      </c>
      <c r="F432" t="str">
        <f t="shared" si="20"/>
        <v>6-2019</v>
      </c>
    </row>
    <row r="433" spans="1:6" x14ac:dyDescent="0.3">
      <c r="A433" s="109">
        <v>43637</v>
      </c>
      <c r="B433" s="11">
        <v>7887.7352221058445</v>
      </c>
      <c r="C433"/>
      <c r="D433">
        <f t="shared" si="18"/>
        <v>6</v>
      </c>
      <c r="E433">
        <f t="shared" si="19"/>
        <v>2019</v>
      </c>
      <c r="F433" t="str">
        <f t="shared" si="20"/>
        <v>6-2019</v>
      </c>
    </row>
    <row r="434" spans="1:6" x14ac:dyDescent="0.3">
      <c r="A434" s="109">
        <v>43638</v>
      </c>
      <c r="C434"/>
      <c r="D434">
        <f t="shared" si="18"/>
        <v>6</v>
      </c>
      <c r="E434">
        <f t="shared" si="19"/>
        <v>2019</v>
      </c>
      <c r="F434" t="str">
        <f t="shared" si="20"/>
        <v>6-2019</v>
      </c>
    </row>
    <row r="435" spans="1:6" x14ac:dyDescent="0.3">
      <c r="A435" s="109">
        <v>43639</v>
      </c>
      <c r="C435"/>
      <c r="D435">
        <f t="shared" si="18"/>
        <v>6</v>
      </c>
      <c r="E435">
        <f t="shared" si="19"/>
        <v>2019</v>
      </c>
      <c r="F435" t="str">
        <f t="shared" si="20"/>
        <v>6-2019</v>
      </c>
    </row>
    <row r="436" spans="1:6" x14ac:dyDescent="0.3">
      <c r="A436" s="109">
        <v>43640</v>
      </c>
      <c r="C436"/>
      <c r="D436">
        <f t="shared" si="18"/>
        <v>6</v>
      </c>
      <c r="E436">
        <f t="shared" si="19"/>
        <v>2019</v>
      </c>
      <c r="F436" t="str">
        <f t="shared" si="20"/>
        <v>6-2019</v>
      </c>
    </row>
    <row r="437" spans="1:6" x14ac:dyDescent="0.3">
      <c r="A437" s="109">
        <v>43641</v>
      </c>
      <c r="C437"/>
      <c r="D437">
        <f t="shared" si="18"/>
        <v>6</v>
      </c>
      <c r="E437">
        <f t="shared" si="19"/>
        <v>2019</v>
      </c>
      <c r="F437" t="str">
        <f t="shared" si="20"/>
        <v>6-2019</v>
      </c>
    </row>
    <row r="438" spans="1:6" x14ac:dyDescent="0.3">
      <c r="A438" s="109">
        <v>43642</v>
      </c>
      <c r="C438"/>
      <c r="D438">
        <f t="shared" si="18"/>
        <v>6</v>
      </c>
      <c r="E438">
        <f t="shared" si="19"/>
        <v>2019</v>
      </c>
      <c r="F438" t="str">
        <f t="shared" si="20"/>
        <v>6-2019</v>
      </c>
    </row>
    <row r="439" spans="1:6" x14ac:dyDescent="0.3">
      <c r="A439" s="109">
        <v>43643</v>
      </c>
      <c r="C439"/>
      <c r="D439">
        <f t="shared" si="18"/>
        <v>6</v>
      </c>
      <c r="E439">
        <f t="shared" si="19"/>
        <v>2019</v>
      </c>
      <c r="F439" t="str">
        <f t="shared" si="20"/>
        <v>6-2019</v>
      </c>
    </row>
    <row r="440" spans="1:6" x14ac:dyDescent="0.3">
      <c r="A440" s="109">
        <v>43644</v>
      </c>
      <c r="C440"/>
      <c r="D440">
        <f t="shared" si="18"/>
        <v>6</v>
      </c>
      <c r="E440">
        <f t="shared" si="19"/>
        <v>2019</v>
      </c>
      <c r="F440" t="str">
        <f t="shared" si="20"/>
        <v>6-2019</v>
      </c>
    </row>
    <row r="441" spans="1:6" x14ac:dyDescent="0.3">
      <c r="A441" s="109">
        <v>43645</v>
      </c>
      <c r="C441"/>
      <c r="D441">
        <f t="shared" si="18"/>
        <v>6</v>
      </c>
      <c r="E441">
        <f t="shared" si="19"/>
        <v>2019</v>
      </c>
      <c r="F441" t="str">
        <f t="shared" si="20"/>
        <v>6-2019</v>
      </c>
    </row>
    <row r="442" spans="1:6" x14ac:dyDescent="0.3">
      <c r="A442" s="109">
        <v>43646</v>
      </c>
      <c r="B442" s="11">
        <v>9601489.9856619835</v>
      </c>
      <c r="C442">
        <v>0</v>
      </c>
      <c r="D442">
        <f t="shared" si="18"/>
        <v>6</v>
      </c>
      <c r="E442">
        <f t="shared" si="19"/>
        <v>2019</v>
      </c>
      <c r="F442" t="str">
        <f t="shared" si="20"/>
        <v>6-2019</v>
      </c>
    </row>
    <row r="443" spans="1:6" x14ac:dyDescent="0.3">
      <c r="A443" s="109">
        <v>43647</v>
      </c>
      <c r="C443"/>
      <c r="D443">
        <f t="shared" si="18"/>
        <v>7</v>
      </c>
      <c r="E443">
        <f t="shared" si="19"/>
        <v>2019</v>
      </c>
      <c r="F443" t="str">
        <f t="shared" si="20"/>
        <v>7-2019</v>
      </c>
    </row>
    <row r="444" spans="1:6" x14ac:dyDescent="0.3">
      <c r="A444" s="109">
        <v>43648</v>
      </c>
      <c r="C444"/>
      <c r="D444">
        <f t="shared" si="18"/>
        <v>7</v>
      </c>
      <c r="E444">
        <f t="shared" si="19"/>
        <v>2019</v>
      </c>
      <c r="F444" t="str">
        <f t="shared" si="20"/>
        <v>7-2019</v>
      </c>
    </row>
    <row r="445" spans="1:6" x14ac:dyDescent="0.3">
      <c r="A445" s="109">
        <v>43649</v>
      </c>
      <c r="C445"/>
      <c r="D445">
        <f t="shared" si="18"/>
        <v>7</v>
      </c>
      <c r="E445">
        <f t="shared" si="19"/>
        <v>2019</v>
      </c>
      <c r="F445" t="str">
        <f t="shared" si="20"/>
        <v>7-2019</v>
      </c>
    </row>
    <row r="446" spans="1:6" x14ac:dyDescent="0.3">
      <c r="A446" s="109">
        <v>43650</v>
      </c>
      <c r="C446"/>
      <c r="D446">
        <f t="shared" si="18"/>
        <v>7</v>
      </c>
      <c r="E446">
        <f t="shared" si="19"/>
        <v>2019</v>
      </c>
      <c r="F446" t="str">
        <f t="shared" si="20"/>
        <v>7-2019</v>
      </c>
    </row>
    <row r="447" spans="1:6" x14ac:dyDescent="0.3">
      <c r="A447" s="109">
        <v>43651</v>
      </c>
      <c r="C447"/>
      <c r="D447">
        <f t="shared" si="18"/>
        <v>7</v>
      </c>
      <c r="E447">
        <f t="shared" si="19"/>
        <v>2019</v>
      </c>
      <c r="F447" t="str">
        <f t="shared" si="20"/>
        <v>7-2019</v>
      </c>
    </row>
    <row r="448" spans="1:6" x14ac:dyDescent="0.3">
      <c r="A448" s="109">
        <v>43652</v>
      </c>
      <c r="C448"/>
      <c r="D448">
        <f t="shared" si="18"/>
        <v>7</v>
      </c>
      <c r="E448">
        <f t="shared" si="19"/>
        <v>2019</v>
      </c>
      <c r="F448" t="str">
        <f t="shared" si="20"/>
        <v>7-2019</v>
      </c>
    </row>
    <row r="449" spans="1:6" x14ac:dyDescent="0.3">
      <c r="A449" s="109">
        <v>43653</v>
      </c>
      <c r="C449"/>
      <c r="D449">
        <f t="shared" si="18"/>
        <v>7</v>
      </c>
      <c r="E449">
        <f t="shared" si="19"/>
        <v>2019</v>
      </c>
      <c r="F449" t="str">
        <f t="shared" si="20"/>
        <v>7-2019</v>
      </c>
    </row>
    <row r="450" spans="1:6" x14ac:dyDescent="0.3">
      <c r="A450" s="109">
        <v>43654</v>
      </c>
      <c r="C450"/>
      <c r="D450">
        <f t="shared" ref="D450:D513" si="21">MONTH(A450)</f>
        <v>7</v>
      </c>
      <c r="E450">
        <f t="shared" ref="E450:E513" si="22">YEAR(A450)</f>
        <v>2019</v>
      </c>
      <c r="F450" t="str">
        <f t="shared" si="20"/>
        <v>7-2019</v>
      </c>
    </row>
    <row r="451" spans="1:6" x14ac:dyDescent="0.3">
      <c r="A451" s="109">
        <v>43655</v>
      </c>
      <c r="C451"/>
      <c r="D451">
        <f t="shared" si="21"/>
        <v>7</v>
      </c>
      <c r="E451">
        <f t="shared" si="22"/>
        <v>2019</v>
      </c>
      <c r="F451" t="str">
        <f t="shared" ref="F451:F514" si="23">D451&amp;"-"&amp;E451</f>
        <v>7-2019</v>
      </c>
    </row>
    <row r="452" spans="1:6" x14ac:dyDescent="0.3">
      <c r="A452" s="109">
        <v>43656</v>
      </c>
      <c r="C452"/>
      <c r="D452">
        <f t="shared" si="21"/>
        <v>7</v>
      </c>
      <c r="E452">
        <f t="shared" si="22"/>
        <v>2019</v>
      </c>
      <c r="F452" t="str">
        <f t="shared" si="23"/>
        <v>7-2019</v>
      </c>
    </row>
    <row r="453" spans="1:6" x14ac:dyDescent="0.3">
      <c r="A453" s="109">
        <v>43657</v>
      </c>
      <c r="C453"/>
      <c r="D453">
        <f t="shared" si="21"/>
        <v>7</v>
      </c>
      <c r="E453">
        <f t="shared" si="22"/>
        <v>2019</v>
      </c>
      <c r="F453" t="str">
        <f t="shared" si="23"/>
        <v>7-2019</v>
      </c>
    </row>
    <row r="454" spans="1:6" x14ac:dyDescent="0.3">
      <c r="A454" s="109">
        <v>43658</v>
      </c>
      <c r="C454"/>
      <c r="D454">
        <f t="shared" si="21"/>
        <v>7</v>
      </c>
      <c r="E454">
        <f t="shared" si="22"/>
        <v>2019</v>
      </c>
      <c r="F454" t="str">
        <f t="shared" si="23"/>
        <v>7-2019</v>
      </c>
    </row>
    <row r="455" spans="1:6" x14ac:dyDescent="0.3">
      <c r="A455" s="109">
        <v>43659</v>
      </c>
      <c r="C455"/>
      <c r="D455">
        <f t="shared" si="21"/>
        <v>7</v>
      </c>
      <c r="E455">
        <f t="shared" si="22"/>
        <v>2019</v>
      </c>
      <c r="F455" t="str">
        <f t="shared" si="23"/>
        <v>7-2019</v>
      </c>
    </row>
    <row r="456" spans="1:6" x14ac:dyDescent="0.3">
      <c r="A456" s="109">
        <v>43660</v>
      </c>
      <c r="C456"/>
      <c r="D456">
        <f t="shared" si="21"/>
        <v>7</v>
      </c>
      <c r="E456">
        <f t="shared" si="22"/>
        <v>2019</v>
      </c>
      <c r="F456" t="str">
        <f t="shared" si="23"/>
        <v>7-2019</v>
      </c>
    </row>
    <row r="457" spans="1:6" x14ac:dyDescent="0.3">
      <c r="A457" s="109">
        <v>43661</v>
      </c>
      <c r="C457"/>
      <c r="D457">
        <f t="shared" si="21"/>
        <v>7</v>
      </c>
      <c r="E457">
        <f t="shared" si="22"/>
        <v>2019</v>
      </c>
      <c r="F457" t="str">
        <f t="shared" si="23"/>
        <v>7-2019</v>
      </c>
    </row>
    <row r="458" spans="1:6" x14ac:dyDescent="0.3">
      <c r="A458" s="109">
        <v>43662</v>
      </c>
      <c r="C458"/>
      <c r="D458">
        <f t="shared" si="21"/>
        <v>7</v>
      </c>
      <c r="E458">
        <f t="shared" si="22"/>
        <v>2019</v>
      </c>
      <c r="F458" t="str">
        <f t="shared" si="23"/>
        <v>7-2019</v>
      </c>
    </row>
    <row r="459" spans="1:6" x14ac:dyDescent="0.3">
      <c r="A459" s="109">
        <v>43663</v>
      </c>
      <c r="C459"/>
      <c r="D459">
        <f t="shared" si="21"/>
        <v>7</v>
      </c>
      <c r="E459">
        <f t="shared" si="22"/>
        <v>2019</v>
      </c>
      <c r="F459" t="str">
        <f t="shared" si="23"/>
        <v>7-2019</v>
      </c>
    </row>
    <row r="460" spans="1:6" x14ac:dyDescent="0.3">
      <c r="A460" s="109">
        <v>43664</v>
      </c>
      <c r="C460"/>
      <c r="D460">
        <f t="shared" si="21"/>
        <v>7</v>
      </c>
      <c r="E460">
        <f t="shared" si="22"/>
        <v>2019</v>
      </c>
      <c r="F460" t="str">
        <f t="shared" si="23"/>
        <v>7-2019</v>
      </c>
    </row>
    <row r="461" spans="1:6" x14ac:dyDescent="0.3">
      <c r="A461" s="109">
        <v>43665</v>
      </c>
      <c r="C461"/>
      <c r="D461">
        <f t="shared" si="21"/>
        <v>7</v>
      </c>
      <c r="E461">
        <f t="shared" si="22"/>
        <v>2019</v>
      </c>
      <c r="F461" t="str">
        <f t="shared" si="23"/>
        <v>7-2019</v>
      </c>
    </row>
    <row r="462" spans="1:6" x14ac:dyDescent="0.3">
      <c r="A462" s="109">
        <v>43666</v>
      </c>
      <c r="C462"/>
      <c r="D462">
        <f t="shared" si="21"/>
        <v>7</v>
      </c>
      <c r="E462">
        <f t="shared" si="22"/>
        <v>2019</v>
      </c>
      <c r="F462" t="str">
        <f t="shared" si="23"/>
        <v>7-2019</v>
      </c>
    </row>
    <row r="463" spans="1:6" x14ac:dyDescent="0.3">
      <c r="A463" s="109">
        <v>43667</v>
      </c>
      <c r="C463"/>
      <c r="D463">
        <f t="shared" si="21"/>
        <v>7</v>
      </c>
      <c r="E463">
        <f t="shared" si="22"/>
        <v>2019</v>
      </c>
      <c r="F463" t="str">
        <f t="shared" si="23"/>
        <v>7-2019</v>
      </c>
    </row>
    <row r="464" spans="1:6" x14ac:dyDescent="0.3">
      <c r="A464" s="109">
        <v>43668</v>
      </c>
      <c r="B464" s="11">
        <v>1994.3317853721032</v>
      </c>
      <c r="C464"/>
      <c r="D464">
        <f t="shared" si="21"/>
        <v>7</v>
      </c>
      <c r="E464">
        <f t="shared" si="22"/>
        <v>2019</v>
      </c>
      <c r="F464" t="str">
        <f t="shared" si="23"/>
        <v>7-2019</v>
      </c>
    </row>
    <row r="465" spans="1:6" x14ac:dyDescent="0.3">
      <c r="A465" s="109">
        <v>43669</v>
      </c>
      <c r="C465"/>
      <c r="D465">
        <f t="shared" si="21"/>
        <v>7</v>
      </c>
      <c r="E465">
        <f t="shared" si="22"/>
        <v>2019</v>
      </c>
      <c r="F465" t="str">
        <f t="shared" si="23"/>
        <v>7-2019</v>
      </c>
    </row>
    <row r="466" spans="1:6" x14ac:dyDescent="0.3">
      <c r="A466" s="109">
        <v>43670</v>
      </c>
      <c r="C466"/>
      <c r="D466">
        <f t="shared" si="21"/>
        <v>7</v>
      </c>
      <c r="E466">
        <f t="shared" si="22"/>
        <v>2019</v>
      </c>
      <c r="F466" t="str">
        <f t="shared" si="23"/>
        <v>7-2019</v>
      </c>
    </row>
    <row r="467" spans="1:6" x14ac:dyDescent="0.3">
      <c r="A467" s="109">
        <v>43671</v>
      </c>
      <c r="C467"/>
      <c r="D467">
        <f t="shared" si="21"/>
        <v>7</v>
      </c>
      <c r="E467">
        <f t="shared" si="22"/>
        <v>2019</v>
      </c>
      <c r="F467" t="str">
        <f t="shared" si="23"/>
        <v>7-2019</v>
      </c>
    </row>
    <row r="468" spans="1:6" x14ac:dyDescent="0.3">
      <c r="A468" s="109">
        <v>43672</v>
      </c>
      <c r="C468"/>
      <c r="D468">
        <f t="shared" si="21"/>
        <v>7</v>
      </c>
      <c r="E468">
        <f t="shared" si="22"/>
        <v>2019</v>
      </c>
      <c r="F468" t="str">
        <f t="shared" si="23"/>
        <v>7-2019</v>
      </c>
    </row>
    <row r="469" spans="1:6" x14ac:dyDescent="0.3">
      <c r="A469" s="109">
        <v>43673</v>
      </c>
      <c r="C469"/>
      <c r="D469">
        <f t="shared" si="21"/>
        <v>7</v>
      </c>
      <c r="E469">
        <f t="shared" si="22"/>
        <v>2019</v>
      </c>
      <c r="F469" t="str">
        <f t="shared" si="23"/>
        <v>7-2019</v>
      </c>
    </row>
    <row r="470" spans="1:6" x14ac:dyDescent="0.3">
      <c r="A470" s="109">
        <v>43674</v>
      </c>
      <c r="C470"/>
      <c r="D470">
        <f t="shared" si="21"/>
        <v>7</v>
      </c>
      <c r="E470">
        <f t="shared" si="22"/>
        <v>2019</v>
      </c>
      <c r="F470" t="str">
        <f t="shared" si="23"/>
        <v>7-2019</v>
      </c>
    </row>
    <row r="471" spans="1:6" x14ac:dyDescent="0.3">
      <c r="A471" s="109">
        <v>43675</v>
      </c>
      <c r="C471"/>
      <c r="D471">
        <f t="shared" si="21"/>
        <v>7</v>
      </c>
      <c r="E471">
        <f t="shared" si="22"/>
        <v>2019</v>
      </c>
      <c r="F471" t="str">
        <f t="shared" si="23"/>
        <v>7-2019</v>
      </c>
    </row>
    <row r="472" spans="1:6" x14ac:dyDescent="0.3">
      <c r="A472" s="109">
        <v>43676</v>
      </c>
      <c r="C472"/>
      <c r="D472">
        <f t="shared" si="21"/>
        <v>7</v>
      </c>
      <c r="E472">
        <f t="shared" si="22"/>
        <v>2019</v>
      </c>
      <c r="F472" t="str">
        <f t="shared" si="23"/>
        <v>7-2019</v>
      </c>
    </row>
    <row r="473" spans="1:6" x14ac:dyDescent="0.3">
      <c r="A473" s="109">
        <v>43677</v>
      </c>
      <c r="B473" s="11">
        <v>9993334.2253773119</v>
      </c>
      <c r="C473"/>
      <c r="D473">
        <f t="shared" si="21"/>
        <v>7</v>
      </c>
      <c r="E473">
        <f t="shared" si="22"/>
        <v>2019</v>
      </c>
      <c r="F473" t="str">
        <f t="shared" si="23"/>
        <v>7-2019</v>
      </c>
    </row>
    <row r="474" spans="1:6" x14ac:dyDescent="0.3">
      <c r="A474" s="109">
        <v>43678</v>
      </c>
      <c r="C474"/>
      <c r="D474">
        <f t="shared" si="21"/>
        <v>8</v>
      </c>
      <c r="E474">
        <f t="shared" si="22"/>
        <v>2019</v>
      </c>
      <c r="F474" t="str">
        <f t="shared" si="23"/>
        <v>8-2019</v>
      </c>
    </row>
    <row r="475" spans="1:6" x14ac:dyDescent="0.3">
      <c r="A475" s="109">
        <v>43679</v>
      </c>
      <c r="C475"/>
      <c r="D475">
        <f t="shared" si="21"/>
        <v>8</v>
      </c>
      <c r="E475">
        <f t="shared" si="22"/>
        <v>2019</v>
      </c>
      <c r="F475" t="str">
        <f t="shared" si="23"/>
        <v>8-2019</v>
      </c>
    </row>
    <row r="476" spans="1:6" x14ac:dyDescent="0.3">
      <c r="A476" s="109">
        <v>43680</v>
      </c>
      <c r="C476"/>
      <c r="D476">
        <f t="shared" si="21"/>
        <v>8</v>
      </c>
      <c r="E476">
        <f t="shared" si="22"/>
        <v>2019</v>
      </c>
      <c r="F476" t="str">
        <f t="shared" si="23"/>
        <v>8-2019</v>
      </c>
    </row>
    <row r="477" spans="1:6" x14ac:dyDescent="0.3">
      <c r="A477" s="109">
        <v>43681</v>
      </c>
      <c r="C477"/>
      <c r="D477">
        <f t="shared" si="21"/>
        <v>8</v>
      </c>
      <c r="E477">
        <f t="shared" si="22"/>
        <v>2019</v>
      </c>
      <c r="F477" t="str">
        <f t="shared" si="23"/>
        <v>8-2019</v>
      </c>
    </row>
    <row r="478" spans="1:6" x14ac:dyDescent="0.3">
      <c r="A478" s="109">
        <v>43682</v>
      </c>
      <c r="C478"/>
      <c r="D478">
        <f t="shared" si="21"/>
        <v>8</v>
      </c>
      <c r="E478">
        <f t="shared" si="22"/>
        <v>2019</v>
      </c>
      <c r="F478" t="str">
        <f t="shared" si="23"/>
        <v>8-2019</v>
      </c>
    </row>
    <row r="479" spans="1:6" x14ac:dyDescent="0.3">
      <c r="A479" s="109">
        <v>43683</v>
      </c>
      <c r="C479"/>
      <c r="D479">
        <f t="shared" si="21"/>
        <v>8</v>
      </c>
      <c r="E479">
        <f t="shared" si="22"/>
        <v>2019</v>
      </c>
      <c r="F479" t="str">
        <f t="shared" si="23"/>
        <v>8-2019</v>
      </c>
    </row>
    <row r="480" spans="1:6" x14ac:dyDescent="0.3">
      <c r="A480" s="109">
        <v>43684</v>
      </c>
      <c r="C480"/>
      <c r="D480">
        <f t="shared" si="21"/>
        <v>8</v>
      </c>
      <c r="E480">
        <f t="shared" si="22"/>
        <v>2019</v>
      </c>
      <c r="F480" t="str">
        <f t="shared" si="23"/>
        <v>8-2019</v>
      </c>
    </row>
    <row r="481" spans="1:6" x14ac:dyDescent="0.3">
      <c r="A481" s="109">
        <v>43685</v>
      </c>
      <c r="C481"/>
      <c r="D481">
        <f t="shared" si="21"/>
        <v>8</v>
      </c>
      <c r="E481">
        <f t="shared" si="22"/>
        <v>2019</v>
      </c>
      <c r="F481" t="str">
        <f t="shared" si="23"/>
        <v>8-2019</v>
      </c>
    </row>
    <row r="482" spans="1:6" x14ac:dyDescent="0.3">
      <c r="A482" s="109">
        <v>43686</v>
      </c>
      <c r="C482"/>
      <c r="D482">
        <f t="shared" si="21"/>
        <v>8</v>
      </c>
      <c r="E482">
        <f t="shared" si="22"/>
        <v>2019</v>
      </c>
      <c r="F482" t="str">
        <f t="shared" si="23"/>
        <v>8-2019</v>
      </c>
    </row>
    <row r="483" spans="1:6" x14ac:dyDescent="0.3">
      <c r="A483" s="109">
        <v>43687</v>
      </c>
      <c r="C483"/>
      <c r="D483">
        <f t="shared" si="21"/>
        <v>8</v>
      </c>
      <c r="E483">
        <f t="shared" si="22"/>
        <v>2019</v>
      </c>
      <c r="F483" t="str">
        <f t="shared" si="23"/>
        <v>8-2019</v>
      </c>
    </row>
    <row r="484" spans="1:6" x14ac:dyDescent="0.3">
      <c r="A484" s="109">
        <v>43688</v>
      </c>
      <c r="C484"/>
      <c r="D484">
        <f t="shared" si="21"/>
        <v>8</v>
      </c>
      <c r="E484">
        <f t="shared" si="22"/>
        <v>2019</v>
      </c>
      <c r="F484" t="str">
        <f t="shared" si="23"/>
        <v>8-2019</v>
      </c>
    </row>
    <row r="485" spans="1:6" x14ac:dyDescent="0.3">
      <c r="A485" s="109">
        <v>43689</v>
      </c>
      <c r="C485"/>
      <c r="D485">
        <f t="shared" si="21"/>
        <v>8</v>
      </c>
      <c r="E485">
        <f t="shared" si="22"/>
        <v>2019</v>
      </c>
      <c r="F485" t="str">
        <f t="shared" si="23"/>
        <v>8-2019</v>
      </c>
    </row>
    <row r="486" spans="1:6" x14ac:dyDescent="0.3">
      <c r="A486" s="109">
        <v>43690</v>
      </c>
      <c r="C486"/>
      <c r="D486">
        <f t="shared" si="21"/>
        <v>8</v>
      </c>
      <c r="E486">
        <f t="shared" si="22"/>
        <v>2019</v>
      </c>
      <c r="F486" t="str">
        <f t="shared" si="23"/>
        <v>8-2019</v>
      </c>
    </row>
    <row r="487" spans="1:6" x14ac:dyDescent="0.3">
      <c r="A487" s="109">
        <v>43691</v>
      </c>
      <c r="C487"/>
      <c r="D487">
        <f t="shared" si="21"/>
        <v>8</v>
      </c>
      <c r="E487">
        <f t="shared" si="22"/>
        <v>2019</v>
      </c>
      <c r="F487" t="str">
        <f t="shared" si="23"/>
        <v>8-2019</v>
      </c>
    </row>
    <row r="488" spans="1:6" x14ac:dyDescent="0.3">
      <c r="A488" s="109">
        <v>43692</v>
      </c>
      <c r="C488"/>
      <c r="D488">
        <f t="shared" si="21"/>
        <v>8</v>
      </c>
      <c r="E488">
        <f t="shared" si="22"/>
        <v>2019</v>
      </c>
      <c r="F488" t="str">
        <f t="shared" si="23"/>
        <v>8-2019</v>
      </c>
    </row>
    <row r="489" spans="1:6" x14ac:dyDescent="0.3">
      <c r="A489" s="109">
        <v>43693</v>
      </c>
      <c r="C489"/>
      <c r="D489">
        <f t="shared" si="21"/>
        <v>8</v>
      </c>
      <c r="E489">
        <f t="shared" si="22"/>
        <v>2019</v>
      </c>
      <c r="F489" t="str">
        <f t="shared" si="23"/>
        <v>8-2019</v>
      </c>
    </row>
    <row r="490" spans="1:6" x14ac:dyDescent="0.3">
      <c r="A490" s="109">
        <v>43694</v>
      </c>
      <c r="C490"/>
      <c r="D490">
        <f t="shared" si="21"/>
        <v>8</v>
      </c>
      <c r="E490">
        <f t="shared" si="22"/>
        <v>2019</v>
      </c>
      <c r="F490" t="str">
        <f t="shared" si="23"/>
        <v>8-2019</v>
      </c>
    </row>
    <row r="491" spans="1:6" x14ac:dyDescent="0.3">
      <c r="A491" s="109">
        <v>43695</v>
      </c>
      <c r="C491"/>
      <c r="D491">
        <f t="shared" si="21"/>
        <v>8</v>
      </c>
      <c r="E491">
        <f t="shared" si="22"/>
        <v>2019</v>
      </c>
      <c r="F491" t="str">
        <f t="shared" si="23"/>
        <v>8-2019</v>
      </c>
    </row>
    <row r="492" spans="1:6" x14ac:dyDescent="0.3">
      <c r="A492" s="109">
        <v>43696</v>
      </c>
      <c r="C492"/>
      <c r="D492">
        <f t="shared" si="21"/>
        <v>8</v>
      </c>
      <c r="E492">
        <f t="shared" si="22"/>
        <v>2019</v>
      </c>
      <c r="F492" t="str">
        <f t="shared" si="23"/>
        <v>8-2019</v>
      </c>
    </row>
    <row r="493" spans="1:6" x14ac:dyDescent="0.3">
      <c r="A493" s="109">
        <v>43697</v>
      </c>
      <c r="C493"/>
      <c r="D493">
        <f t="shared" si="21"/>
        <v>8</v>
      </c>
      <c r="E493">
        <f t="shared" si="22"/>
        <v>2019</v>
      </c>
      <c r="F493" t="str">
        <f t="shared" si="23"/>
        <v>8-2019</v>
      </c>
    </row>
    <row r="494" spans="1:6" x14ac:dyDescent="0.3">
      <c r="A494" s="109">
        <v>43698</v>
      </c>
      <c r="B494" s="11">
        <v>0</v>
      </c>
      <c r="C494"/>
      <c r="D494">
        <f t="shared" si="21"/>
        <v>8</v>
      </c>
      <c r="E494">
        <f t="shared" si="22"/>
        <v>2019</v>
      </c>
      <c r="F494" t="str">
        <f t="shared" si="23"/>
        <v>8-2019</v>
      </c>
    </row>
    <row r="495" spans="1:6" x14ac:dyDescent="0.3">
      <c r="A495" s="109">
        <v>43699</v>
      </c>
      <c r="C495"/>
      <c r="D495">
        <f t="shared" si="21"/>
        <v>8</v>
      </c>
      <c r="E495">
        <f t="shared" si="22"/>
        <v>2019</v>
      </c>
      <c r="F495" t="str">
        <f t="shared" si="23"/>
        <v>8-2019</v>
      </c>
    </row>
    <row r="496" spans="1:6" x14ac:dyDescent="0.3">
      <c r="A496" s="109">
        <v>43700</v>
      </c>
      <c r="C496"/>
      <c r="D496">
        <f t="shared" si="21"/>
        <v>8</v>
      </c>
      <c r="E496">
        <f t="shared" si="22"/>
        <v>2019</v>
      </c>
      <c r="F496" t="str">
        <f t="shared" si="23"/>
        <v>8-2019</v>
      </c>
    </row>
    <row r="497" spans="1:6" x14ac:dyDescent="0.3">
      <c r="A497" s="109">
        <v>43701</v>
      </c>
      <c r="C497"/>
      <c r="D497">
        <f t="shared" si="21"/>
        <v>8</v>
      </c>
      <c r="E497">
        <f t="shared" si="22"/>
        <v>2019</v>
      </c>
      <c r="F497" t="str">
        <f t="shared" si="23"/>
        <v>8-2019</v>
      </c>
    </row>
    <row r="498" spans="1:6" x14ac:dyDescent="0.3">
      <c r="A498" s="109">
        <v>43702</v>
      </c>
      <c r="C498"/>
      <c r="D498">
        <f t="shared" si="21"/>
        <v>8</v>
      </c>
      <c r="E498">
        <f t="shared" si="22"/>
        <v>2019</v>
      </c>
      <c r="F498" t="str">
        <f t="shared" si="23"/>
        <v>8-2019</v>
      </c>
    </row>
    <row r="499" spans="1:6" x14ac:dyDescent="0.3">
      <c r="A499" s="109">
        <v>43703</v>
      </c>
      <c r="C499"/>
      <c r="D499">
        <f t="shared" si="21"/>
        <v>8</v>
      </c>
      <c r="E499">
        <f t="shared" si="22"/>
        <v>2019</v>
      </c>
      <c r="F499" t="str">
        <f t="shared" si="23"/>
        <v>8-2019</v>
      </c>
    </row>
    <row r="500" spans="1:6" x14ac:dyDescent="0.3">
      <c r="A500" s="109">
        <v>43704</v>
      </c>
      <c r="C500"/>
      <c r="D500">
        <f t="shared" si="21"/>
        <v>8</v>
      </c>
      <c r="E500">
        <f t="shared" si="22"/>
        <v>2019</v>
      </c>
      <c r="F500" t="str">
        <f t="shared" si="23"/>
        <v>8-2019</v>
      </c>
    </row>
    <row r="501" spans="1:6" x14ac:dyDescent="0.3">
      <c r="A501" s="109">
        <v>43705</v>
      </c>
      <c r="C501"/>
      <c r="D501">
        <f t="shared" si="21"/>
        <v>8</v>
      </c>
      <c r="E501">
        <f t="shared" si="22"/>
        <v>2019</v>
      </c>
      <c r="F501" t="str">
        <f t="shared" si="23"/>
        <v>8-2019</v>
      </c>
    </row>
    <row r="502" spans="1:6" x14ac:dyDescent="0.3">
      <c r="A502" s="109">
        <v>43706</v>
      </c>
      <c r="C502"/>
      <c r="D502">
        <f t="shared" si="21"/>
        <v>8</v>
      </c>
      <c r="E502">
        <f t="shared" si="22"/>
        <v>2019</v>
      </c>
      <c r="F502" t="str">
        <f t="shared" si="23"/>
        <v>8-2019</v>
      </c>
    </row>
    <row r="503" spans="1:6" x14ac:dyDescent="0.3">
      <c r="A503" s="109">
        <v>43707</v>
      </c>
      <c r="C503"/>
      <c r="D503">
        <f t="shared" si="21"/>
        <v>8</v>
      </c>
      <c r="E503">
        <f t="shared" si="22"/>
        <v>2019</v>
      </c>
      <c r="F503" t="str">
        <f t="shared" si="23"/>
        <v>8-2019</v>
      </c>
    </row>
    <row r="504" spans="1:6" x14ac:dyDescent="0.3">
      <c r="A504" s="109">
        <v>43708</v>
      </c>
      <c r="B504" s="11">
        <v>9993334.2253773119</v>
      </c>
      <c r="C504"/>
      <c r="D504">
        <f t="shared" si="21"/>
        <v>8</v>
      </c>
      <c r="E504">
        <f t="shared" si="22"/>
        <v>2019</v>
      </c>
      <c r="F504" t="str">
        <f t="shared" si="23"/>
        <v>8-2019</v>
      </c>
    </row>
    <row r="505" spans="1:6" x14ac:dyDescent="0.3">
      <c r="A505" s="109">
        <v>43709</v>
      </c>
      <c r="C505"/>
      <c r="D505">
        <f t="shared" si="21"/>
        <v>9</v>
      </c>
      <c r="E505">
        <f t="shared" si="22"/>
        <v>2019</v>
      </c>
      <c r="F505" t="str">
        <f t="shared" si="23"/>
        <v>9-2019</v>
      </c>
    </row>
    <row r="506" spans="1:6" x14ac:dyDescent="0.3">
      <c r="A506" s="109">
        <v>43710</v>
      </c>
      <c r="C506"/>
      <c r="D506">
        <f t="shared" si="21"/>
        <v>9</v>
      </c>
      <c r="E506">
        <f t="shared" si="22"/>
        <v>2019</v>
      </c>
      <c r="F506" t="str">
        <f t="shared" si="23"/>
        <v>9-2019</v>
      </c>
    </row>
    <row r="507" spans="1:6" x14ac:dyDescent="0.3">
      <c r="A507" s="109">
        <v>43711</v>
      </c>
      <c r="C507"/>
      <c r="D507">
        <f t="shared" si="21"/>
        <v>9</v>
      </c>
      <c r="E507">
        <f t="shared" si="22"/>
        <v>2019</v>
      </c>
      <c r="F507" t="str">
        <f t="shared" si="23"/>
        <v>9-2019</v>
      </c>
    </row>
    <row r="508" spans="1:6" x14ac:dyDescent="0.3">
      <c r="A508" s="109">
        <v>43712</v>
      </c>
      <c r="C508"/>
      <c r="D508">
        <f t="shared" si="21"/>
        <v>9</v>
      </c>
      <c r="E508">
        <f t="shared" si="22"/>
        <v>2019</v>
      </c>
      <c r="F508" t="str">
        <f t="shared" si="23"/>
        <v>9-2019</v>
      </c>
    </row>
    <row r="509" spans="1:6" x14ac:dyDescent="0.3">
      <c r="A509" s="109">
        <v>43713</v>
      </c>
      <c r="C509"/>
      <c r="D509">
        <f t="shared" si="21"/>
        <v>9</v>
      </c>
      <c r="E509">
        <f t="shared" si="22"/>
        <v>2019</v>
      </c>
      <c r="F509" t="str">
        <f t="shared" si="23"/>
        <v>9-2019</v>
      </c>
    </row>
    <row r="510" spans="1:6" x14ac:dyDescent="0.3">
      <c r="A510" s="109">
        <v>43714</v>
      </c>
      <c r="C510"/>
      <c r="D510">
        <f t="shared" si="21"/>
        <v>9</v>
      </c>
      <c r="E510">
        <f t="shared" si="22"/>
        <v>2019</v>
      </c>
      <c r="F510" t="str">
        <f t="shared" si="23"/>
        <v>9-2019</v>
      </c>
    </row>
    <row r="511" spans="1:6" x14ac:dyDescent="0.3">
      <c r="A511" s="109">
        <v>43715</v>
      </c>
      <c r="C511"/>
      <c r="D511">
        <f t="shared" si="21"/>
        <v>9</v>
      </c>
      <c r="E511">
        <f t="shared" si="22"/>
        <v>2019</v>
      </c>
      <c r="F511" t="str">
        <f t="shared" si="23"/>
        <v>9-2019</v>
      </c>
    </row>
    <row r="512" spans="1:6" x14ac:dyDescent="0.3">
      <c r="A512" s="109">
        <v>43716</v>
      </c>
      <c r="C512"/>
      <c r="D512">
        <f t="shared" si="21"/>
        <v>9</v>
      </c>
      <c r="E512">
        <f t="shared" si="22"/>
        <v>2019</v>
      </c>
      <c r="F512" t="str">
        <f t="shared" si="23"/>
        <v>9-2019</v>
      </c>
    </row>
    <row r="513" spans="1:6" x14ac:dyDescent="0.3">
      <c r="A513" s="109">
        <v>43717</v>
      </c>
      <c r="C513"/>
      <c r="D513">
        <f t="shared" si="21"/>
        <v>9</v>
      </c>
      <c r="E513">
        <f t="shared" si="22"/>
        <v>2019</v>
      </c>
      <c r="F513" t="str">
        <f t="shared" si="23"/>
        <v>9-2019</v>
      </c>
    </row>
    <row r="514" spans="1:6" x14ac:dyDescent="0.3">
      <c r="A514" s="109">
        <v>43718</v>
      </c>
      <c r="C514"/>
      <c r="D514">
        <f t="shared" ref="D514:D577" si="24">MONTH(A514)</f>
        <v>9</v>
      </c>
      <c r="E514">
        <f t="shared" ref="E514:E577" si="25">YEAR(A514)</f>
        <v>2019</v>
      </c>
      <c r="F514" t="str">
        <f t="shared" si="23"/>
        <v>9-2019</v>
      </c>
    </row>
    <row r="515" spans="1:6" x14ac:dyDescent="0.3">
      <c r="A515" s="109">
        <v>43719</v>
      </c>
      <c r="C515"/>
      <c r="D515">
        <f t="shared" si="24"/>
        <v>9</v>
      </c>
      <c r="E515">
        <f t="shared" si="25"/>
        <v>2019</v>
      </c>
      <c r="F515" t="str">
        <f t="shared" ref="F515:F578" si="26">D515&amp;"-"&amp;E515</f>
        <v>9-2019</v>
      </c>
    </row>
    <row r="516" spans="1:6" x14ac:dyDescent="0.3">
      <c r="A516" s="109">
        <v>43720</v>
      </c>
      <c r="C516"/>
      <c r="D516">
        <f t="shared" si="24"/>
        <v>9</v>
      </c>
      <c r="E516">
        <f t="shared" si="25"/>
        <v>2019</v>
      </c>
      <c r="F516" t="str">
        <f t="shared" si="26"/>
        <v>9-2019</v>
      </c>
    </row>
    <row r="517" spans="1:6" x14ac:dyDescent="0.3">
      <c r="A517" s="109">
        <v>43721</v>
      </c>
      <c r="C517"/>
      <c r="D517">
        <f t="shared" si="24"/>
        <v>9</v>
      </c>
      <c r="E517">
        <f t="shared" si="25"/>
        <v>2019</v>
      </c>
      <c r="F517" t="str">
        <f t="shared" si="26"/>
        <v>9-2019</v>
      </c>
    </row>
    <row r="518" spans="1:6" x14ac:dyDescent="0.3">
      <c r="A518" s="109">
        <v>43722</v>
      </c>
      <c r="C518"/>
      <c r="D518">
        <f t="shared" si="24"/>
        <v>9</v>
      </c>
      <c r="E518">
        <f t="shared" si="25"/>
        <v>2019</v>
      </c>
      <c r="F518" t="str">
        <f t="shared" si="26"/>
        <v>9-2019</v>
      </c>
    </row>
    <row r="519" spans="1:6" x14ac:dyDescent="0.3">
      <c r="A519" s="109">
        <v>43723</v>
      </c>
      <c r="C519"/>
      <c r="D519">
        <f t="shared" si="24"/>
        <v>9</v>
      </c>
      <c r="E519">
        <f t="shared" si="25"/>
        <v>2019</v>
      </c>
      <c r="F519" t="str">
        <f t="shared" si="26"/>
        <v>9-2019</v>
      </c>
    </row>
    <row r="520" spans="1:6" x14ac:dyDescent="0.3">
      <c r="A520" s="109">
        <v>43724</v>
      </c>
      <c r="C520"/>
      <c r="D520">
        <f t="shared" si="24"/>
        <v>9</v>
      </c>
      <c r="E520">
        <f t="shared" si="25"/>
        <v>2019</v>
      </c>
      <c r="F520" t="str">
        <f t="shared" si="26"/>
        <v>9-2019</v>
      </c>
    </row>
    <row r="521" spans="1:6" x14ac:dyDescent="0.3">
      <c r="A521" s="109">
        <v>43725</v>
      </c>
      <c r="C521"/>
      <c r="D521">
        <f t="shared" si="24"/>
        <v>9</v>
      </c>
      <c r="E521">
        <f t="shared" si="25"/>
        <v>2019</v>
      </c>
      <c r="F521" t="str">
        <f t="shared" si="26"/>
        <v>9-2019</v>
      </c>
    </row>
    <row r="522" spans="1:6" x14ac:dyDescent="0.3">
      <c r="A522" s="109">
        <v>43726</v>
      </c>
      <c r="C522"/>
      <c r="D522">
        <f t="shared" si="24"/>
        <v>9</v>
      </c>
      <c r="E522">
        <f t="shared" si="25"/>
        <v>2019</v>
      </c>
      <c r="F522" t="str">
        <f t="shared" si="26"/>
        <v>9-2019</v>
      </c>
    </row>
    <row r="523" spans="1:6" x14ac:dyDescent="0.3">
      <c r="A523" s="109">
        <v>43727</v>
      </c>
      <c r="C523"/>
      <c r="D523">
        <f t="shared" si="24"/>
        <v>9</v>
      </c>
      <c r="E523">
        <f t="shared" si="25"/>
        <v>2019</v>
      </c>
      <c r="F523" t="str">
        <f t="shared" si="26"/>
        <v>9-2019</v>
      </c>
    </row>
    <row r="524" spans="1:6" x14ac:dyDescent="0.3">
      <c r="A524" s="109">
        <v>43728</v>
      </c>
      <c r="C524"/>
      <c r="D524">
        <f t="shared" si="24"/>
        <v>9</v>
      </c>
      <c r="E524">
        <f t="shared" si="25"/>
        <v>2019</v>
      </c>
      <c r="F524" t="str">
        <f t="shared" si="26"/>
        <v>9-2019</v>
      </c>
    </row>
    <row r="525" spans="1:6" x14ac:dyDescent="0.3">
      <c r="A525" s="109">
        <v>43729</v>
      </c>
      <c r="C525"/>
      <c r="D525">
        <f t="shared" si="24"/>
        <v>9</v>
      </c>
      <c r="E525">
        <f t="shared" si="25"/>
        <v>2019</v>
      </c>
      <c r="F525" t="str">
        <f t="shared" si="26"/>
        <v>9-2019</v>
      </c>
    </row>
    <row r="526" spans="1:6" x14ac:dyDescent="0.3">
      <c r="A526" s="109">
        <v>43730</v>
      </c>
      <c r="C526"/>
      <c r="D526">
        <f t="shared" si="24"/>
        <v>9</v>
      </c>
      <c r="E526">
        <f t="shared" si="25"/>
        <v>2019</v>
      </c>
      <c r="F526" t="str">
        <f t="shared" si="26"/>
        <v>9-2019</v>
      </c>
    </row>
    <row r="527" spans="1:6" x14ac:dyDescent="0.3">
      <c r="A527" s="109">
        <v>43731</v>
      </c>
      <c r="C527"/>
      <c r="D527">
        <f t="shared" si="24"/>
        <v>9</v>
      </c>
      <c r="E527">
        <f t="shared" si="25"/>
        <v>2019</v>
      </c>
      <c r="F527" t="str">
        <f t="shared" si="26"/>
        <v>9-2019</v>
      </c>
    </row>
    <row r="528" spans="1:6" x14ac:dyDescent="0.3">
      <c r="A528" s="109">
        <v>43732</v>
      </c>
      <c r="C528"/>
      <c r="D528">
        <f t="shared" si="24"/>
        <v>9</v>
      </c>
      <c r="E528">
        <f t="shared" si="25"/>
        <v>2019</v>
      </c>
      <c r="F528" t="str">
        <f t="shared" si="26"/>
        <v>9-2019</v>
      </c>
    </row>
    <row r="529" spans="1:6" x14ac:dyDescent="0.3">
      <c r="A529" s="109">
        <v>43733</v>
      </c>
      <c r="C529"/>
      <c r="D529">
        <f t="shared" si="24"/>
        <v>9</v>
      </c>
      <c r="E529">
        <f t="shared" si="25"/>
        <v>2019</v>
      </c>
      <c r="F529" t="str">
        <f t="shared" si="26"/>
        <v>9-2019</v>
      </c>
    </row>
    <row r="530" spans="1:6" x14ac:dyDescent="0.3">
      <c r="A530" s="109">
        <v>43734</v>
      </c>
      <c r="C530"/>
      <c r="D530">
        <f t="shared" si="24"/>
        <v>9</v>
      </c>
      <c r="E530">
        <f t="shared" si="25"/>
        <v>2019</v>
      </c>
      <c r="F530" t="str">
        <f t="shared" si="26"/>
        <v>9-2019</v>
      </c>
    </row>
    <row r="531" spans="1:6" x14ac:dyDescent="0.3">
      <c r="A531" s="109">
        <v>43735</v>
      </c>
      <c r="C531"/>
      <c r="D531">
        <f t="shared" si="24"/>
        <v>9</v>
      </c>
      <c r="E531">
        <f t="shared" si="25"/>
        <v>2019</v>
      </c>
      <c r="F531" t="str">
        <f t="shared" si="26"/>
        <v>9-2019</v>
      </c>
    </row>
    <row r="532" spans="1:6" x14ac:dyDescent="0.3">
      <c r="A532" s="109">
        <v>43736</v>
      </c>
      <c r="C532"/>
      <c r="D532">
        <f t="shared" si="24"/>
        <v>9</v>
      </c>
      <c r="E532">
        <f t="shared" si="25"/>
        <v>2019</v>
      </c>
      <c r="F532" t="str">
        <f t="shared" si="26"/>
        <v>9-2019</v>
      </c>
    </row>
    <row r="533" spans="1:6" x14ac:dyDescent="0.3">
      <c r="A533" s="109">
        <v>43737</v>
      </c>
      <c r="C533"/>
      <c r="D533">
        <f t="shared" si="24"/>
        <v>9</v>
      </c>
      <c r="E533">
        <f t="shared" si="25"/>
        <v>2019</v>
      </c>
      <c r="F533" t="str">
        <f t="shared" si="26"/>
        <v>9-2019</v>
      </c>
    </row>
    <row r="534" spans="1:6" x14ac:dyDescent="0.3">
      <c r="A534" s="109">
        <v>43738</v>
      </c>
      <c r="B534" s="11">
        <v>9601489.9856619835</v>
      </c>
      <c r="C534"/>
      <c r="D534">
        <f t="shared" si="24"/>
        <v>9</v>
      </c>
      <c r="E534">
        <f t="shared" si="25"/>
        <v>2019</v>
      </c>
      <c r="F534" t="str">
        <f t="shared" si="26"/>
        <v>9-2019</v>
      </c>
    </row>
    <row r="535" spans="1:6" x14ac:dyDescent="0.3">
      <c r="A535" s="109">
        <v>43739</v>
      </c>
      <c r="C535"/>
      <c r="D535">
        <f t="shared" si="24"/>
        <v>10</v>
      </c>
      <c r="E535">
        <f t="shared" si="25"/>
        <v>2019</v>
      </c>
      <c r="F535" t="str">
        <f t="shared" si="26"/>
        <v>10-2019</v>
      </c>
    </row>
    <row r="536" spans="1:6" x14ac:dyDescent="0.3">
      <c r="A536" s="109">
        <v>43740</v>
      </c>
      <c r="C536"/>
      <c r="D536">
        <f t="shared" si="24"/>
        <v>10</v>
      </c>
      <c r="E536">
        <f t="shared" si="25"/>
        <v>2019</v>
      </c>
      <c r="F536" t="str">
        <f t="shared" si="26"/>
        <v>10-2019</v>
      </c>
    </row>
    <row r="537" spans="1:6" x14ac:dyDescent="0.3">
      <c r="A537" s="109">
        <v>43741</v>
      </c>
      <c r="C537"/>
      <c r="D537">
        <f t="shared" si="24"/>
        <v>10</v>
      </c>
      <c r="E537">
        <f t="shared" si="25"/>
        <v>2019</v>
      </c>
      <c r="F537" t="str">
        <f t="shared" si="26"/>
        <v>10-2019</v>
      </c>
    </row>
    <row r="538" spans="1:6" x14ac:dyDescent="0.3">
      <c r="A538" s="109">
        <v>43742</v>
      </c>
      <c r="C538"/>
      <c r="D538">
        <f t="shared" si="24"/>
        <v>10</v>
      </c>
      <c r="E538">
        <f t="shared" si="25"/>
        <v>2019</v>
      </c>
      <c r="F538" t="str">
        <f t="shared" si="26"/>
        <v>10-2019</v>
      </c>
    </row>
    <row r="539" spans="1:6" x14ac:dyDescent="0.3">
      <c r="A539" s="109">
        <v>43743</v>
      </c>
      <c r="C539"/>
      <c r="D539">
        <f t="shared" si="24"/>
        <v>10</v>
      </c>
      <c r="E539">
        <f t="shared" si="25"/>
        <v>2019</v>
      </c>
      <c r="F539" t="str">
        <f t="shared" si="26"/>
        <v>10-2019</v>
      </c>
    </row>
    <row r="540" spans="1:6" x14ac:dyDescent="0.3">
      <c r="A540" s="109">
        <v>43744</v>
      </c>
      <c r="C540"/>
      <c r="D540">
        <f t="shared" si="24"/>
        <v>10</v>
      </c>
      <c r="E540">
        <f t="shared" si="25"/>
        <v>2019</v>
      </c>
      <c r="F540" t="str">
        <f t="shared" si="26"/>
        <v>10-2019</v>
      </c>
    </row>
    <row r="541" spans="1:6" x14ac:dyDescent="0.3">
      <c r="A541" s="109">
        <v>43745</v>
      </c>
      <c r="C541"/>
      <c r="D541">
        <f t="shared" si="24"/>
        <v>10</v>
      </c>
      <c r="E541">
        <f t="shared" si="25"/>
        <v>2019</v>
      </c>
      <c r="F541" t="str">
        <f t="shared" si="26"/>
        <v>10-2019</v>
      </c>
    </row>
    <row r="542" spans="1:6" x14ac:dyDescent="0.3">
      <c r="A542" s="109">
        <v>43746</v>
      </c>
      <c r="C542"/>
      <c r="D542">
        <f t="shared" si="24"/>
        <v>10</v>
      </c>
      <c r="E542">
        <f t="shared" si="25"/>
        <v>2019</v>
      </c>
      <c r="F542" t="str">
        <f t="shared" si="26"/>
        <v>10-2019</v>
      </c>
    </row>
    <row r="543" spans="1:6" x14ac:dyDescent="0.3">
      <c r="A543" s="109">
        <v>43747</v>
      </c>
      <c r="C543"/>
      <c r="D543">
        <f t="shared" si="24"/>
        <v>10</v>
      </c>
      <c r="E543">
        <f t="shared" si="25"/>
        <v>2019</v>
      </c>
      <c r="F543" t="str">
        <f t="shared" si="26"/>
        <v>10-2019</v>
      </c>
    </row>
    <row r="544" spans="1:6" x14ac:dyDescent="0.3">
      <c r="A544" s="109">
        <v>43748</v>
      </c>
      <c r="C544"/>
      <c r="D544">
        <f t="shared" si="24"/>
        <v>10</v>
      </c>
      <c r="E544">
        <f t="shared" si="25"/>
        <v>2019</v>
      </c>
      <c r="F544" t="str">
        <f t="shared" si="26"/>
        <v>10-2019</v>
      </c>
    </row>
    <row r="545" spans="1:6" x14ac:dyDescent="0.3">
      <c r="A545" s="109">
        <v>43749</v>
      </c>
      <c r="C545"/>
      <c r="D545">
        <f t="shared" si="24"/>
        <v>10</v>
      </c>
      <c r="E545">
        <f t="shared" si="25"/>
        <v>2019</v>
      </c>
      <c r="F545" t="str">
        <f t="shared" si="26"/>
        <v>10-2019</v>
      </c>
    </row>
    <row r="546" spans="1:6" x14ac:dyDescent="0.3">
      <c r="A546" s="109">
        <v>43750</v>
      </c>
      <c r="C546"/>
      <c r="D546">
        <f t="shared" si="24"/>
        <v>10</v>
      </c>
      <c r="E546">
        <f t="shared" si="25"/>
        <v>2019</v>
      </c>
      <c r="F546" t="str">
        <f t="shared" si="26"/>
        <v>10-2019</v>
      </c>
    </row>
    <row r="547" spans="1:6" x14ac:dyDescent="0.3">
      <c r="A547" s="109">
        <v>43751</v>
      </c>
      <c r="C547"/>
      <c r="D547">
        <f t="shared" si="24"/>
        <v>10</v>
      </c>
      <c r="E547">
        <f t="shared" si="25"/>
        <v>2019</v>
      </c>
      <c r="F547" t="str">
        <f t="shared" si="26"/>
        <v>10-2019</v>
      </c>
    </row>
    <row r="548" spans="1:6" x14ac:dyDescent="0.3">
      <c r="A548" s="109">
        <v>43752</v>
      </c>
      <c r="C548"/>
      <c r="D548">
        <f t="shared" si="24"/>
        <v>10</v>
      </c>
      <c r="E548">
        <f t="shared" si="25"/>
        <v>2019</v>
      </c>
      <c r="F548" t="str">
        <f t="shared" si="26"/>
        <v>10-2019</v>
      </c>
    </row>
    <row r="549" spans="1:6" x14ac:dyDescent="0.3">
      <c r="A549" s="109">
        <v>43753</v>
      </c>
      <c r="C549"/>
      <c r="D549">
        <f t="shared" si="24"/>
        <v>10</v>
      </c>
      <c r="E549">
        <f t="shared" si="25"/>
        <v>2019</v>
      </c>
      <c r="F549" t="str">
        <f t="shared" si="26"/>
        <v>10-2019</v>
      </c>
    </row>
    <row r="550" spans="1:6" x14ac:dyDescent="0.3">
      <c r="A550" s="109">
        <v>43754</v>
      </c>
      <c r="C550"/>
      <c r="D550">
        <f t="shared" si="24"/>
        <v>10</v>
      </c>
      <c r="E550">
        <f t="shared" si="25"/>
        <v>2019</v>
      </c>
      <c r="F550" t="str">
        <f t="shared" si="26"/>
        <v>10-2019</v>
      </c>
    </row>
    <row r="551" spans="1:6" x14ac:dyDescent="0.3">
      <c r="A551" s="109">
        <v>43755</v>
      </c>
      <c r="C551"/>
      <c r="D551">
        <f t="shared" si="24"/>
        <v>10</v>
      </c>
      <c r="E551">
        <f t="shared" si="25"/>
        <v>2019</v>
      </c>
      <c r="F551" t="str">
        <f t="shared" si="26"/>
        <v>10-2019</v>
      </c>
    </row>
    <row r="552" spans="1:6" x14ac:dyDescent="0.3">
      <c r="A552" s="109">
        <v>43756</v>
      </c>
      <c r="C552"/>
      <c r="D552">
        <f t="shared" si="24"/>
        <v>10</v>
      </c>
      <c r="E552">
        <f t="shared" si="25"/>
        <v>2019</v>
      </c>
      <c r="F552" t="str">
        <f t="shared" si="26"/>
        <v>10-2019</v>
      </c>
    </row>
    <row r="553" spans="1:6" x14ac:dyDescent="0.3">
      <c r="A553" s="109">
        <v>43757</v>
      </c>
      <c r="C553"/>
      <c r="D553">
        <f t="shared" si="24"/>
        <v>10</v>
      </c>
      <c r="E553">
        <f t="shared" si="25"/>
        <v>2019</v>
      </c>
      <c r="F553" t="str">
        <f t="shared" si="26"/>
        <v>10-2019</v>
      </c>
    </row>
    <row r="554" spans="1:6" x14ac:dyDescent="0.3">
      <c r="A554" s="109">
        <v>43758</v>
      </c>
      <c r="C554"/>
      <c r="D554">
        <f t="shared" si="24"/>
        <v>10</v>
      </c>
      <c r="E554">
        <f t="shared" si="25"/>
        <v>2019</v>
      </c>
      <c r="F554" t="str">
        <f t="shared" si="26"/>
        <v>10-2019</v>
      </c>
    </row>
    <row r="555" spans="1:6" x14ac:dyDescent="0.3">
      <c r="A555" s="109">
        <v>43759</v>
      </c>
      <c r="C555"/>
      <c r="D555">
        <f t="shared" si="24"/>
        <v>10</v>
      </c>
      <c r="E555">
        <f t="shared" si="25"/>
        <v>2019</v>
      </c>
      <c r="F555" t="str">
        <f t="shared" si="26"/>
        <v>10-2019</v>
      </c>
    </row>
    <row r="556" spans="1:6" x14ac:dyDescent="0.3">
      <c r="A556" s="109">
        <v>43760</v>
      </c>
      <c r="C556"/>
      <c r="D556">
        <f t="shared" si="24"/>
        <v>10</v>
      </c>
      <c r="E556">
        <f t="shared" si="25"/>
        <v>2019</v>
      </c>
      <c r="F556" t="str">
        <f t="shared" si="26"/>
        <v>10-2019</v>
      </c>
    </row>
    <row r="557" spans="1:6" x14ac:dyDescent="0.3">
      <c r="A557" s="109">
        <v>43761</v>
      </c>
      <c r="C557"/>
      <c r="D557">
        <f t="shared" si="24"/>
        <v>10</v>
      </c>
      <c r="E557">
        <f t="shared" si="25"/>
        <v>2019</v>
      </c>
      <c r="F557" t="str">
        <f t="shared" si="26"/>
        <v>10-2019</v>
      </c>
    </row>
    <row r="558" spans="1:6" x14ac:dyDescent="0.3">
      <c r="A558" s="109">
        <v>43762</v>
      </c>
      <c r="C558"/>
      <c r="D558">
        <f t="shared" si="24"/>
        <v>10</v>
      </c>
      <c r="E558">
        <f t="shared" si="25"/>
        <v>2019</v>
      </c>
      <c r="F558" t="str">
        <f t="shared" si="26"/>
        <v>10-2019</v>
      </c>
    </row>
    <row r="559" spans="1:6" x14ac:dyDescent="0.3">
      <c r="A559" s="109">
        <v>43763</v>
      </c>
      <c r="C559"/>
      <c r="D559">
        <f t="shared" si="24"/>
        <v>10</v>
      </c>
      <c r="E559">
        <f t="shared" si="25"/>
        <v>2019</v>
      </c>
      <c r="F559" t="str">
        <f t="shared" si="26"/>
        <v>10-2019</v>
      </c>
    </row>
    <row r="560" spans="1:6" x14ac:dyDescent="0.3">
      <c r="A560" s="109">
        <v>43764</v>
      </c>
      <c r="C560"/>
      <c r="D560">
        <f t="shared" si="24"/>
        <v>10</v>
      </c>
      <c r="E560">
        <f t="shared" si="25"/>
        <v>2019</v>
      </c>
      <c r="F560" t="str">
        <f t="shared" si="26"/>
        <v>10-2019</v>
      </c>
    </row>
    <row r="561" spans="1:6" x14ac:dyDescent="0.3">
      <c r="A561" s="109">
        <v>43765</v>
      </c>
      <c r="C561"/>
      <c r="D561">
        <f t="shared" si="24"/>
        <v>10</v>
      </c>
      <c r="E561">
        <f t="shared" si="25"/>
        <v>2019</v>
      </c>
      <c r="F561" t="str">
        <f t="shared" si="26"/>
        <v>10-2019</v>
      </c>
    </row>
    <row r="562" spans="1:6" x14ac:dyDescent="0.3">
      <c r="A562" s="109">
        <v>43766</v>
      </c>
      <c r="C562"/>
      <c r="D562">
        <f t="shared" si="24"/>
        <v>10</v>
      </c>
      <c r="E562">
        <f t="shared" si="25"/>
        <v>2019</v>
      </c>
      <c r="F562" t="str">
        <f t="shared" si="26"/>
        <v>10-2019</v>
      </c>
    </row>
    <row r="563" spans="1:6" x14ac:dyDescent="0.3">
      <c r="A563" s="109">
        <v>43767</v>
      </c>
      <c r="C563"/>
      <c r="D563">
        <f t="shared" si="24"/>
        <v>10</v>
      </c>
      <c r="E563">
        <f t="shared" si="25"/>
        <v>2019</v>
      </c>
      <c r="F563" t="str">
        <f t="shared" si="26"/>
        <v>10-2019</v>
      </c>
    </row>
    <row r="564" spans="1:6" x14ac:dyDescent="0.3">
      <c r="A564" s="109">
        <v>43768</v>
      </c>
      <c r="C564"/>
      <c r="D564">
        <f t="shared" si="24"/>
        <v>10</v>
      </c>
      <c r="E564">
        <f t="shared" si="25"/>
        <v>2019</v>
      </c>
      <c r="F564" t="str">
        <f t="shared" si="26"/>
        <v>10-2019</v>
      </c>
    </row>
    <row r="565" spans="1:6" x14ac:dyDescent="0.3">
      <c r="A565" s="109">
        <v>43769</v>
      </c>
      <c r="B565" s="11">
        <v>8863292.3554321639</v>
      </c>
      <c r="C565"/>
      <c r="D565">
        <f t="shared" si="24"/>
        <v>10</v>
      </c>
      <c r="E565">
        <f t="shared" si="25"/>
        <v>2019</v>
      </c>
      <c r="F565" t="str">
        <f t="shared" si="26"/>
        <v>10-2019</v>
      </c>
    </row>
    <row r="566" spans="1:6" x14ac:dyDescent="0.3">
      <c r="A566" s="109">
        <v>43770</v>
      </c>
      <c r="C566"/>
      <c r="D566">
        <f t="shared" si="24"/>
        <v>11</v>
      </c>
      <c r="E566">
        <f t="shared" si="25"/>
        <v>2019</v>
      </c>
      <c r="F566" t="str">
        <f t="shared" si="26"/>
        <v>11-2019</v>
      </c>
    </row>
    <row r="567" spans="1:6" x14ac:dyDescent="0.3">
      <c r="A567" s="109">
        <v>43771</v>
      </c>
      <c r="C567"/>
      <c r="D567">
        <f t="shared" si="24"/>
        <v>11</v>
      </c>
      <c r="E567">
        <f t="shared" si="25"/>
        <v>2019</v>
      </c>
      <c r="F567" t="str">
        <f t="shared" si="26"/>
        <v>11-2019</v>
      </c>
    </row>
    <row r="568" spans="1:6" x14ac:dyDescent="0.3">
      <c r="A568" s="109">
        <v>43772</v>
      </c>
      <c r="C568"/>
      <c r="D568">
        <f t="shared" si="24"/>
        <v>11</v>
      </c>
      <c r="E568">
        <f t="shared" si="25"/>
        <v>2019</v>
      </c>
      <c r="F568" t="str">
        <f t="shared" si="26"/>
        <v>11-2019</v>
      </c>
    </row>
    <row r="569" spans="1:6" x14ac:dyDescent="0.3">
      <c r="A569" s="109">
        <v>43773</v>
      </c>
      <c r="C569"/>
      <c r="D569">
        <f t="shared" si="24"/>
        <v>11</v>
      </c>
      <c r="E569">
        <f t="shared" si="25"/>
        <v>2019</v>
      </c>
      <c r="F569" t="str">
        <f t="shared" si="26"/>
        <v>11-2019</v>
      </c>
    </row>
    <row r="570" spans="1:6" x14ac:dyDescent="0.3">
      <c r="A570" s="109">
        <v>43774</v>
      </c>
      <c r="C570"/>
      <c r="D570">
        <f t="shared" si="24"/>
        <v>11</v>
      </c>
      <c r="E570">
        <f t="shared" si="25"/>
        <v>2019</v>
      </c>
      <c r="F570" t="str">
        <f t="shared" si="26"/>
        <v>11-2019</v>
      </c>
    </row>
    <row r="571" spans="1:6" x14ac:dyDescent="0.3">
      <c r="A571" s="109">
        <v>43775</v>
      </c>
      <c r="C571"/>
      <c r="D571">
        <f t="shared" si="24"/>
        <v>11</v>
      </c>
      <c r="E571">
        <f t="shared" si="25"/>
        <v>2019</v>
      </c>
      <c r="F571" t="str">
        <f t="shared" si="26"/>
        <v>11-2019</v>
      </c>
    </row>
    <row r="572" spans="1:6" x14ac:dyDescent="0.3">
      <c r="A572" s="109">
        <v>43776</v>
      </c>
      <c r="C572"/>
      <c r="D572">
        <f t="shared" si="24"/>
        <v>11</v>
      </c>
      <c r="E572">
        <f t="shared" si="25"/>
        <v>2019</v>
      </c>
      <c r="F572" t="str">
        <f t="shared" si="26"/>
        <v>11-2019</v>
      </c>
    </row>
    <row r="573" spans="1:6" x14ac:dyDescent="0.3">
      <c r="A573" s="109">
        <v>43777</v>
      </c>
      <c r="C573"/>
      <c r="D573">
        <f t="shared" si="24"/>
        <v>11</v>
      </c>
      <c r="E573">
        <f t="shared" si="25"/>
        <v>2019</v>
      </c>
      <c r="F573" t="str">
        <f t="shared" si="26"/>
        <v>11-2019</v>
      </c>
    </row>
    <row r="574" spans="1:6" x14ac:dyDescent="0.3">
      <c r="A574" s="109">
        <v>43778</v>
      </c>
      <c r="C574"/>
      <c r="D574">
        <f t="shared" si="24"/>
        <v>11</v>
      </c>
      <c r="E574">
        <f t="shared" si="25"/>
        <v>2019</v>
      </c>
      <c r="F574" t="str">
        <f t="shared" si="26"/>
        <v>11-2019</v>
      </c>
    </row>
    <row r="575" spans="1:6" x14ac:dyDescent="0.3">
      <c r="A575" s="109">
        <v>43779</v>
      </c>
      <c r="C575"/>
      <c r="D575">
        <f t="shared" si="24"/>
        <v>11</v>
      </c>
      <c r="E575">
        <f t="shared" si="25"/>
        <v>2019</v>
      </c>
      <c r="F575" t="str">
        <f t="shared" si="26"/>
        <v>11-2019</v>
      </c>
    </row>
    <row r="576" spans="1:6" x14ac:dyDescent="0.3">
      <c r="A576" s="109">
        <v>43780</v>
      </c>
      <c r="C576"/>
      <c r="D576">
        <f t="shared" si="24"/>
        <v>11</v>
      </c>
      <c r="E576">
        <f t="shared" si="25"/>
        <v>2019</v>
      </c>
      <c r="F576" t="str">
        <f t="shared" si="26"/>
        <v>11-2019</v>
      </c>
    </row>
    <row r="577" spans="1:6" x14ac:dyDescent="0.3">
      <c r="A577" s="109">
        <v>43781</v>
      </c>
      <c r="C577"/>
      <c r="D577">
        <f t="shared" si="24"/>
        <v>11</v>
      </c>
      <c r="E577">
        <f t="shared" si="25"/>
        <v>2019</v>
      </c>
      <c r="F577" t="str">
        <f t="shared" si="26"/>
        <v>11-2019</v>
      </c>
    </row>
    <row r="578" spans="1:6" x14ac:dyDescent="0.3">
      <c r="A578" s="109">
        <v>43782</v>
      </c>
      <c r="C578"/>
      <c r="D578">
        <f t="shared" ref="D578:D641" si="27">MONTH(A578)</f>
        <v>11</v>
      </c>
      <c r="E578">
        <f t="shared" ref="E578:E641" si="28">YEAR(A578)</f>
        <v>2019</v>
      </c>
      <c r="F578" t="str">
        <f t="shared" si="26"/>
        <v>11-2019</v>
      </c>
    </row>
    <row r="579" spans="1:6" x14ac:dyDescent="0.3">
      <c r="A579" s="109">
        <v>43783</v>
      </c>
      <c r="C579"/>
      <c r="D579">
        <f t="shared" si="27"/>
        <v>11</v>
      </c>
      <c r="E579">
        <f t="shared" si="28"/>
        <v>2019</v>
      </c>
      <c r="F579" t="str">
        <f t="shared" ref="F579:F642" si="29">D579&amp;"-"&amp;E579</f>
        <v>11-2019</v>
      </c>
    </row>
    <row r="580" spans="1:6" x14ac:dyDescent="0.3">
      <c r="A580" s="109">
        <v>43784</v>
      </c>
      <c r="C580"/>
      <c r="D580">
        <f t="shared" si="27"/>
        <v>11</v>
      </c>
      <c r="E580">
        <f t="shared" si="28"/>
        <v>2019</v>
      </c>
      <c r="F580" t="str">
        <f t="shared" si="29"/>
        <v>11-2019</v>
      </c>
    </row>
    <row r="581" spans="1:6" x14ac:dyDescent="0.3">
      <c r="A581" s="109">
        <v>43785</v>
      </c>
      <c r="C581"/>
      <c r="D581">
        <f t="shared" si="27"/>
        <v>11</v>
      </c>
      <c r="E581">
        <f t="shared" si="28"/>
        <v>2019</v>
      </c>
      <c r="F581" t="str">
        <f t="shared" si="29"/>
        <v>11-2019</v>
      </c>
    </row>
    <row r="582" spans="1:6" x14ac:dyDescent="0.3">
      <c r="A582" s="109">
        <v>43786</v>
      </c>
      <c r="C582"/>
      <c r="D582">
        <f t="shared" si="27"/>
        <v>11</v>
      </c>
      <c r="E582">
        <f t="shared" si="28"/>
        <v>2019</v>
      </c>
      <c r="F582" t="str">
        <f t="shared" si="29"/>
        <v>11-2019</v>
      </c>
    </row>
    <row r="583" spans="1:6" x14ac:dyDescent="0.3">
      <c r="A583" s="109">
        <v>43787</v>
      </c>
      <c r="C583"/>
      <c r="D583">
        <f t="shared" si="27"/>
        <v>11</v>
      </c>
      <c r="E583">
        <f t="shared" si="28"/>
        <v>2019</v>
      </c>
      <c r="F583" t="str">
        <f t="shared" si="29"/>
        <v>11-2019</v>
      </c>
    </row>
    <row r="584" spans="1:6" x14ac:dyDescent="0.3">
      <c r="A584" s="109">
        <v>43788</v>
      </c>
      <c r="C584"/>
      <c r="D584">
        <f t="shared" si="27"/>
        <v>11</v>
      </c>
      <c r="E584">
        <f t="shared" si="28"/>
        <v>2019</v>
      </c>
      <c r="F584" t="str">
        <f t="shared" si="29"/>
        <v>11-2019</v>
      </c>
    </row>
    <row r="585" spans="1:6" x14ac:dyDescent="0.3">
      <c r="A585" s="109">
        <v>43789</v>
      </c>
      <c r="C585"/>
      <c r="D585">
        <f t="shared" si="27"/>
        <v>11</v>
      </c>
      <c r="E585">
        <f t="shared" si="28"/>
        <v>2019</v>
      </c>
      <c r="F585" t="str">
        <f t="shared" si="29"/>
        <v>11-2019</v>
      </c>
    </row>
    <row r="586" spans="1:6" x14ac:dyDescent="0.3">
      <c r="A586" s="109">
        <v>43790</v>
      </c>
      <c r="C586"/>
      <c r="D586">
        <f t="shared" si="27"/>
        <v>11</v>
      </c>
      <c r="E586">
        <f t="shared" si="28"/>
        <v>2019</v>
      </c>
      <c r="F586" t="str">
        <f t="shared" si="29"/>
        <v>11-2019</v>
      </c>
    </row>
    <row r="587" spans="1:6" x14ac:dyDescent="0.3">
      <c r="A587" s="109">
        <v>43791</v>
      </c>
      <c r="C587"/>
      <c r="D587">
        <f t="shared" si="27"/>
        <v>11</v>
      </c>
      <c r="E587">
        <f t="shared" si="28"/>
        <v>2019</v>
      </c>
      <c r="F587" t="str">
        <f t="shared" si="29"/>
        <v>11-2019</v>
      </c>
    </row>
    <row r="588" spans="1:6" x14ac:dyDescent="0.3">
      <c r="A588" s="109">
        <v>43792</v>
      </c>
      <c r="C588"/>
      <c r="D588">
        <f t="shared" si="27"/>
        <v>11</v>
      </c>
      <c r="E588">
        <f t="shared" si="28"/>
        <v>2019</v>
      </c>
      <c r="F588" t="str">
        <f t="shared" si="29"/>
        <v>11-2019</v>
      </c>
    </row>
    <row r="589" spans="1:6" x14ac:dyDescent="0.3">
      <c r="A589" s="109">
        <v>43793</v>
      </c>
      <c r="C589"/>
      <c r="D589">
        <f t="shared" si="27"/>
        <v>11</v>
      </c>
      <c r="E589">
        <f t="shared" si="28"/>
        <v>2019</v>
      </c>
      <c r="F589" t="str">
        <f t="shared" si="29"/>
        <v>11-2019</v>
      </c>
    </row>
    <row r="590" spans="1:6" x14ac:dyDescent="0.3">
      <c r="A590" s="109">
        <v>43794</v>
      </c>
      <c r="C590"/>
      <c r="D590">
        <f t="shared" si="27"/>
        <v>11</v>
      </c>
      <c r="E590">
        <f t="shared" si="28"/>
        <v>2019</v>
      </c>
      <c r="F590" t="str">
        <f t="shared" si="29"/>
        <v>11-2019</v>
      </c>
    </row>
    <row r="591" spans="1:6" x14ac:dyDescent="0.3">
      <c r="A591" s="109">
        <v>43795</v>
      </c>
      <c r="C591"/>
      <c r="D591">
        <f t="shared" si="27"/>
        <v>11</v>
      </c>
      <c r="E591">
        <f t="shared" si="28"/>
        <v>2019</v>
      </c>
      <c r="F591" t="str">
        <f t="shared" si="29"/>
        <v>11-2019</v>
      </c>
    </row>
    <row r="592" spans="1:6" x14ac:dyDescent="0.3">
      <c r="A592" s="109">
        <v>43796</v>
      </c>
      <c r="C592"/>
      <c r="D592">
        <f t="shared" si="27"/>
        <v>11</v>
      </c>
      <c r="E592">
        <f t="shared" si="28"/>
        <v>2019</v>
      </c>
      <c r="F592" t="str">
        <f t="shared" si="29"/>
        <v>11-2019</v>
      </c>
    </row>
    <row r="593" spans="1:6" x14ac:dyDescent="0.3">
      <c r="A593" s="109">
        <v>43797</v>
      </c>
      <c r="C593"/>
      <c r="D593">
        <f t="shared" si="27"/>
        <v>11</v>
      </c>
      <c r="E593">
        <f t="shared" si="28"/>
        <v>2019</v>
      </c>
      <c r="F593" t="str">
        <f t="shared" si="29"/>
        <v>11-2019</v>
      </c>
    </row>
    <row r="594" spans="1:6" x14ac:dyDescent="0.3">
      <c r="A594" s="109">
        <v>43798</v>
      </c>
      <c r="C594"/>
      <c r="D594">
        <f t="shared" si="27"/>
        <v>11</v>
      </c>
      <c r="E594">
        <f t="shared" si="28"/>
        <v>2019</v>
      </c>
      <c r="F594" t="str">
        <f t="shared" si="29"/>
        <v>11-2019</v>
      </c>
    </row>
    <row r="595" spans="1:6" x14ac:dyDescent="0.3">
      <c r="A595" s="109">
        <v>43799</v>
      </c>
      <c r="B595" s="11">
        <v>7861035.1266317377</v>
      </c>
      <c r="C595"/>
      <c r="D595">
        <f t="shared" si="27"/>
        <v>11</v>
      </c>
      <c r="E595">
        <f t="shared" si="28"/>
        <v>2019</v>
      </c>
      <c r="F595" t="str">
        <f t="shared" si="29"/>
        <v>11-2019</v>
      </c>
    </row>
    <row r="596" spans="1:6" x14ac:dyDescent="0.3">
      <c r="A596" s="109">
        <v>43800</v>
      </c>
      <c r="C596"/>
      <c r="D596">
        <f t="shared" si="27"/>
        <v>12</v>
      </c>
      <c r="E596">
        <f t="shared" si="28"/>
        <v>2019</v>
      </c>
      <c r="F596" t="str">
        <f t="shared" si="29"/>
        <v>12-2019</v>
      </c>
    </row>
    <row r="597" spans="1:6" x14ac:dyDescent="0.3">
      <c r="A597" s="109">
        <v>43801</v>
      </c>
      <c r="C597"/>
      <c r="D597">
        <f t="shared" si="27"/>
        <v>12</v>
      </c>
      <c r="E597">
        <f t="shared" si="28"/>
        <v>2019</v>
      </c>
      <c r="F597" t="str">
        <f t="shared" si="29"/>
        <v>12-2019</v>
      </c>
    </row>
    <row r="598" spans="1:6" x14ac:dyDescent="0.3">
      <c r="A598" s="109">
        <v>43802</v>
      </c>
      <c r="C598"/>
      <c r="D598">
        <f t="shared" si="27"/>
        <v>12</v>
      </c>
      <c r="E598">
        <f t="shared" si="28"/>
        <v>2019</v>
      </c>
      <c r="F598" t="str">
        <f t="shared" si="29"/>
        <v>12-2019</v>
      </c>
    </row>
    <row r="599" spans="1:6" x14ac:dyDescent="0.3">
      <c r="A599" s="109">
        <v>43803</v>
      </c>
      <c r="C599"/>
      <c r="D599">
        <f t="shared" si="27"/>
        <v>12</v>
      </c>
      <c r="E599">
        <f t="shared" si="28"/>
        <v>2019</v>
      </c>
      <c r="F599" t="str">
        <f t="shared" si="29"/>
        <v>12-2019</v>
      </c>
    </row>
    <row r="600" spans="1:6" x14ac:dyDescent="0.3">
      <c r="A600" s="109">
        <v>43804</v>
      </c>
      <c r="C600"/>
      <c r="D600">
        <f t="shared" si="27"/>
        <v>12</v>
      </c>
      <c r="E600">
        <f t="shared" si="28"/>
        <v>2019</v>
      </c>
      <c r="F600" t="str">
        <f t="shared" si="29"/>
        <v>12-2019</v>
      </c>
    </row>
    <row r="601" spans="1:6" x14ac:dyDescent="0.3">
      <c r="A601" s="109">
        <v>43805</v>
      </c>
      <c r="C601"/>
      <c r="D601">
        <f t="shared" si="27"/>
        <v>12</v>
      </c>
      <c r="E601">
        <f t="shared" si="28"/>
        <v>2019</v>
      </c>
      <c r="F601" t="str">
        <f t="shared" si="29"/>
        <v>12-2019</v>
      </c>
    </row>
    <row r="602" spans="1:6" x14ac:dyDescent="0.3">
      <c r="A602" s="109">
        <v>43806</v>
      </c>
      <c r="C602"/>
      <c r="D602">
        <f t="shared" si="27"/>
        <v>12</v>
      </c>
      <c r="E602">
        <f t="shared" si="28"/>
        <v>2019</v>
      </c>
      <c r="F602" t="str">
        <f t="shared" si="29"/>
        <v>12-2019</v>
      </c>
    </row>
    <row r="603" spans="1:6" x14ac:dyDescent="0.3">
      <c r="A603" s="109">
        <v>43807</v>
      </c>
      <c r="C603"/>
      <c r="D603">
        <f t="shared" si="27"/>
        <v>12</v>
      </c>
      <c r="E603">
        <f t="shared" si="28"/>
        <v>2019</v>
      </c>
      <c r="F603" t="str">
        <f t="shared" si="29"/>
        <v>12-2019</v>
      </c>
    </row>
    <row r="604" spans="1:6" x14ac:dyDescent="0.3">
      <c r="A604" s="109">
        <v>43808</v>
      </c>
      <c r="C604"/>
      <c r="D604">
        <f t="shared" si="27"/>
        <v>12</v>
      </c>
      <c r="E604">
        <f t="shared" si="28"/>
        <v>2019</v>
      </c>
      <c r="F604" t="str">
        <f t="shared" si="29"/>
        <v>12-2019</v>
      </c>
    </row>
    <row r="605" spans="1:6" x14ac:dyDescent="0.3">
      <c r="A605" s="109">
        <v>43809</v>
      </c>
      <c r="C605"/>
      <c r="D605">
        <f t="shared" si="27"/>
        <v>12</v>
      </c>
      <c r="E605">
        <f t="shared" si="28"/>
        <v>2019</v>
      </c>
      <c r="F605" t="str">
        <f t="shared" si="29"/>
        <v>12-2019</v>
      </c>
    </row>
    <row r="606" spans="1:6" x14ac:dyDescent="0.3">
      <c r="A606" s="109">
        <v>43810</v>
      </c>
      <c r="C606"/>
      <c r="D606">
        <f t="shared" si="27"/>
        <v>12</v>
      </c>
      <c r="E606">
        <f t="shared" si="28"/>
        <v>2019</v>
      </c>
      <c r="F606" t="str">
        <f t="shared" si="29"/>
        <v>12-2019</v>
      </c>
    </row>
    <row r="607" spans="1:6" x14ac:dyDescent="0.3">
      <c r="A607" s="109">
        <v>43811</v>
      </c>
      <c r="C607"/>
      <c r="D607">
        <f t="shared" si="27"/>
        <v>12</v>
      </c>
      <c r="E607">
        <f t="shared" si="28"/>
        <v>2019</v>
      </c>
      <c r="F607" t="str">
        <f t="shared" si="29"/>
        <v>12-2019</v>
      </c>
    </row>
    <row r="608" spans="1:6" x14ac:dyDescent="0.3">
      <c r="A608" s="109">
        <v>43812</v>
      </c>
      <c r="C608"/>
      <c r="D608">
        <f t="shared" si="27"/>
        <v>12</v>
      </c>
      <c r="E608">
        <f t="shared" si="28"/>
        <v>2019</v>
      </c>
      <c r="F608" t="str">
        <f t="shared" si="29"/>
        <v>12-2019</v>
      </c>
    </row>
    <row r="609" spans="1:6" x14ac:dyDescent="0.3">
      <c r="A609" s="109">
        <v>43813</v>
      </c>
      <c r="C609"/>
      <c r="D609">
        <f t="shared" si="27"/>
        <v>12</v>
      </c>
      <c r="E609">
        <f t="shared" si="28"/>
        <v>2019</v>
      </c>
      <c r="F609" t="str">
        <f t="shared" si="29"/>
        <v>12-2019</v>
      </c>
    </row>
    <row r="610" spans="1:6" x14ac:dyDescent="0.3">
      <c r="A610" s="109">
        <v>43814</v>
      </c>
      <c r="C610"/>
      <c r="D610">
        <f t="shared" si="27"/>
        <v>12</v>
      </c>
      <c r="E610">
        <f t="shared" si="28"/>
        <v>2019</v>
      </c>
      <c r="F610" t="str">
        <f t="shared" si="29"/>
        <v>12-2019</v>
      </c>
    </row>
    <row r="611" spans="1:6" x14ac:dyDescent="0.3">
      <c r="A611" s="109">
        <v>43815</v>
      </c>
      <c r="C611"/>
      <c r="D611">
        <f t="shared" si="27"/>
        <v>12</v>
      </c>
      <c r="E611">
        <f t="shared" si="28"/>
        <v>2019</v>
      </c>
      <c r="F611" t="str">
        <f t="shared" si="29"/>
        <v>12-2019</v>
      </c>
    </row>
    <row r="612" spans="1:6" x14ac:dyDescent="0.3">
      <c r="A612" s="109">
        <v>43816</v>
      </c>
      <c r="C612"/>
      <c r="D612">
        <f t="shared" si="27"/>
        <v>12</v>
      </c>
      <c r="E612">
        <f t="shared" si="28"/>
        <v>2019</v>
      </c>
      <c r="F612" t="str">
        <f t="shared" si="29"/>
        <v>12-2019</v>
      </c>
    </row>
    <row r="613" spans="1:6" x14ac:dyDescent="0.3">
      <c r="A613" s="109">
        <v>43817</v>
      </c>
      <c r="C613"/>
      <c r="D613">
        <f t="shared" si="27"/>
        <v>12</v>
      </c>
      <c r="E613">
        <f t="shared" si="28"/>
        <v>2019</v>
      </c>
      <c r="F613" t="str">
        <f t="shared" si="29"/>
        <v>12-2019</v>
      </c>
    </row>
    <row r="614" spans="1:6" x14ac:dyDescent="0.3">
      <c r="A614" s="109">
        <v>43818</v>
      </c>
      <c r="C614"/>
      <c r="D614">
        <f t="shared" si="27"/>
        <v>12</v>
      </c>
      <c r="E614">
        <f t="shared" si="28"/>
        <v>2019</v>
      </c>
      <c r="F614" t="str">
        <f t="shared" si="29"/>
        <v>12-2019</v>
      </c>
    </row>
    <row r="615" spans="1:6" x14ac:dyDescent="0.3">
      <c r="A615" s="109">
        <v>43819</v>
      </c>
      <c r="C615"/>
      <c r="D615">
        <f t="shared" si="27"/>
        <v>12</v>
      </c>
      <c r="E615">
        <f t="shared" si="28"/>
        <v>2019</v>
      </c>
      <c r="F615" t="str">
        <f t="shared" si="29"/>
        <v>12-2019</v>
      </c>
    </row>
    <row r="616" spans="1:6" x14ac:dyDescent="0.3">
      <c r="A616" s="109">
        <v>43820</v>
      </c>
      <c r="C616"/>
      <c r="D616">
        <f t="shared" si="27"/>
        <v>12</v>
      </c>
      <c r="E616">
        <f t="shared" si="28"/>
        <v>2019</v>
      </c>
      <c r="F616" t="str">
        <f t="shared" si="29"/>
        <v>12-2019</v>
      </c>
    </row>
    <row r="617" spans="1:6" x14ac:dyDescent="0.3">
      <c r="A617" s="109">
        <v>43821</v>
      </c>
      <c r="C617"/>
      <c r="D617">
        <f t="shared" si="27"/>
        <v>12</v>
      </c>
      <c r="E617">
        <f t="shared" si="28"/>
        <v>2019</v>
      </c>
      <c r="F617" t="str">
        <f t="shared" si="29"/>
        <v>12-2019</v>
      </c>
    </row>
    <row r="618" spans="1:6" x14ac:dyDescent="0.3">
      <c r="A618" s="109">
        <v>43822</v>
      </c>
      <c r="C618"/>
      <c r="D618">
        <f t="shared" si="27"/>
        <v>12</v>
      </c>
      <c r="E618">
        <f t="shared" si="28"/>
        <v>2019</v>
      </c>
      <c r="F618" t="str">
        <f t="shared" si="29"/>
        <v>12-2019</v>
      </c>
    </row>
    <row r="619" spans="1:6" x14ac:dyDescent="0.3">
      <c r="A619" s="109">
        <v>43823</v>
      </c>
      <c r="C619"/>
      <c r="D619">
        <f t="shared" si="27"/>
        <v>12</v>
      </c>
      <c r="E619">
        <f t="shared" si="28"/>
        <v>2019</v>
      </c>
      <c r="F619" t="str">
        <f t="shared" si="29"/>
        <v>12-2019</v>
      </c>
    </row>
    <row r="620" spans="1:6" x14ac:dyDescent="0.3">
      <c r="A620" s="109">
        <v>43824</v>
      </c>
      <c r="C620"/>
      <c r="D620">
        <f t="shared" si="27"/>
        <v>12</v>
      </c>
      <c r="E620">
        <f t="shared" si="28"/>
        <v>2019</v>
      </c>
      <c r="F620" t="str">
        <f t="shared" si="29"/>
        <v>12-2019</v>
      </c>
    </row>
    <row r="621" spans="1:6" x14ac:dyDescent="0.3">
      <c r="A621" s="109">
        <v>43825</v>
      </c>
      <c r="C621"/>
      <c r="D621">
        <f t="shared" si="27"/>
        <v>12</v>
      </c>
      <c r="E621">
        <f t="shared" si="28"/>
        <v>2019</v>
      </c>
      <c r="F621" t="str">
        <f t="shared" si="29"/>
        <v>12-2019</v>
      </c>
    </row>
    <row r="622" spans="1:6" x14ac:dyDescent="0.3">
      <c r="A622" s="109">
        <v>43826</v>
      </c>
      <c r="C622"/>
      <c r="D622">
        <f t="shared" si="27"/>
        <v>12</v>
      </c>
      <c r="E622">
        <f t="shared" si="28"/>
        <v>2019</v>
      </c>
      <c r="F622" t="str">
        <f t="shared" si="29"/>
        <v>12-2019</v>
      </c>
    </row>
    <row r="623" spans="1:6" x14ac:dyDescent="0.3">
      <c r="A623" s="109">
        <v>43827</v>
      </c>
      <c r="C623"/>
      <c r="D623">
        <f t="shared" si="27"/>
        <v>12</v>
      </c>
      <c r="E623">
        <f t="shared" si="28"/>
        <v>2019</v>
      </c>
      <c r="F623" t="str">
        <f t="shared" si="29"/>
        <v>12-2019</v>
      </c>
    </row>
    <row r="624" spans="1:6" x14ac:dyDescent="0.3">
      <c r="A624" s="109">
        <v>43828</v>
      </c>
      <c r="C624"/>
      <c r="D624">
        <f t="shared" si="27"/>
        <v>12</v>
      </c>
      <c r="E624">
        <f t="shared" si="28"/>
        <v>2019</v>
      </c>
      <c r="F624" t="str">
        <f t="shared" si="29"/>
        <v>12-2019</v>
      </c>
    </row>
    <row r="625" spans="1:6" x14ac:dyDescent="0.3">
      <c r="A625" s="109">
        <v>43829</v>
      </c>
      <c r="C625"/>
      <c r="D625">
        <f t="shared" si="27"/>
        <v>12</v>
      </c>
      <c r="E625">
        <f t="shared" si="28"/>
        <v>2019</v>
      </c>
      <c r="F625" t="str">
        <f t="shared" si="29"/>
        <v>12-2019</v>
      </c>
    </row>
    <row r="626" spans="1:6" x14ac:dyDescent="0.3">
      <c r="A626" s="109">
        <v>43830</v>
      </c>
      <c r="B626" s="11">
        <v>6698732.2580044493</v>
      </c>
      <c r="C626"/>
      <c r="D626">
        <f t="shared" si="27"/>
        <v>12</v>
      </c>
      <c r="E626">
        <f t="shared" si="28"/>
        <v>2019</v>
      </c>
      <c r="F626" t="str">
        <f t="shared" si="29"/>
        <v>12-2019</v>
      </c>
    </row>
    <row r="627" spans="1:6" x14ac:dyDescent="0.3">
      <c r="A627" s="109">
        <v>43831</v>
      </c>
      <c r="C627"/>
      <c r="D627">
        <f t="shared" si="27"/>
        <v>1</v>
      </c>
      <c r="E627">
        <f t="shared" si="28"/>
        <v>2020</v>
      </c>
      <c r="F627" t="str">
        <f t="shared" si="29"/>
        <v>1-2020</v>
      </c>
    </row>
    <row r="628" spans="1:6" x14ac:dyDescent="0.3">
      <c r="A628" s="109">
        <v>43832</v>
      </c>
      <c r="C628"/>
      <c r="D628">
        <f t="shared" si="27"/>
        <v>1</v>
      </c>
      <c r="E628">
        <f t="shared" si="28"/>
        <v>2020</v>
      </c>
      <c r="F628" t="str">
        <f t="shared" si="29"/>
        <v>1-2020</v>
      </c>
    </row>
    <row r="629" spans="1:6" x14ac:dyDescent="0.3">
      <c r="A629" s="109">
        <v>43833</v>
      </c>
      <c r="C629"/>
      <c r="D629">
        <f t="shared" si="27"/>
        <v>1</v>
      </c>
      <c r="E629">
        <f t="shared" si="28"/>
        <v>2020</v>
      </c>
      <c r="F629" t="str">
        <f t="shared" si="29"/>
        <v>1-2020</v>
      </c>
    </row>
    <row r="630" spans="1:6" x14ac:dyDescent="0.3">
      <c r="A630" s="109">
        <v>43834</v>
      </c>
      <c r="C630"/>
      <c r="D630">
        <f t="shared" si="27"/>
        <v>1</v>
      </c>
      <c r="E630">
        <f t="shared" si="28"/>
        <v>2020</v>
      </c>
      <c r="F630" t="str">
        <f t="shared" si="29"/>
        <v>1-2020</v>
      </c>
    </row>
    <row r="631" spans="1:6" x14ac:dyDescent="0.3">
      <c r="A631" s="109">
        <v>43835</v>
      </c>
      <c r="C631"/>
      <c r="D631">
        <f t="shared" si="27"/>
        <v>1</v>
      </c>
      <c r="E631">
        <f t="shared" si="28"/>
        <v>2020</v>
      </c>
      <c r="F631" t="str">
        <f t="shared" si="29"/>
        <v>1-2020</v>
      </c>
    </row>
    <row r="632" spans="1:6" x14ac:dyDescent="0.3">
      <c r="A632" s="109">
        <v>43836</v>
      </c>
      <c r="C632"/>
      <c r="D632">
        <f t="shared" si="27"/>
        <v>1</v>
      </c>
      <c r="E632">
        <f t="shared" si="28"/>
        <v>2020</v>
      </c>
      <c r="F632" t="str">
        <f t="shared" si="29"/>
        <v>1-2020</v>
      </c>
    </row>
    <row r="633" spans="1:6" x14ac:dyDescent="0.3">
      <c r="A633" s="109">
        <v>43837</v>
      </c>
      <c r="C633"/>
      <c r="D633">
        <f t="shared" si="27"/>
        <v>1</v>
      </c>
      <c r="E633">
        <f t="shared" si="28"/>
        <v>2020</v>
      </c>
      <c r="F633" t="str">
        <f t="shared" si="29"/>
        <v>1-2020</v>
      </c>
    </row>
    <row r="634" spans="1:6" x14ac:dyDescent="0.3">
      <c r="A634" s="109">
        <v>43838</v>
      </c>
      <c r="C634"/>
      <c r="D634">
        <f t="shared" si="27"/>
        <v>1</v>
      </c>
      <c r="E634">
        <f t="shared" si="28"/>
        <v>2020</v>
      </c>
      <c r="F634" t="str">
        <f t="shared" si="29"/>
        <v>1-2020</v>
      </c>
    </row>
    <row r="635" spans="1:6" x14ac:dyDescent="0.3">
      <c r="A635" s="109">
        <v>43839</v>
      </c>
      <c r="C635"/>
      <c r="D635">
        <f t="shared" si="27"/>
        <v>1</v>
      </c>
      <c r="E635">
        <f t="shared" si="28"/>
        <v>2020</v>
      </c>
      <c r="F635" t="str">
        <f t="shared" si="29"/>
        <v>1-2020</v>
      </c>
    </row>
    <row r="636" spans="1:6" x14ac:dyDescent="0.3">
      <c r="A636" s="109">
        <v>43840</v>
      </c>
      <c r="C636"/>
      <c r="D636">
        <f t="shared" si="27"/>
        <v>1</v>
      </c>
      <c r="E636">
        <f t="shared" si="28"/>
        <v>2020</v>
      </c>
      <c r="F636" t="str">
        <f t="shared" si="29"/>
        <v>1-2020</v>
      </c>
    </row>
    <row r="637" spans="1:6" x14ac:dyDescent="0.3">
      <c r="A637" s="109">
        <v>43841</v>
      </c>
      <c r="C637"/>
      <c r="D637">
        <f t="shared" si="27"/>
        <v>1</v>
      </c>
      <c r="E637">
        <f t="shared" si="28"/>
        <v>2020</v>
      </c>
      <c r="F637" t="str">
        <f t="shared" si="29"/>
        <v>1-2020</v>
      </c>
    </row>
    <row r="638" spans="1:6" x14ac:dyDescent="0.3">
      <c r="A638" s="109">
        <v>43842</v>
      </c>
      <c r="C638"/>
      <c r="D638">
        <f t="shared" si="27"/>
        <v>1</v>
      </c>
      <c r="E638">
        <f t="shared" si="28"/>
        <v>2020</v>
      </c>
      <c r="F638" t="str">
        <f t="shared" si="29"/>
        <v>1-2020</v>
      </c>
    </row>
    <row r="639" spans="1:6" x14ac:dyDescent="0.3">
      <c r="A639" s="109">
        <v>43843</v>
      </c>
      <c r="C639"/>
      <c r="D639">
        <f t="shared" si="27"/>
        <v>1</v>
      </c>
      <c r="E639">
        <f t="shared" si="28"/>
        <v>2020</v>
      </c>
      <c r="F639" t="str">
        <f t="shared" si="29"/>
        <v>1-2020</v>
      </c>
    </row>
    <row r="640" spans="1:6" x14ac:dyDescent="0.3">
      <c r="A640" s="109">
        <v>43844</v>
      </c>
      <c r="C640"/>
      <c r="D640">
        <f t="shared" si="27"/>
        <v>1</v>
      </c>
      <c r="E640">
        <f t="shared" si="28"/>
        <v>2020</v>
      </c>
      <c r="F640" t="str">
        <f t="shared" si="29"/>
        <v>1-2020</v>
      </c>
    </row>
    <row r="641" spans="1:6" x14ac:dyDescent="0.3">
      <c r="A641" s="109">
        <v>43845</v>
      </c>
      <c r="C641"/>
      <c r="D641">
        <f t="shared" si="27"/>
        <v>1</v>
      </c>
      <c r="E641">
        <f t="shared" si="28"/>
        <v>2020</v>
      </c>
      <c r="F641" t="str">
        <f t="shared" si="29"/>
        <v>1-2020</v>
      </c>
    </row>
    <row r="642" spans="1:6" x14ac:dyDescent="0.3">
      <c r="A642" s="109">
        <v>43846</v>
      </c>
      <c r="C642"/>
      <c r="D642">
        <f t="shared" ref="D642:D705" si="30">MONTH(A642)</f>
        <v>1</v>
      </c>
      <c r="E642">
        <f t="shared" ref="E642:E705" si="31">YEAR(A642)</f>
        <v>2020</v>
      </c>
      <c r="F642" t="str">
        <f t="shared" si="29"/>
        <v>1-2020</v>
      </c>
    </row>
    <row r="643" spans="1:6" x14ac:dyDescent="0.3">
      <c r="A643" s="109">
        <v>43847</v>
      </c>
      <c r="C643"/>
      <c r="D643">
        <f t="shared" si="30"/>
        <v>1</v>
      </c>
      <c r="E643">
        <f t="shared" si="31"/>
        <v>2020</v>
      </c>
      <c r="F643" t="str">
        <f t="shared" ref="F643:F706" si="32">D643&amp;"-"&amp;E643</f>
        <v>1-2020</v>
      </c>
    </row>
    <row r="644" spans="1:6" x14ac:dyDescent="0.3">
      <c r="A644" s="109">
        <v>43848</v>
      </c>
      <c r="C644"/>
      <c r="D644">
        <f t="shared" si="30"/>
        <v>1</v>
      </c>
      <c r="E644">
        <f t="shared" si="31"/>
        <v>2020</v>
      </c>
      <c r="F644" t="str">
        <f t="shared" si="32"/>
        <v>1-2020</v>
      </c>
    </row>
    <row r="645" spans="1:6" x14ac:dyDescent="0.3">
      <c r="A645" s="109">
        <v>43849</v>
      </c>
      <c r="C645"/>
      <c r="D645">
        <f t="shared" si="30"/>
        <v>1</v>
      </c>
      <c r="E645">
        <f t="shared" si="31"/>
        <v>2020</v>
      </c>
      <c r="F645" t="str">
        <f t="shared" si="32"/>
        <v>1-2020</v>
      </c>
    </row>
    <row r="646" spans="1:6" x14ac:dyDescent="0.3">
      <c r="A646" s="109">
        <v>43850</v>
      </c>
      <c r="C646"/>
      <c r="D646">
        <f t="shared" si="30"/>
        <v>1</v>
      </c>
      <c r="E646">
        <f t="shared" si="31"/>
        <v>2020</v>
      </c>
      <c r="F646" t="str">
        <f t="shared" si="32"/>
        <v>1-2020</v>
      </c>
    </row>
    <row r="647" spans="1:6" x14ac:dyDescent="0.3">
      <c r="A647" s="109">
        <v>43851</v>
      </c>
      <c r="C647"/>
      <c r="D647">
        <f t="shared" si="30"/>
        <v>1</v>
      </c>
      <c r="E647">
        <f t="shared" si="31"/>
        <v>2020</v>
      </c>
      <c r="F647" t="str">
        <f t="shared" si="32"/>
        <v>1-2020</v>
      </c>
    </row>
    <row r="648" spans="1:6" x14ac:dyDescent="0.3">
      <c r="A648" s="109">
        <v>43852</v>
      </c>
      <c r="C648"/>
      <c r="D648">
        <f t="shared" si="30"/>
        <v>1</v>
      </c>
      <c r="E648">
        <f t="shared" si="31"/>
        <v>2020</v>
      </c>
      <c r="F648" t="str">
        <f t="shared" si="32"/>
        <v>1-2020</v>
      </c>
    </row>
    <row r="649" spans="1:6" x14ac:dyDescent="0.3">
      <c r="A649" s="109">
        <v>43853</v>
      </c>
      <c r="C649"/>
      <c r="D649">
        <f t="shared" si="30"/>
        <v>1</v>
      </c>
      <c r="E649">
        <f t="shared" si="31"/>
        <v>2020</v>
      </c>
      <c r="F649" t="str">
        <f t="shared" si="32"/>
        <v>1-2020</v>
      </c>
    </row>
    <row r="650" spans="1:6" x14ac:dyDescent="0.3">
      <c r="A650" s="109">
        <v>43854</v>
      </c>
      <c r="C650"/>
      <c r="D650">
        <f t="shared" si="30"/>
        <v>1</v>
      </c>
      <c r="E650">
        <f t="shared" si="31"/>
        <v>2020</v>
      </c>
      <c r="F650" t="str">
        <f t="shared" si="32"/>
        <v>1-2020</v>
      </c>
    </row>
    <row r="651" spans="1:6" x14ac:dyDescent="0.3">
      <c r="A651" s="109">
        <v>43855</v>
      </c>
      <c r="C651"/>
      <c r="D651">
        <f t="shared" si="30"/>
        <v>1</v>
      </c>
      <c r="E651">
        <f t="shared" si="31"/>
        <v>2020</v>
      </c>
      <c r="F651" t="str">
        <f t="shared" si="32"/>
        <v>1-2020</v>
      </c>
    </row>
    <row r="652" spans="1:6" x14ac:dyDescent="0.3">
      <c r="A652" s="109">
        <v>43856</v>
      </c>
      <c r="C652"/>
      <c r="D652">
        <f t="shared" si="30"/>
        <v>1</v>
      </c>
      <c r="E652">
        <f t="shared" si="31"/>
        <v>2020</v>
      </c>
      <c r="F652" t="str">
        <f t="shared" si="32"/>
        <v>1-2020</v>
      </c>
    </row>
    <row r="653" spans="1:6" x14ac:dyDescent="0.3">
      <c r="A653" s="109">
        <v>43857</v>
      </c>
      <c r="C653"/>
      <c r="D653">
        <f t="shared" si="30"/>
        <v>1</v>
      </c>
      <c r="E653">
        <f t="shared" si="31"/>
        <v>2020</v>
      </c>
      <c r="F653" t="str">
        <f t="shared" si="32"/>
        <v>1-2020</v>
      </c>
    </row>
    <row r="654" spans="1:6" x14ac:dyDescent="0.3">
      <c r="A654" s="109">
        <v>43858</v>
      </c>
      <c r="C654"/>
      <c r="D654">
        <f t="shared" si="30"/>
        <v>1</v>
      </c>
      <c r="E654">
        <f t="shared" si="31"/>
        <v>2020</v>
      </c>
      <c r="F654" t="str">
        <f t="shared" si="32"/>
        <v>1-2020</v>
      </c>
    </row>
    <row r="655" spans="1:6" x14ac:dyDescent="0.3">
      <c r="A655" s="109">
        <v>43859</v>
      </c>
      <c r="C655"/>
      <c r="D655">
        <f t="shared" si="30"/>
        <v>1</v>
      </c>
      <c r="E655">
        <f t="shared" si="31"/>
        <v>2020</v>
      </c>
      <c r="F655" t="str">
        <f t="shared" si="32"/>
        <v>1-2020</v>
      </c>
    </row>
    <row r="656" spans="1:6" x14ac:dyDescent="0.3">
      <c r="A656" s="109">
        <v>43860</v>
      </c>
      <c r="C656"/>
      <c r="D656">
        <f t="shared" si="30"/>
        <v>1</v>
      </c>
      <c r="E656">
        <f t="shared" si="31"/>
        <v>2020</v>
      </c>
      <c r="F656" t="str">
        <f t="shared" si="32"/>
        <v>1-2020</v>
      </c>
    </row>
    <row r="657" spans="1:6" x14ac:dyDescent="0.3">
      <c r="A657" s="109">
        <v>43861</v>
      </c>
      <c r="B657" s="11">
        <v>5484458.106263753</v>
      </c>
      <c r="C657"/>
      <c r="D657">
        <f t="shared" si="30"/>
        <v>1</v>
      </c>
      <c r="E657">
        <f t="shared" si="31"/>
        <v>2020</v>
      </c>
      <c r="F657" t="str">
        <f t="shared" si="32"/>
        <v>1-2020</v>
      </c>
    </row>
    <row r="658" spans="1:6" x14ac:dyDescent="0.3">
      <c r="A658" s="109">
        <v>43862</v>
      </c>
      <c r="C658"/>
      <c r="D658">
        <f t="shared" si="30"/>
        <v>2</v>
      </c>
      <c r="E658">
        <f t="shared" si="31"/>
        <v>2020</v>
      </c>
      <c r="F658" t="str">
        <f t="shared" si="32"/>
        <v>2-2020</v>
      </c>
    </row>
    <row r="659" spans="1:6" x14ac:dyDescent="0.3">
      <c r="A659" s="109">
        <v>43863</v>
      </c>
      <c r="C659"/>
      <c r="D659">
        <f t="shared" si="30"/>
        <v>2</v>
      </c>
      <c r="E659">
        <f t="shared" si="31"/>
        <v>2020</v>
      </c>
      <c r="F659" t="str">
        <f t="shared" si="32"/>
        <v>2-2020</v>
      </c>
    </row>
    <row r="660" spans="1:6" x14ac:dyDescent="0.3">
      <c r="A660" s="109">
        <v>43864</v>
      </c>
      <c r="C660"/>
      <c r="D660">
        <f t="shared" si="30"/>
        <v>2</v>
      </c>
      <c r="E660">
        <f t="shared" si="31"/>
        <v>2020</v>
      </c>
      <c r="F660" t="str">
        <f t="shared" si="32"/>
        <v>2-2020</v>
      </c>
    </row>
    <row r="661" spans="1:6" x14ac:dyDescent="0.3">
      <c r="A661" s="109">
        <v>43865</v>
      </c>
      <c r="C661"/>
      <c r="D661">
        <f t="shared" si="30"/>
        <v>2</v>
      </c>
      <c r="E661">
        <f t="shared" si="31"/>
        <v>2020</v>
      </c>
      <c r="F661" t="str">
        <f t="shared" si="32"/>
        <v>2-2020</v>
      </c>
    </row>
    <row r="662" spans="1:6" x14ac:dyDescent="0.3">
      <c r="A662" s="109">
        <v>43866</v>
      </c>
      <c r="C662"/>
      <c r="D662">
        <f t="shared" si="30"/>
        <v>2</v>
      </c>
      <c r="E662">
        <f t="shared" si="31"/>
        <v>2020</v>
      </c>
      <c r="F662" t="str">
        <f t="shared" si="32"/>
        <v>2-2020</v>
      </c>
    </row>
    <row r="663" spans="1:6" x14ac:dyDescent="0.3">
      <c r="A663" s="109">
        <v>43867</v>
      </c>
      <c r="C663"/>
      <c r="D663">
        <f t="shared" si="30"/>
        <v>2</v>
      </c>
      <c r="E663">
        <f t="shared" si="31"/>
        <v>2020</v>
      </c>
      <c r="F663" t="str">
        <f t="shared" si="32"/>
        <v>2-2020</v>
      </c>
    </row>
    <row r="664" spans="1:6" x14ac:dyDescent="0.3">
      <c r="A664" s="109">
        <v>43868</v>
      </c>
      <c r="C664"/>
      <c r="D664">
        <f t="shared" si="30"/>
        <v>2</v>
      </c>
      <c r="E664">
        <f t="shared" si="31"/>
        <v>2020</v>
      </c>
      <c r="F664" t="str">
        <f t="shared" si="32"/>
        <v>2-2020</v>
      </c>
    </row>
    <row r="665" spans="1:6" x14ac:dyDescent="0.3">
      <c r="A665" s="109">
        <v>43869</v>
      </c>
      <c r="C665"/>
      <c r="D665">
        <f t="shared" si="30"/>
        <v>2</v>
      </c>
      <c r="E665">
        <f t="shared" si="31"/>
        <v>2020</v>
      </c>
      <c r="F665" t="str">
        <f t="shared" si="32"/>
        <v>2-2020</v>
      </c>
    </row>
    <row r="666" spans="1:6" x14ac:dyDescent="0.3">
      <c r="A666" s="109">
        <v>43870</v>
      </c>
      <c r="C666"/>
      <c r="D666">
        <f t="shared" si="30"/>
        <v>2</v>
      </c>
      <c r="E666">
        <f t="shared" si="31"/>
        <v>2020</v>
      </c>
      <c r="F666" t="str">
        <f t="shared" si="32"/>
        <v>2-2020</v>
      </c>
    </row>
    <row r="667" spans="1:6" x14ac:dyDescent="0.3">
      <c r="A667" s="109">
        <v>43871</v>
      </c>
      <c r="C667"/>
      <c r="D667">
        <f t="shared" si="30"/>
        <v>2</v>
      </c>
      <c r="E667">
        <f t="shared" si="31"/>
        <v>2020</v>
      </c>
      <c r="F667" t="str">
        <f t="shared" si="32"/>
        <v>2-2020</v>
      </c>
    </row>
    <row r="668" spans="1:6" x14ac:dyDescent="0.3">
      <c r="A668" s="109">
        <v>43872</v>
      </c>
      <c r="C668"/>
      <c r="D668">
        <f t="shared" si="30"/>
        <v>2</v>
      </c>
      <c r="E668">
        <f t="shared" si="31"/>
        <v>2020</v>
      </c>
      <c r="F668" t="str">
        <f t="shared" si="32"/>
        <v>2-2020</v>
      </c>
    </row>
    <row r="669" spans="1:6" x14ac:dyDescent="0.3">
      <c r="A669" s="109">
        <v>43873</v>
      </c>
      <c r="C669"/>
      <c r="D669">
        <f t="shared" si="30"/>
        <v>2</v>
      </c>
      <c r="E669">
        <f t="shared" si="31"/>
        <v>2020</v>
      </c>
      <c r="F669" t="str">
        <f t="shared" si="32"/>
        <v>2-2020</v>
      </c>
    </row>
    <row r="670" spans="1:6" x14ac:dyDescent="0.3">
      <c r="A670" s="109">
        <v>43874</v>
      </c>
      <c r="C670"/>
      <c r="D670">
        <f t="shared" si="30"/>
        <v>2</v>
      </c>
      <c r="E670">
        <f t="shared" si="31"/>
        <v>2020</v>
      </c>
      <c r="F670" t="str">
        <f t="shared" si="32"/>
        <v>2-2020</v>
      </c>
    </row>
    <row r="671" spans="1:6" x14ac:dyDescent="0.3">
      <c r="A671" s="109">
        <v>43875</v>
      </c>
      <c r="C671"/>
      <c r="D671">
        <f t="shared" si="30"/>
        <v>2</v>
      </c>
      <c r="E671">
        <f t="shared" si="31"/>
        <v>2020</v>
      </c>
      <c r="F671" t="str">
        <f t="shared" si="32"/>
        <v>2-2020</v>
      </c>
    </row>
    <row r="672" spans="1:6" x14ac:dyDescent="0.3">
      <c r="A672" s="109">
        <v>43876</v>
      </c>
      <c r="C672"/>
      <c r="D672">
        <f t="shared" si="30"/>
        <v>2</v>
      </c>
      <c r="E672">
        <f t="shared" si="31"/>
        <v>2020</v>
      </c>
      <c r="F672" t="str">
        <f t="shared" si="32"/>
        <v>2-2020</v>
      </c>
    </row>
    <row r="673" spans="1:6" x14ac:dyDescent="0.3">
      <c r="A673" s="109">
        <v>43877</v>
      </c>
      <c r="C673"/>
      <c r="D673">
        <f t="shared" si="30"/>
        <v>2</v>
      </c>
      <c r="E673">
        <f t="shared" si="31"/>
        <v>2020</v>
      </c>
      <c r="F673" t="str">
        <f t="shared" si="32"/>
        <v>2-2020</v>
      </c>
    </row>
    <row r="674" spans="1:6" x14ac:dyDescent="0.3">
      <c r="A674" s="109">
        <v>43878</v>
      </c>
      <c r="C674"/>
      <c r="D674">
        <f t="shared" si="30"/>
        <v>2</v>
      </c>
      <c r="E674">
        <f t="shared" si="31"/>
        <v>2020</v>
      </c>
      <c r="F674" t="str">
        <f t="shared" si="32"/>
        <v>2-2020</v>
      </c>
    </row>
    <row r="675" spans="1:6" x14ac:dyDescent="0.3">
      <c r="A675" s="109">
        <v>43879</v>
      </c>
      <c r="C675"/>
      <c r="D675">
        <f t="shared" si="30"/>
        <v>2</v>
      </c>
      <c r="E675">
        <f t="shared" si="31"/>
        <v>2020</v>
      </c>
      <c r="F675" t="str">
        <f t="shared" si="32"/>
        <v>2-2020</v>
      </c>
    </row>
    <row r="676" spans="1:6" x14ac:dyDescent="0.3">
      <c r="A676" s="109">
        <v>43880</v>
      </c>
      <c r="C676"/>
      <c r="D676">
        <f t="shared" si="30"/>
        <v>2</v>
      </c>
      <c r="E676">
        <f t="shared" si="31"/>
        <v>2020</v>
      </c>
      <c r="F676" t="str">
        <f t="shared" si="32"/>
        <v>2-2020</v>
      </c>
    </row>
    <row r="677" spans="1:6" x14ac:dyDescent="0.3">
      <c r="A677" s="109">
        <v>43881</v>
      </c>
      <c r="C677"/>
      <c r="D677">
        <f t="shared" si="30"/>
        <v>2</v>
      </c>
      <c r="E677">
        <f t="shared" si="31"/>
        <v>2020</v>
      </c>
      <c r="F677" t="str">
        <f t="shared" si="32"/>
        <v>2-2020</v>
      </c>
    </row>
    <row r="678" spans="1:6" x14ac:dyDescent="0.3">
      <c r="A678" s="109">
        <v>43882</v>
      </c>
      <c r="C678"/>
      <c r="D678">
        <f t="shared" si="30"/>
        <v>2</v>
      </c>
      <c r="E678">
        <f t="shared" si="31"/>
        <v>2020</v>
      </c>
      <c r="F678" t="str">
        <f t="shared" si="32"/>
        <v>2-2020</v>
      </c>
    </row>
    <row r="679" spans="1:6" x14ac:dyDescent="0.3">
      <c r="A679" s="109">
        <v>43883</v>
      </c>
      <c r="C679"/>
      <c r="D679">
        <f t="shared" si="30"/>
        <v>2</v>
      </c>
      <c r="E679">
        <f t="shared" si="31"/>
        <v>2020</v>
      </c>
      <c r="F679" t="str">
        <f t="shared" si="32"/>
        <v>2-2020</v>
      </c>
    </row>
    <row r="680" spans="1:6" x14ac:dyDescent="0.3">
      <c r="A680" s="109">
        <v>43884</v>
      </c>
      <c r="C680"/>
      <c r="D680">
        <f t="shared" si="30"/>
        <v>2</v>
      </c>
      <c r="E680">
        <f t="shared" si="31"/>
        <v>2020</v>
      </c>
      <c r="F680" t="str">
        <f t="shared" si="32"/>
        <v>2-2020</v>
      </c>
    </row>
    <row r="681" spans="1:6" x14ac:dyDescent="0.3">
      <c r="A681" s="109">
        <v>43885</v>
      </c>
      <c r="C681"/>
      <c r="D681">
        <f t="shared" si="30"/>
        <v>2</v>
      </c>
      <c r="E681">
        <f t="shared" si="31"/>
        <v>2020</v>
      </c>
      <c r="F681" t="str">
        <f t="shared" si="32"/>
        <v>2-2020</v>
      </c>
    </row>
    <row r="682" spans="1:6" x14ac:dyDescent="0.3">
      <c r="A682" s="109">
        <v>43886</v>
      </c>
      <c r="C682"/>
      <c r="D682">
        <f t="shared" si="30"/>
        <v>2</v>
      </c>
      <c r="E682">
        <f t="shared" si="31"/>
        <v>2020</v>
      </c>
      <c r="F682" t="str">
        <f t="shared" si="32"/>
        <v>2-2020</v>
      </c>
    </row>
    <row r="683" spans="1:6" x14ac:dyDescent="0.3">
      <c r="A683" s="109">
        <v>43887</v>
      </c>
      <c r="C683"/>
      <c r="D683">
        <f t="shared" si="30"/>
        <v>2</v>
      </c>
      <c r="E683">
        <f t="shared" si="31"/>
        <v>2020</v>
      </c>
      <c r="F683" t="str">
        <f t="shared" si="32"/>
        <v>2-2020</v>
      </c>
    </row>
    <row r="684" spans="1:6" x14ac:dyDescent="0.3">
      <c r="A684" s="109">
        <v>43888</v>
      </c>
      <c r="C684"/>
      <c r="D684">
        <f t="shared" si="30"/>
        <v>2</v>
      </c>
      <c r="E684">
        <f t="shared" si="31"/>
        <v>2020</v>
      </c>
      <c r="F684" t="str">
        <f t="shared" si="32"/>
        <v>2-2020</v>
      </c>
    </row>
    <row r="685" spans="1:6" x14ac:dyDescent="0.3">
      <c r="A685" s="109">
        <v>43889</v>
      </c>
      <c r="C685"/>
      <c r="D685">
        <f t="shared" si="30"/>
        <v>2</v>
      </c>
      <c r="E685">
        <f t="shared" si="31"/>
        <v>2020</v>
      </c>
      <c r="F685" t="str">
        <f t="shared" si="32"/>
        <v>2-2020</v>
      </c>
    </row>
    <row r="686" spans="1:6" x14ac:dyDescent="0.3">
      <c r="A686" s="109">
        <v>43890</v>
      </c>
      <c r="B686" s="11">
        <v>4314227.5492393756</v>
      </c>
      <c r="C686"/>
      <c r="D686">
        <f t="shared" si="30"/>
        <v>2</v>
      </c>
      <c r="E686">
        <f t="shared" si="31"/>
        <v>2020</v>
      </c>
      <c r="F686" t="str">
        <f t="shared" si="32"/>
        <v>2-2020</v>
      </c>
    </row>
    <row r="687" spans="1:6" x14ac:dyDescent="0.3">
      <c r="A687" s="109">
        <v>43891</v>
      </c>
      <c r="C687"/>
      <c r="D687">
        <f t="shared" si="30"/>
        <v>3</v>
      </c>
      <c r="E687">
        <f t="shared" si="31"/>
        <v>2020</v>
      </c>
      <c r="F687" t="str">
        <f t="shared" si="32"/>
        <v>3-2020</v>
      </c>
    </row>
    <row r="688" spans="1:6" x14ac:dyDescent="0.3">
      <c r="A688" s="109">
        <v>43892</v>
      </c>
      <c r="C688"/>
      <c r="D688">
        <f t="shared" si="30"/>
        <v>3</v>
      </c>
      <c r="E688">
        <f t="shared" si="31"/>
        <v>2020</v>
      </c>
      <c r="F688" t="str">
        <f t="shared" si="32"/>
        <v>3-2020</v>
      </c>
    </row>
    <row r="689" spans="1:6" x14ac:dyDescent="0.3">
      <c r="A689" s="109">
        <v>43893</v>
      </c>
      <c r="C689"/>
      <c r="D689">
        <f t="shared" si="30"/>
        <v>3</v>
      </c>
      <c r="E689">
        <f t="shared" si="31"/>
        <v>2020</v>
      </c>
      <c r="F689" t="str">
        <f t="shared" si="32"/>
        <v>3-2020</v>
      </c>
    </row>
    <row r="690" spans="1:6" x14ac:dyDescent="0.3">
      <c r="A690" s="109">
        <v>43894</v>
      </c>
      <c r="C690"/>
      <c r="D690">
        <f t="shared" si="30"/>
        <v>3</v>
      </c>
      <c r="E690">
        <f t="shared" si="31"/>
        <v>2020</v>
      </c>
      <c r="F690" t="str">
        <f t="shared" si="32"/>
        <v>3-2020</v>
      </c>
    </row>
    <row r="691" spans="1:6" x14ac:dyDescent="0.3">
      <c r="A691" s="109">
        <v>43895</v>
      </c>
      <c r="C691"/>
      <c r="D691">
        <f t="shared" si="30"/>
        <v>3</v>
      </c>
      <c r="E691">
        <f t="shared" si="31"/>
        <v>2020</v>
      </c>
      <c r="F691" t="str">
        <f t="shared" si="32"/>
        <v>3-2020</v>
      </c>
    </row>
    <row r="692" spans="1:6" x14ac:dyDescent="0.3">
      <c r="A692" s="109">
        <v>43896</v>
      </c>
      <c r="C692"/>
      <c r="D692">
        <f t="shared" si="30"/>
        <v>3</v>
      </c>
      <c r="E692">
        <f t="shared" si="31"/>
        <v>2020</v>
      </c>
      <c r="F692" t="str">
        <f t="shared" si="32"/>
        <v>3-2020</v>
      </c>
    </row>
    <row r="693" spans="1:6" x14ac:dyDescent="0.3">
      <c r="A693" s="109">
        <v>43897</v>
      </c>
      <c r="C693"/>
      <c r="D693">
        <f t="shared" si="30"/>
        <v>3</v>
      </c>
      <c r="E693">
        <f t="shared" si="31"/>
        <v>2020</v>
      </c>
      <c r="F693" t="str">
        <f t="shared" si="32"/>
        <v>3-2020</v>
      </c>
    </row>
    <row r="694" spans="1:6" x14ac:dyDescent="0.3">
      <c r="A694" s="109">
        <v>43898</v>
      </c>
      <c r="C694"/>
      <c r="D694">
        <f t="shared" si="30"/>
        <v>3</v>
      </c>
      <c r="E694">
        <f t="shared" si="31"/>
        <v>2020</v>
      </c>
      <c r="F694" t="str">
        <f t="shared" si="32"/>
        <v>3-2020</v>
      </c>
    </row>
    <row r="695" spans="1:6" x14ac:dyDescent="0.3">
      <c r="A695" s="109">
        <v>43899</v>
      </c>
      <c r="C695"/>
      <c r="D695">
        <f t="shared" si="30"/>
        <v>3</v>
      </c>
      <c r="E695">
        <f t="shared" si="31"/>
        <v>2020</v>
      </c>
      <c r="F695" t="str">
        <f t="shared" si="32"/>
        <v>3-2020</v>
      </c>
    </row>
    <row r="696" spans="1:6" x14ac:dyDescent="0.3">
      <c r="A696" s="109">
        <v>43900</v>
      </c>
      <c r="C696"/>
      <c r="D696">
        <f t="shared" si="30"/>
        <v>3</v>
      </c>
      <c r="E696">
        <f t="shared" si="31"/>
        <v>2020</v>
      </c>
      <c r="F696" t="str">
        <f t="shared" si="32"/>
        <v>3-2020</v>
      </c>
    </row>
    <row r="697" spans="1:6" x14ac:dyDescent="0.3">
      <c r="A697" s="109">
        <v>43901</v>
      </c>
      <c r="C697"/>
      <c r="D697">
        <f t="shared" si="30"/>
        <v>3</v>
      </c>
      <c r="E697">
        <f t="shared" si="31"/>
        <v>2020</v>
      </c>
      <c r="F697" t="str">
        <f t="shared" si="32"/>
        <v>3-2020</v>
      </c>
    </row>
    <row r="698" spans="1:6" x14ac:dyDescent="0.3">
      <c r="A698" s="109">
        <v>43902</v>
      </c>
      <c r="C698"/>
      <c r="D698">
        <f t="shared" si="30"/>
        <v>3</v>
      </c>
      <c r="E698">
        <f t="shared" si="31"/>
        <v>2020</v>
      </c>
      <c r="F698" t="str">
        <f t="shared" si="32"/>
        <v>3-2020</v>
      </c>
    </row>
    <row r="699" spans="1:6" x14ac:dyDescent="0.3">
      <c r="A699" s="109">
        <v>43903</v>
      </c>
      <c r="C699"/>
      <c r="D699">
        <f t="shared" si="30"/>
        <v>3</v>
      </c>
      <c r="E699">
        <f t="shared" si="31"/>
        <v>2020</v>
      </c>
      <c r="F699" t="str">
        <f t="shared" si="32"/>
        <v>3-2020</v>
      </c>
    </row>
    <row r="700" spans="1:6" x14ac:dyDescent="0.3">
      <c r="A700" s="109">
        <v>43904</v>
      </c>
      <c r="C700"/>
      <c r="D700">
        <f t="shared" si="30"/>
        <v>3</v>
      </c>
      <c r="E700">
        <f t="shared" si="31"/>
        <v>2020</v>
      </c>
      <c r="F700" t="str">
        <f t="shared" si="32"/>
        <v>3-2020</v>
      </c>
    </row>
    <row r="701" spans="1:6" x14ac:dyDescent="0.3">
      <c r="A701" s="109">
        <v>43905</v>
      </c>
      <c r="C701"/>
      <c r="D701">
        <f t="shared" si="30"/>
        <v>3</v>
      </c>
      <c r="E701">
        <f t="shared" si="31"/>
        <v>2020</v>
      </c>
      <c r="F701" t="str">
        <f t="shared" si="32"/>
        <v>3-2020</v>
      </c>
    </row>
    <row r="702" spans="1:6" x14ac:dyDescent="0.3">
      <c r="A702" s="109">
        <v>43906</v>
      </c>
      <c r="C702"/>
      <c r="D702">
        <f t="shared" si="30"/>
        <v>3</v>
      </c>
      <c r="E702">
        <f t="shared" si="31"/>
        <v>2020</v>
      </c>
      <c r="F702" t="str">
        <f t="shared" si="32"/>
        <v>3-2020</v>
      </c>
    </row>
    <row r="703" spans="1:6" x14ac:dyDescent="0.3">
      <c r="A703" s="109">
        <v>43907</v>
      </c>
      <c r="C703"/>
      <c r="D703">
        <f t="shared" si="30"/>
        <v>3</v>
      </c>
      <c r="E703">
        <f t="shared" si="31"/>
        <v>2020</v>
      </c>
      <c r="F703" t="str">
        <f t="shared" si="32"/>
        <v>3-2020</v>
      </c>
    </row>
    <row r="704" spans="1:6" x14ac:dyDescent="0.3">
      <c r="A704" s="109">
        <v>43908</v>
      </c>
      <c r="C704"/>
      <c r="D704">
        <f t="shared" si="30"/>
        <v>3</v>
      </c>
      <c r="E704">
        <f t="shared" si="31"/>
        <v>2020</v>
      </c>
      <c r="F704" t="str">
        <f t="shared" si="32"/>
        <v>3-2020</v>
      </c>
    </row>
    <row r="705" spans="1:6" x14ac:dyDescent="0.3">
      <c r="A705" s="109">
        <v>43909</v>
      </c>
      <c r="C705"/>
      <c r="D705">
        <f t="shared" si="30"/>
        <v>3</v>
      </c>
      <c r="E705">
        <f t="shared" si="31"/>
        <v>2020</v>
      </c>
      <c r="F705" t="str">
        <f t="shared" si="32"/>
        <v>3-2020</v>
      </c>
    </row>
    <row r="706" spans="1:6" x14ac:dyDescent="0.3">
      <c r="A706" s="109">
        <v>43910</v>
      </c>
      <c r="C706"/>
      <c r="D706">
        <f t="shared" ref="D706:D769" si="33">MONTH(A706)</f>
        <v>3</v>
      </c>
      <c r="E706">
        <f t="shared" ref="E706:E769" si="34">YEAR(A706)</f>
        <v>2020</v>
      </c>
      <c r="F706" t="str">
        <f t="shared" si="32"/>
        <v>3-2020</v>
      </c>
    </row>
    <row r="707" spans="1:6" x14ac:dyDescent="0.3">
      <c r="A707" s="109">
        <v>43911</v>
      </c>
      <c r="C707"/>
      <c r="D707">
        <f t="shared" si="33"/>
        <v>3</v>
      </c>
      <c r="E707">
        <f t="shared" si="34"/>
        <v>2020</v>
      </c>
      <c r="F707" t="str">
        <f t="shared" ref="F707:F770" si="35">D707&amp;"-"&amp;E707</f>
        <v>3-2020</v>
      </c>
    </row>
    <row r="708" spans="1:6" x14ac:dyDescent="0.3">
      <c r="A708" s="109">
        <v>43912</v>
      </c>
      <c r="C708"/>
      <c r="D708">
        <f t="shared" si="33"/>
        <v>3</v>
      </c>
      <c r="E708">
        <f t="shared" si="34"/>
        <v>2020</v>
      </c>
      <c r="F708" t="str">
        <f t="shared" si="35"/>
        <v>3-2020</v>
      </c>
    </row>
    <row r="709" spans="1:6" x14ac:dyDescent="0.3">
      <c r="A709" s="109">
        <v>43913</v>
      </c>
      <c r="C709"/>
      <c r="D709">
        <f t="shared" si="33"/>
        <v>3</v>
      </c>
      <c r="E709">
        <f t="shared" si="34"/>
        <v>2020</v>
      </c>
      <c r="F709" t="str">
        <f t="shared" si="35"/>
        <v>3-2020</v>
      </c>
    </row>
    <row r="710" spans="1:6" x14ac:dyDescent="0.3">
      <c r="A710" s="109">
        <v>43914</v>
      </c>
      <c r="C710"/>
      <c r="D710">
        <f t="shared" si="33"/>
        <v>3</v>
      </c>
      <c r="E710">
        <f t="shared" si="34"/>
        <v>2020</v>
      </c>
      <c r="F710" t="str">
        <f t="shared" si="35"/>
        <v>3-2020</v>
      </c>
    </row>
    <row r="711" spans="1:6" x14ac:dyDescent="0.3">
      <c r="A711" s="109">
        <v>43915</v>
      </c>
      <c r="C711"/>
      <c r="D711">
        <f t="shared" si="33"/>
        <v>3</v>
      </c>
      <c r="E711">
        <f t="shared" si="34"/>
        <v>2020</v>
      </c>
      <c r="F711" t="str">
        <f t="shared" si="35"/>
        <v>3-2020</v>
      </c>
    </row>
    <row r="712" spans="1:6" x14ac:dyDescent="0.3">
      <c r="A712" s="109">
        <v>43916</v>
      </c>
      <c r="C712"/>
      <c r="D712">
        <f t="shared" si="33"/>
        <v>3</v>
      </c>
      <c r="E712">
        <f t="shared" si="34"/>
        <v>2020</v>
      </c>
      <c r="F712" t="str">
        <f t="shared" si="35"/>
        <v>3-2020</v>
      </c>
    </row>
    <row r="713" spans="1:6" x14ac:dyDescent="0.3">
      <c r="A713" s="109">
        <v>43917</v>
      </c>
      <c r="C713"/>
      <c r="D713">
        <f t="shared" si="33"/>
        <v>3</v>
      </c>
      <c r="E713">
        <f t="shared" si="34"/>
        <v>2020</v>
      </c>
      <c r="F713" t="str">
        <f t="shared" si="35"/>
        <v>3-2020</v>
      </c>
    </row>
    <row r="714" spans="1:6" x14ac:dyDescent="0.3">
      <c r="A714" s="109">
        <v>43918</v>
      </c>
      <c r="C714"/>
      <c r="D714">
        <f t="shared" si="33"/>
        <v>3</v>
      </c>
      <c r="E714">
        <f t="shared" si="34"/>
        <v>2020</v>
      </c>
      <c r="F714" t="str">
        <f t="shared" si="35"/>
        <v>3-2020</v>
      </c>
    </row>
    <row r="715" spans="1:6" x14ac:dyDescent="0.3">
      <c r="A715" s="109">
        <v>43919</v>
      </c>
      <c r="C715"/>
      <c r="D715">
        <f t="shared" si="33"/>
        <v>3</v>
      </c>
      <c r="E715">
        <f t="shared" si="34"/>
        <v>2020</v>
      </c>
      <c r="F715" t="str">
        <f t="shared" si="35"/>
        <v>3-2020</v>
      </c>
    </row>
    <row r="716" spans="1:6" x14ac:dyDescent="0.3">
      <c r="A716" s="109">
        <v>43920</v>
      </c>
      <c r="C716"/>
      <c r="D716">
        <f t="shared" si="33"/>
        <v>3</v>
      </c>
      <c r="E716">
        <f t="shared" si="34"/>
        <v>2020</v>
      </c>
      <c r="F716" t="str">
        <f t="shared" si="35"/>
        <v>3-2020</v>
      </c>
    </row>
    <row r="717" spans="1:6" x14ac:dyDescent="0.3">
      <c r="A717" s="109">
        <v>43921</v>
      </c>
      <c r="B717" s="11">
        <v>3260623.0386555004</v>
      </c>
      <c r="C717"/>
      <c r="D717">
        <f t="shared" si="33"/>
        <v>3</v>
      </c>
      <c r="E717">
        <f t="shared" si="34"/>
        <v>2020</v>
      </c>
      <c r="F717" t="str">
        <f t="shared" si="35"/>
        <v>3-2020</v>
      </c>
    </row>
    <row r="718" spans="1:6" x14ac:dyDescent="0.3">
      <c r="A718" s="109">
        <v>43922</v>
      </c>
      <c r="C718"/>
      <c r="D718">
        <f t="shared" si="33"/>
        <v>4</v>
      </c>
      <c r="E718">
        <f t="shared" si="34"/>
        <v>2020</v>
      </c>
      <c r="F718" t="str">
        <f t="shared" si="35"/>
        <v>4-2020</v>
      </c>
    </row>
    <row r="719" spans="1:6" x14ac:dyDescent="0.3">
      <c r="A719" s="109">
        <v>43923</v>
      </c>
      <c r="C719"/>
      <c r="D719">
        <f t="shared" si="33"/>
        <v>4</v>
      </c>
      <c r="E719">
        <f t="shared" si="34"/>
        <v>2020</v>
      </c>
      <c r="F719" t="str">
        <f t="shared" si="35"/>
        <v>4-2020</v>
      </c>
    </row>
    <row r="720" spans="1:6" x14ac:dyDescent="0.3">
      <c r="A720" s="109">
        <v>43924</v>
      </c>
      <c r="C720"/>
      <c r="D720">
        <f t="shared" si="33"/>
        <v>4</v>
      </c>
      <c r="E720">
        <f t="shared" si="34"/>
        <v>2020</v>
      </c>
      <c r="F720" t="str">
        <f t="shared" si="35"/>
        <v>4-2020</v>
      </c>
    </row>
    <row r="721" spans="1:6" x14ac:dyDescent="0.3">
      <c r="A721" s="109">
        <v>43925</v>
      </c>
      <c r="C721"/>
      <c r="D721">
        <f t="shared" si="33"/>
        <v>4</v>
      </c>
      <c r="E721">
        <f t="shared" si="34"/>
        <v>2020</v>
      </c>
      <c r="F721" t="str">
        <f t="shared" si="35"/>
        <v>4-2020</v>
      </c>
    </row>
    <row r="722" spans="1:6" x14ac:dyDescent="0.3">
      <c r="A722" s="109">
        <v>43926</v>
      </c>
      <c r="C722"/>
      <c r="D722">
        <f t="shared" si="33"/>
        <v>4</v>
      </c>
      <c r="E722">
        <f t="shared" si="34"/>
        <v>2020</v>
      </c>
      <c r="F722" t="str">
        <f t="shared" si="35"/>
        <v>4-2020</v>
      </c>
    </row>
    <row r="723" spans="1:6" x14ac:dyDescent="0.3">
      <c r="A723" s="109">
        <v>43927</v>
      </c>
      <c r="C723"/>
      <c r="D723">
        <f t="shared" si="33"/>
        <v>4</v>
      </c>
      <c r="E723">
        <f t="shared" si="34"/>
        <v>2020</v>
      </c>
      <c r="F723" t="str">
        <f t="shared" si="35"/>
        <v>4-2020</v>
      </c>
    </row>
    <row r="724" spans="1:6" x14ac:dyDescent="0.3">
      <c r="A724" s="109">
        <v>43928</v>
      </c>
      <c r="C724"/>
      <c r="D724">
        <f t="shared" si="33"/>
        <v>4</v>
      </c>
      <c r="E724">
        <f t="shared" si="34"/>
        <v>2020</v>
      </c>
      <c r="F724" t="str">
        <f t="shared" si="35"/>
        <v>4-2020</v>
      </c>
    </row>
    <row r="725" spans="1:6" x14ac:dyDescent="0.3">
      <c r="A725" s="109">
        <v>43929</v>
      </c>
      <c r="C725"/>
      <c r="D725">
        <f t="shared" si="33"/>
        <v>4</v>
      </c>
      <c r="E725">
        <f t="shared" si="34"/>
        <v>2020</v>
      </c>
      <c r="F725" t="str">
        <f t="shared" si="35"/>
        <v>4-2020</v>
      </c>
    </row>
    <row r="726" spans="1:6" x14ac:dyDescent="0.3">
      <c r="A726" s="109">
        <v>43930</v>
      </c>
      <c r="C726"/>
      <c r="D726">
        <f t="shared" si="33"/>
        <v>4</v>
      </c>
      <c r="E726">
        <f t="shared" si="34"/>
        <v>2020</v>
      </c>
      <c r="F726" t="str">
        <f t="shared" si="35"/>
        <v>4-2020</v>
      </c>
    </row>
    <row r="727" spans="1:6" x14ac:dyDescent="0.3">
      <c r="A727" s="109">
        <v>43931</v>
      </c>
      <c r="C727"/>
      <c r="D727">
        <f t="shared" si="33"/>
        <v>4</v>
      </c>
      <c r="E727">
        <f t="shared" si="34"/>
        <v>2020</v>
      </c>
      <c r="F727" t="str">
        <f t="shared" si="35"/>
        <v>4-2020</v>
      </c>
    </row>
    <row r="728" spans="1:6" x14ac:dyDescent="0.3">
      <c r="A728" s="109">
        <v>43932</v>
      </c>
      <c r="C728"/>
      <c r="D728">
        <f t="shared" si="33"/>
        <v>4</v>
      </c>
      <c r="E728">
        <f t="shared" si="34"/>
        <v>2020</v>
      </c>
      <c r="F728" t="str">
        <f t="shared" si="35"/>
        <v>4-2020</v>
      </c>
    </row>
    <row r="729" spans="1:6" x14ac:dyDescent="0.3">
      <c r="A729" s="109">
        <v>43933</v>
      </c>
      <c r="C729"/>
      <c r="D729">
        <f t="shared" si="33"/>
        <v>4</v>
      </c>
      <c r="E729">
        <f t="shared" si="34"/>
        <v>2020</v>
      </c>
      <c r="F729" t="str">
        <f t="shared" si="35"/>
        <v>4-2020</v>
      </c>
    </row>
    <row r="730" spans="1:6" x14ac:dyDescent="0.3">
      <c r="A730" s="109">
        <v>43934</v>
      </c>
      <c r="C730"/>
      <c r="D730">
        <f t="shared" si="33"/>
        <v>4</v>
      </c>
      <c r="E730">
        <f t="shared" si="34"/>
        <v>2020</v>
      </c>
      <c r="F730" t="str">
        <f t="shared" si="35"/>
        <v>4-2020</v>
      </c>
    </row>
    <row r="731" spans="1:6" x14ac:dyDescent="0.3">
      <c r="A731" s="109">
        <v>43935</v>
      </c>
      <c r="C731"/>
      <c r="D731">
        <f t="shared" si="33"/>
        <v>4</v>
      </c>
      <c r="E731">
        <f t="shared" si="34"/>
        <v>2020</v>
      </c>
      <c r="F731" t="str">
        <f t="shared" si="35"/>
        <v>4-2020</v>
      </c>
    </row>
    <row r="732" spans="1:6" x14ac:dyDescent="0.3">
      <c r="A732" s="109">
        <v>43936</v>
      </c>
      <c r="C732"/>
      <c r="D732">
        <f t="shared" si="33"/>
        <v>4</v>
      </c>
      <c r="E732">
        <f t="shared" si="34"/>
        <v>2020</v>
      </c>
      <c r="F732" t="str">
        <f t="shared" si="35"/>
        <v>4-2020</v>
      </c>
    </row>
    <row r="733" spans="1:6" x14ac:dyDescent="0.3">
      <c r="A733" s="109">
        <v>43937</v>
      </c>
      <c r="C733"/>
      <c r="D733">
        <f t="shared" si="33"/>
        <v>4</v>
      </c>
      <c r="E733">
        <f t="shared" si="34"/>
        <v>2020</v>
      </c>
      <c r="F733" t="str">
        <f t="shared" si="35"/>
        <v>4-2020</v>
      </c>
    </row>
    <row r="734" spans="1:6" x14ac:dyDescent="0.3">
      <c r="A734" s="109">
        <v>43938</v>
      </c>
      <c r="C734"/>
      <c r="D734">
        <f t="shared" si="33"/>
        <v>4</v>
      </c>
      <c r="E734">
        <f t="shared" si="34"/>
        <v>2020</v>
      </c>
      <c r="F734" t="str">
        <f t="shared" si="35"/>
        <v>4-2020</v>
      </c>
    </row>
    <row r="735" spans="1:6" x14ac:dyDescent="0.3">
      <c r="A735" s="109">
        <v>43939</v>
      </c>
      <c r="C735"/>
      <c r="D735">
        <f t="shared" si="33"/>
        <v>4</v>
      </c>
      <c r="E735">
        <f t="shared" si="34"/>
        <v>2020</v>
      </c>
      <c r="F735" t="str">
        <f t="shared" si="35"/>
        <v>4-2020</v>
      </c>
    </row>
    <row r="736" spans="1:6" x14ac:dyDescent="0.3">
      <c r="A736" s="109">
        <v>43940</v>
      </c>
      <c r="C736"/>
      <c r="D736">
        <f t="shared" si="33"/>
        <v>4</v>
      </c>
      <c r="E736">
        <f t="shared" si="34"/>
        <v>2020</v>
      </c>
      <c r="F736" t="str">
        <f t="shared" si="35"/>
        <v>4-2020</v>
      </c>
    </row>
    <row r="737" spans="1:6" x14ac:dyDescent="0.3">
      <c r="A737" s="109">
        <v>43941</v>
      </c>
      <c r="C737"/>
      <c r="D737">
        <f t="shared" si="33"/>
        <v>4</v>
      </c>
      <c r="E737">
        <f t="shared" si="34"/>
        <v>2020</v>
      </c>
      <c r="F737" t="str">
        <f t="shared" si="35"/>
        <v>4-2020</v>
      </c>
    </row>
    <row r="738" spans="1:6" x14ac:dyDescent="0.3">
      <c r="A738" s="109">
        <v>43942</v>
      </c>
      <c r="C738"/>
      <c r="D738">
        <f t="shared" si="33"/>
        <v>4</v>
      </c>
      <c r="E738">
        <f t="shared" si="34"/>
        <v>2020</v>
      </c>
      <c r="F738" t="str">
        <f t="shared" si="35"/>
        <v>4-2020</v>
      </c>
    </row>
    <row r="739" spans="1:6" x14ac:dyDescent="0.3">
      <c r="A739" s="109">
        <v>43943</v>
      </c>
      <c r="C739"/>
      <c r="D739">
        <f t="shared" si="33"/>
        <v>4</v>
      </c>
      <c r="E739">
        <f t="shared" si="34"/>
        <v>2020</v>
      </c>
      <c r="F739" t="str">
        <f t="shared" si="35"/>
        <v>4-2020</v>
      </c>
    </row>
    <row r="740" spans="1:6" x14ac:dyDescent="0.3">
      <c r="A740" s="109">
        <v>43944</v>
      </c>
      <c r="C740"/>
      <c r="D740">
        <f t="shared" si="33"/>
        <v>4</v>
      </c>
      <c r="E740">
        <f t="shared" si="34"/>
        <v>2020</v>
      </c>
      <c r="F740" t="str">
        <f t="shared" si="35"/>
        <v>4-2020</v>
      </c>
    </row>
    <row r="741" spans="1:6" x14ac:dyDescent="0.3">
      <c r="A741" s="109">
        <v>43945</v>
      </c>
      <c r="C741"/>
      <c r="D741">
        <f t="shared" si="33"/>
        <v>4</v>
      </c>
      <c r="E741">
        <f t="shared" si="34"/>
        <v>2020</v>
      </c>
      <c r="F741" t="str">
        <f t="shared" si="35"/>
        <v>4-2020</v>
      </c>
    </row>
    <row r="742" spans="1:6" x14ac:dyDescent="0.3">
      <c r="A742" s="109">
        <v>43946</v>
      </c>
      <c r="C742"/>
      <c r="D742">
        <f t="shared" si="33"/>
        <v>4</v>
      </c>
      <c r="E742">
        <f t="shared" si="34"/>
        <v>2020</v>
      </c>
      <c r="F742" t="str">
        <f t="shared" si="35"/>
        <v>4-2020</v>
      </c>
    </row>
    <row r="743" spans="1:6" x14ac:dyDescent="0.3">
      <c r="A743" s="109">
        <v>43947</v>
      </c>
      <c r="C743"/>
      <c r="D743">
        <f t="shared" si="33"/>
        <v>4</v>
      </c>
      <c r="E743">
        <f t="shared" si="34"/>
        <v>2020</v>
      </c>
      <c r="F743" t="str">
        <f t="shared" si="35"/>
        <v>4-2020</v>
      </c>
    </row>
    <row r="744" spans="1:6" x14ac:dyDescent="0.3">
      <c r="A744" s="109">
        <v>43948</v>
      </c>
      <c r="C744"/>
      <c r="D744">
        <f t="shared" si="33"/>
        <v>4</v>
      </c>
      <c r="E744">
        <f t="shared" si="34"/>
        <v>2020</v>
      </c>
      <c r="F744" t="str">
        <f t="shared" si="35"/>
        <v>4-2020</v>
      </c>
    </row>
    <row r="745" spans="1:6" x14ac:dyDescent="0.3">
      <c r="A745" s="109">
        <v>43949</v>
      </c>
      <c r="C745"/>
      <c r="D745">
        <f t="shared" si="33"/>
        <v>4</v>
      </c>
      <c r="E745">
        <f t="shared" si="34"/>
        <v>2020</v>
      </c>
      <c r="F745" t="str">
        <f t="shared" si="35"/>
        <v>4-2020</v>
      </c>
    </row>
    <row r="746" spans="1:6" x14ac:dyDescent="0.3">
      <c r="A746" s="109">
        <v>43950</v>
      </c>
      <c r="C746"/>
      <c r="D746">
        <f t="shared" si="33"/>
        <v>4</v>
      </c>
      <c r="E746">
        <f t="shared" si="34"/>
        <v>2020</v>
      </c>
      <c r="F746" t="str">
        <f t="shared" si="35"/>
        <v>4-2020</v>
      </c>
    </row>
    <row r="747" spans="1:6" x14ac:dyDescent="0.3">
      <c r="A747" s="109">
        <v>43951</v>
      </c>
      <c r="B747" s="11">
        <v>2367698.2797799842</v>
      </c>
      <c r="C747"/>
      <c r="D747">
        <f t="shared" si="33"/>
        <v>4</v>
      </c>
      <c r="E747">
        <f t="shared" si="34"/>
        <v>2020</v>
      </c>
      <c r="F747" t="str">
        <f t="shared" si="35"/>
        <v>4-2020</v>
      </c>
    </row>
    <row r="748" spans="1:6" x14ac:dyDescent="0.3">
      <c r="A748" s="109">
        <v>43952</v>
      </c>
      <c r="C748"/>
      <c r="D748">
        <f t="shared" si="33"/>
        <v>5</v>
      </c>
      <c r="E748">
        <f t="shared" si="34"/>
        <v>2020</v>
      </c>
      <c r="F748" t="str">
        <f t="shared" si="35"/>
        <v>5-2020</v>
      </c>
    </row>
    <row r="749" spans="1:6" x14ac:dyDescent="0.3">
      <c r="A749" s="109">
        <v>43953</v>
      </c>
      <c r="C749"/>
      <c r="D749">
        <f t="shared" si="33"/>
        <v>5</v>
      </c>
      <c r="E749">
        <f t="shared" si="34"/>
        <v>2020</v>
      </c>
      <c r="F749" t="str">
        <f t="shared" si="35"/>
        <v>5-2020</v>
      </c>
    </row>
    <row r="750" spans="1:6" x14ac:dyDescent="0.3">
      <c r="A750" s="109">
        <v>43954</v>
      </c>
      <c r="C750"/>
      <c r="D750">
        <f t="shared" si="33"/>
        <v>5</v>
      </c>
      <c r="E750">
        <f t="shared" si="34"/>
        <v>2020</v>
      </c>
      <c r="F750" t="str">
        <f t="shared" si="35"/>
        <v>5-2020</v>
      </c>
    </row>
    <row r="751" spans="1:6" x14ac:dyDescent="0.3">
      <c r="A751" s="109">
        <v>43955</v>
      </c>
      <c r="C751"/>
      <c r="D751">
        <f t="shared" si="33"/>
        <v>5</v>
      </c>
      <c r="E751">
        <f t="shared" si="34"/>
        <v>2020</v>
      </c>
      <c r="F751" t="str">
        <f t="shared" si="35"/>
        <v>5-2020</v>
      </c>
    </row>
    <row r="752" spans="1:6" x14ac:dyDescent="0.3">
      <c r="A752" s="109">
        <v>43956</v>
      </c>
      <c r="C752"/>
      <c r="D752">
        <f t="shared" si="33"/>
        <v>5</v>
      </c>
      <c r="E752">
        <f t="shared" si="34"/>
        <v>2020</v>
      </c>
      <c r="F752" t="str">
        <f t="shared" si="35"/>
        <v>5-2020</v>
      </c>
    </row>
    <row r="753" spans="1:6" x14ac:dyDescent="0.3">
      <c r="A753" s="109">
        <v>43957</v>
      </c>
      <c r="C753"/>
      <c r="D753">
        <f t="shared" si="33"/>
        <v>5</v>
      </c>
      <c r="E753">
        <f t="shared" si="34"/>
        <v>2020</v>
      </c>
      <c r="F753" t="str">
        <f t="shared" si="35"/>
        <v>5-2020</v>
      </c>
    </row>
    <row r="754" spans="1:6" x14ac:dyDescent="0.3">
      <c r="A754" s="109">
        <v>43958</v>
      </c>
      <c r="C754"/>
      <c r="D754">
        <f t="shared" si="33"/>
        <v>5</v>
      </c>
      <c r="E754">
        <f t="shared" si="34"/>
        <v>2020</v>
      </c>
      <c r="F754" t="str">
        <f t="shared" si="35"/>
        <v>5-2020</v>
      </c>
    </row>
    <row r="755" spans="1:6" x14ac:dyDescent="0.3">
      <c r="A755" s="109">
        <v>43959</v>
      </c>
      <c r="C755"/>
      <c r="D755">
        <f t="shared" si="33"/>
        <v>5</v>
      </c>
      <c r="E755">
        <f t="shared" si="34"/>
        <v>2020</v>
      </c>
      <c r="F755" t="str">
        <f t="shared" si="35"/>
        <v>5-2020</v>
      </c>
    </row>
    <row r="756" spans="1:6" x14ac:dyDescent="0.3">
      <c r="A756" s="109">
        <v>43960</v>
      </c>
      <c r="C756"/>
      <c r="D756">
        <f t="shared" si="33"/>
        <v>5</v>
      </c>
      <c r="E756">
        <f t="shared" si="34"/>
        <v>2020</v>
      </c>
      <c r="F756" t="str">
        <f t="shared" si="35"/>
        <v>5-2020</v>
      </c>
    </row>
    <row r="757" spans="1:6" x14ac:dyDescent="0.3">
      <c r="A757" s="109">
        <v>43961</v>
      </c>
      <c r="C757"/>
      <c r="D757">
        <f t="shared" si="33"/>
        <v>5</v>
      </c>
      <c r="E757">
        <f t="shared" si="34"/>
        <v>2020</v>
      </c>
      <c r="F757" t="str">
        <f t="shared" si="35"/>
        <v>5-2020</v>
      </c>
    </row>
    <row r="758" spans="1:6" x14ac:dyDescent="0.3">
      <c r="A758" s="109">
        <v>43962</v>
      </c>
      <c r="C758"/>
      <c r="D758">
        <f t="shared" si="33"/>
        <v>5</v>
      </c>
      <c r="E758">
        <f t="shared" si="34"/>
        <v>2020</v>
      </c>
      <c r="F758" t="str">
        <f t="shared" si="35"/>
        <v>5-2020</v>
      </c>
    </row>
    <row r="759" spans="1:6" x14ac:dyDescent="0.3">
      <c r="A759" s="109">
        <v>43963</v>
      </c>
      <c r="C759"/>
      <c r="D759">
        <f t="shared" si="33"/>
        <v>5</v>
      </c>
      <c r="E759">
        <f t="shared" si="34"/>
        <v>2020</v>
      </c>
      <c r="F759" t="str">
        <f t="shared" si="35"/>
        <v>5-2020</v>
      </c>
    </row>
    <row r="760" spans="1:6" x14ac:dyDescent="0.3">
      <c r="A760" s="109">
        <v>43964</v>
      </c>
      <c r="C760"/>
      <c r="D760">
        <f t="shared" si="33"/>
        <v>5</v>
      </c>
      <c r="E760">
        <f t="shared" si="34"/>
        <v>2020</v>
      </c>
      <c r="F760" t="str">
        <f t="shared" si="35"/>
        <v>5-2020</v>
      </c>
    </row>
    <row r="761" spans="1:6" x14ac:dyDescent="0.3">
      <c r="A761" s="109">
        <v>43965</v>
      </c>
      <c r="C761"/>
      <c r="D761">
        <f t="shared" si="33"/>
        <v>5</v>
      </c>
      <c r="E761">
        <f t="shared" si="34"/>
        <v>2020</v>
      </c>
      <c r="F761" t="str">
        <f t="shared" si="35"/>
        <v>5-2020</v>
      </c>
    </row>
    <row r="762" spans="1:6" x14ac:dyDescent="0.3">
      <c r="A762" s="109">
        <v>43966</v>
      </c>
      <c r="C762"/>
      <c r="D762">
        <f t="shared" si="33"/>
        <v>5</v>
      </c>
      <c r="E762">
        <f t="shared" si="34"/>
        <v>2020</v>
      </c>
      <c r="F762" t="str">
        <f t="shared" si="35"/>
        <v>5-2020</v>
      </c>
    </row>
    <row r="763" spans="1:6" x14ac:dyDescent="0.3">
      <c r="A763" s="109">
        <v>43967</v>
      </c>
      <c r="C763"/>
      <c r="D763">
        <f t="shared" si="33"/>
        <v>5</v>
      </c>
      <c r="E763">
        <f t="shared" si="34"/>
        <v>2020</v>
      </c>
      <c r="F763" t="str">
        <f t="shared" si="35"/>
        <v>5-2020</v>
      </c>
    </row>
    <row r="764" spans="1:6" x14ac:dyDescent="0.3">
      <c r="A764" s="109">
        <v>43968</v>
      </c>
      <c r="C764"/>
      <c r="D764">
        <f t="shared" si="33"/>
        <v>5</v>
      </c>
      <c r="E764">
        <f t="shared" si="34"/>
        <v>2020</v>
      </c>
      <c r="F764" t="str">
        <f t="shared" si="35"/>
        <v>5-2020</v>
      </c>
    </row>
    <row r="765" spans="1:6" x14ac:dyDescent="0.3">
      <c r="A765" s="109">
        <v>43969</v>
      </c>
      <c r="C765"/>
      <c r="D765">
        <f t="shared" si="33"/>
        <v>5</v>
      </c>
      <c r="E765">
        <f t="shared" si="34"/>
        <v>2020</v>
      </c>
      <c r="F765" t="str">
        <f t="shared" si="35"/>
        <v>5-2020</v>
      </c>
    </row>
    <row r="766" spans="1:6" x14ac:dyDescent="0.3">
      <c r="A766" s="109">
        <v>43970</v>
      </c>
      <c r="C766"/>
      <c r="D766">
        <f t="shared" si="33"/>
        <v>5</v>
      </c>
      <c r="E766">
        <f t="shared" si="34"/>
        <v>2020</v>
      </c>
      <c r="F766" t="str">
        <f t="shared" si="35"/>
        <v>5-2020</v>
      </c>
    </row>
    <row r="767" spans="1:6" x14ac:dyDescent="0.3">
      <c r="A767" s="109">
        <v>43971</v>
      </c>
      <c r="C767"/>
      <c r="D767">
        <f t="shared" si="33"/>
        <v>5</v>
      </c>
      <c r="E767">
        <f t="shared" si="34"/>
        <v>2020</v>
      </c>
      <c r="F767" t="str">
        <f t="shared" si="35"/>
        <v>5-2020</v>
      </c>
    </row>
    <row r="768" spans="1:6" x14ac:dyDescent="0.3">
      <c r="A768" s="109">
        <v>43972</v>
      </c>
      <c r="C768"/>
      <c r="D768">
        <f t="shared" si="33"/>
        <v>5</v>
      </c>
      <c r="E768">
        <f t="shared" si="34"/>
        <v>2020</v>
      </c>
      <c r="F768" t="str">
        <f t="shared" si="35"/>
        <v>5-2020</v>
      </c>
    </row>
    <row r="769" spans="1:6" x14ac:dyDescent="0.3">
      <c r="A769" s="109">
        <v>43973</v>
      </c>
      <c r="C769"/>
      <c r="D769">
        <f t="shared" si="33"/>
        <v>5</v>
      </c>
      <c r="E769">
        <f t="shared" si="34"/>
        <v>2020</v>
      </c>
      <c r="F769" t="str">
        <f t="shared" si="35"/>
        <v>5-2020</v>
      </c>
    </row>
    <row r="770" spans="1:6" x14ac:dyDescent="0.3">
      <c r="A770" s="109">
        <v>43974</v>
      </c>
      <c r="C770"/>
      <c r="D770">
        <f t="shared" ref="D770:D833" si="36">MONTH(A770)</f>
        <v>5</v>
      </c>
      <c r="E770">
        <f t="shared" ref="E770:E833" si="37">YEAR(A770)</f>
        <v>2020</v>
      </c>
      <c r="F770" t="str">
        <f t="shared" si="35"/>
        <v>5-2020</v>
      </c>
    </row>
    <row r="771" spans="1:6" x14ac:dyDescent="0.3">
      <c r="A771" s="109">
        <v>43975</v>
      </c>
      <c r="C771"/>
      <c r="D771">
        <f t="shared" si="36"/>
        <v>5</v>
      </c>
      <c r="E771">
        <f t="shared" si="37"/>
        <v>2020</v>
      </c>
      <c r="F771" t="str">
        <f t="shared" ref="F771:F834" si="38">D771&amp;"-"&amp;E771</f>
        <v>5-2020</v>
      </c>
    </row>
    <row r="772" spans="1:6" x14ac:dyDescent="0.3">
      <c r="A772" s="109">
        <v>43976</v>
      </c>
      <c r="C772"/>
      <c r="D772">
        <f t="shared" si="36"/>
        <v>5</v>
      </c>
      <c r="E772">
        <f t="shared" si="37"/>
        <v>2020</v>
      </c>
      <c r="F772" t="str">
        <f t="shared" si="38"/>
        <v>5-2020</v>
      </c>
    </row>
    <row r="773" spans="1:6" x14ac:dyDescent="0.3">
      <c r="A773" s="109">
        <v>43977</v>
      </c>
      <c r="C773"/>
      <c r="D773">
        <f t="shared" si="36"/>
        <v>5</v>
      </c>
      <c r="E773">
        <f t="shared" si="37"/>
        <v>2020</v>
      </c>
      <c r="F773" t="str">
        <f t="shared" si="38"/>
        <v>5-2020</v>
      </c>
    </row>
    <row r="774" spans="1:6" x14ac:dyDescent="0.3">
      <c r="A774" s="109">
        <v>43978</v>
      </c>
      <c r="C774"/>
      <c r="D774">
        <f t="shared" si="36"/>
        <v>5</v>
      </c>
      <c r="E774">
        <f t="shared" si="37"/>
        <v>2020</v>
      </c>
      <c r="F774" t="str">
        <f t="shared" si="38"/>
        <v>5-2020</v>
      </c>
    </row>
    <row r="775" spans="1:6" x14ac:dyDescent="0.3">
      <c r="A775" s="109">
        <v>43979</v>
      </c>
      <c r="C775"/>
      <c r="D775">
        <f t="shared" si="36"/>
        <v>5</v>
      </c>
      <c r="E775">
        <f t="shared" si="37"/>
        <v>2020</v>
      </c>
      <c r="F775" t="str">
        <f t="shared" si="38"/>
        <v>5-2020</v>
      </c>
    </row>
    <row r="776" spans="1:6" x14ac:dyDescent="0.3">
      <c r="A776" s="109">
        <v>43980</v>
      </c>
      <c r="C776"/>
      <c r="D776">
        <f t="shared" si="36"/>
        <v>5</v>
      </c>
      <c r="E776">
        <f t="shared" si="37"/>
        <v>2020</v>
      </c>
      <c r="F776" t="str">
        <f t="shared" si="38"/>
        <v>5-2020</v>
      </c>
    </row>
    <row r="777" spans="1:6" x14ac:dyDescent="0.3">
      <c r="A777" s="109">
        <v>43981</v>
      </c>
      <c r="C777"/>
      <c r="D777">
        <f t="shared" si="36"/>
        <v>5</v>
      </c>
      <c r="E777">
        <f t="shared" si="37"/>
        <v>2020</v>
      </c>
      <c r="F777" t="str">
        <f t="shared" si="38"/>
        <v>5-2020</v>
      </c>
    </row>
    <row r="778" spans="1:6" x14ac:dyDescent="0.3">
      <c r="A778" s="109">
        <v>43982</v>
      </c>
      <c r="B778" s="11">
        <v>1651887.0370815995</v>
      </c>
      <c r="C778"/>
      <c r="D778">
        <f t="shared" si="36"/>
        <v>5</v>
      </c>
      <c r="E778">
        <f t="shared" si="37"/>
        <v>2020</v>
      </c>
      <c r="F778" t="str">
        <f t="shared" si="38"/>
        <v>5-2020</v>
      </c>
    </row>
    <row r="779" spans="1:6" x14ac:dyDescent="0.3">
      <c r="A779" s="109">
        <v>43983</v>
      </c>
      <c r="C779"/>
      <c r="D779">
        <f t="shared" si="36"/>
        <v>6</v>
      </c>
      <c r="E779">
        <f t="shared" si="37"/>
        <v>2020</v>
      </c>
      <c r="F779" t="str">
        <f t="shared" si="38"/>
        <v>6-2020</v>
      </c>
    </row>
    <row r="780" spans="1:6" x14ac:dyDescent="0.3">
      <c r="A780" s="109">
        <v>43984</v>
      </c>
      <c r="C780"/>
      <c r="D780">
        <f t="shared" si="36"/>
        <v>6</v>
      </c>
      <c r="E780">
        <f t="shared" si="37"/>
        <v>2020</v>
      </c>
      <c r="F780" t="str">
        <f t="shared" si="38"/>
        <v>6-2020</v>
      </c>
    </row>
    <row r="781" spans="1:6" x14ac:dyDescent="0.3">
      <c r="A781" s="109">
        <v>43985</v>
      </c>
      <c r="C781"/>
      <c r="D781">
        <f t="shared" si="36"/>
        <v>6</v>
      </c>
      <c r="E781">
        <f t="shared" si="37"/>
        <v>2020</v>
      </c>
      <c r="F781" t="str">
        <f t="shared" si="38"/>
        <v>6-2020</v>
      </c>
    </row>
    <row r="782" spans="1:6" x14ac:dyDescent="0.3">
      <c r="A782" s="109">
        <v>43986</v>
      </c>
      <c r="C782"/>
      <c r="D782">
        <f t="shared" si="36"/>
        <v>6</v>
      </c>
      <c r="E782">
        <f t="shared" si="37"/>
        <v>2020</v>
      </c>
      <c r="F782" t="str">
        <f t="shared" si="38"/>
        <v>6-2020</v>
      </c>
    </row>
    <row r="783" spans="1:6" x14ac:dyDescent="0.3">
      <c r="A783" s="109">
        <v>43987</v>
      </c>
      <c r="C783"/>
      <c r="D783">
        <f t="shared" si="36"/>
        <v>6</v>
      </c>
      <c r="E783">
        <f t="shared" si="37"/>
        <v>2020</v>
      </c>
      <c r="F783" t="str">
        <f t="shared" si="38"/>
        <v>6-2020</v>
      </c>
    </row>
    <row r="784" spans="1:6" x14ac:dyDescent="0.3">
      <c r="A784" s="109">
        <v>43988</v>
      </c>
      <c r="C784"/>
      <c r="D784">
        <f t="shared" si="36"/>
        <v>6</v>
      </c>
      <c r="E784">
        <f t="shared" si="37"/>
        <v>2020</v>
      </c>
      <c r="F784" t="str">
        <f t="shared" si="38"/>
        <v>6-2020</v>
      </c>
    </row>
    <row r="785" spans="1:6" x14ac:dyDescent="0.3">
      <c r="A785" s="109">
        <v>43989</v>
      </c>
      <c r="C785"/>
      <c r="D785">
        <f t="shared" si="36"/>
        <v>6</v>
      </c>
      <c r="E785">
        <f t="shared" si="37"/>
        <v>2020</v>
      </c>
      <c r="F785" t="str">
        <f t="shared" si="38"/>
        <v>6-2020</v>
      </c>
    </row>
    <row r="786" spans="1:6" x14ac:dyDescent="0.3">
      <c r="A786" s="109">
        <v>43990</v>
      </c>
      <c r="C786"/>
      <c r="D786">
        <f t="shared" si="36"/>
        <v>6</v>
      </c>
      <c r="E786">
        <f t="shared" si="37"/>
        <v>2020</v>
      </c>
      <c r="F786" t="str">
        <f t="shared" si="38"/>
        <v>6-2020</v>
      </c>
    </row>
    <row r="787" spans="1:6" x14ac:dyDescent="0.3">
      <c r="A787" s="109">
        <v>43991</v>
      </c>
      <c r="C787"/>
      <c r="D787">
        <f t="shared" si="36"/>
        <v>6</v>
      </c>
      <c r="E787">
        <f t="shared" si="37"/>
        <v>2020</v>
      </c>
      <c r="F787" t="str">
        <f t="shared" si="38"/>
        <v>6-2020</v>
      </c>
    </row>
    <row r="788" spans="1:6" x14ac:dyDescent="0.3">
      <c r="A788" s="109">
        <v>43992</v>
      </c>
      <c r="C788"/>
      <c r="D788">
        <f t="shared" si="36"/>
        <v>6</v>
      </c>
      <c r="E788">
        <f t="shared" si="37"/>
        <v>2020</v>
      </c>
      <c r="F788" t="str">
        <f t="shared" si="38"/>
        <v>6-2020</v>
      </c>
    </row>
    <row r="789" spans="1:6" x14ac:dyDescent="0.3">
      <c r="A789" s="109">
        <v>43993</v>
      </c>
      <c r="C789"/>
      <c r="D789">
        <f t="shared" si="36"/>
        <v>6</v>
      </c>
      <c r="E789">
        <f t="shared" si="37"/>
        <v>2020</v>
      </c>
      <c r="F789" t="str">
        <f t="shared" si="38"/>
        <v>6-2020</v>
      </c>
    </row>
    <row r="790" spans="1:6" x14ac:dyDescent="0.3">
      <c r="A790" s="109">
        <v>43994</v>
      </c>
      <c r="C790"/>
      <c r="D790">
        <f t="shared" si="36"/>
        <v>6</v>
      </c>
      <c r="E790">
        <f t="shared" si="37"/>
        <v>2020</v>
      </c>
      <c r="F790" t="str">
        <f t="shared" si="38"/>
        <v>6-2020</v>
      </c>
    </row>
    <row r="791" spans="1:6" x14ac:dyDescent="0.3">
      <c r="A791" s="109">
        <v>43995</v>
      </c>
      <c r="C791"/>
      <c r="D791">
        <f t="shared" si="36"/>
        <v>6</v>
      </c>
      <c r="E791">
        <f t="shared" si="37"/>
        <v>2020</v>
      </c>
      <c r="F791" t="str">
        <f t="shared" si="38"/>
        <v>6-2020</v>
      </c>
    </row>
    <row r="792" spans="1:6" x14ac:dyDescent="0.3">
      <c r="A792" s="109">
        <v>43996</v>
      </c>
      <c r="C792"/>
      <c r="D792">
        <f t="shared" si="36"/>
        <v>6</v>
      </c>
      <c r="E792">
        <f t="shared" si="37"/>
        <v>2020</v>
      </c>
      <c r="F792" t="str">
        <f t="shared" si="38"/>
        <v>6-2020</v>
      </c>
    </row>
    <row r="793" spans="1:6" x14ac:dyDescent="0.3">
      <c r="A793" s="109">
        <v>43997</v>
      </c>
      <c r="C793"/>
      <c r="D793">
        <f t="shared" si="36"/>
        <v>6</v>
      </c>
      <c r="E793">
        <f t="shared" si="37"/>
        <v>2020</v>
      </c>
      <c r="F793" t="str">
        <f t="shared" si="38"/>
        <v>6-2020</v>
      </c>
    </row>
    <row r="794" spans="1:6" x14ac:dyDescent="0.3">
      <c r="A794" s="109">
        <v>43998</v>
      </c>
      <c r="C794"/>
      <c r="D794">
        <f t="shared" si="36"/>
        <v>6</v>
      </c>
      <c r="E794">
        <f t="shared" si="37"/>
        <v>2020</v>
      </c>
      <c r="F794" t="str">
        <f t="shared" si="38"/>
        <v>6-2020</v>
      </c>
    </row>
    <row r="795" spans="1:6" x14ac:dyDescent="0.3">
      <c r="A795" s="109">
        <v>43999</v>
      </c>
      <c r="C795"/>
      <c r="D795">
        <f t="shared" si="36"/>
        <v>6</v>
      </c>
      <c r="E795">
        <f t="shared" si="37"/>
        <v>2020</v>
      </c>
      <c r="F795" t="str">
        <f t="shared" si="38"/>
        <v>6-2020</v>
      </c>
    </row>
    <row r="796" spans="1:6" x14ac:dyDescent="0.3">
      <c r="A796" s="109">
        <v>44000</v>
      </c>
      <c r="C796"/>
      <c r="D796">
        <f t="shared" si="36"/>
        <v>6</v>
      </c>
      <c r="E796">
        <f t="shared" si="37"/>
        <v>2020</v>
      </c>
      <c r="F796" t="str">
        <f t="shared" si="38"/>
        <v>6-2020</v>
      </c>
    </row>
    <row r="797" spans="1:6" x14ac:dyDescent="0.3">
      <c r="A797" s="109">
        <v>44001</v>
      </c>
      <c r="C797"/>
      <c r="D797">
        <f t="shared" si="36"/>
        <v>6</v>
      </c>
      <c r="E797">
        <f t="shared" si="37"/>
        <v>2020</v>
      </c>
      <c r="F797" t="str">
        <f t="shared" si="38"/>
        <v>6-2020</v>
      </c>
    </row>
    <row r="798" spans="1:6" x14ac:dyDescent="0.3">
      <c r="A798" s="109">
        <v>44002</v>
      </c>
      <c r="C798"/>
      <c r="D798">
        <f t="shared" si="36"/>
        <v>6</v>
      </c>
      <c r="E798">
        <f t="shared" si="37"/>
        <v>2020</v>
      </c>
      <c r="F798" t="str">
        <f t="shared" si="38"/>
        <v>6-2020</v>
      </c>
    </row>
    <row r="799" spans="1:6" x14ac:dyDescent="0.3">
      <c r="A799" s="109">
        <v>44003</v>
      </c>
      <c r="C799"/>
      <c r="D799">
        <f t="shared" si="36"/>
        <v>6</v>
      </c>
      <c r="E799">
        <f t="shared" si="37"/>
        <v>2020</v>
      </c>
      <c r="F799" t="str">
        <f t="shared" si="38"/>
        <v>6-2020</v>
      </c>
    </row>
    <row r="800" spans="1:6" x14ac:dyDescent="0.3">
      <c r="A800" s="109">
        <v>44004</v>
      </c>
      <c r="C800"/>
      <c r="D800">
        <f t="shared" si="36"/>
        <v>6</v>
      </c>
      <c r="E800">
        <f t="shared" si="37"/>
        <v>2020</v>
      </c>
      <c r="F800" t="str">
        <f t="shared" si="38"/>
        <v>6-2020</v>
      </c>
    </row>
    <row r="801" spans="1:6" x14ac:dyDescent="0.3">
      <c r="A801" s="109">
        <v>44005</v>
      </c>
      <c r="C801"/>
      <c r="D801">
        <f t="shared" si="36"/>
        <v>6</v>
      </c>
      <c r="E801">
        <f t="shared" si="37"/>
        <v>2020</v>
      </c>
      <c r="F801" t="str">
        <f t="shared" si="38"/>
        <v>6-2020</v>
      </c>
    </row>
    <row r="802" spans="1:6" x14ac:dyDescent="0.3">
      <c r="A802" s="109">
        <v>44006</v>
      </c>
      <c r="C802"/>
      <c r="D802">
        <f t="shared" si="36"/>
        <v>6</v>
      </c>
      <c r="E802">
        <f t="shared" si="37"/>
        <v>2020</v>
      </c>
      <c r="F802" t="str">
        <f t="shared" si="38"/>
        <v>6-2020</v>
      </c>
    </row>
    <row r="803" spans="1:6" x14ac:dyDescent="0.3">
      <c r="A803" s="109">
        <v>44007</v>
      </c>
      <c r="C803"/>
      <c r="D803">
        <f t="shared" si="36"/>
        <v>6</v>
      </c>
      <c r="E803">
        <f t="shared" si="37"/>
        <v>2020</v>
      </c>
      <c r="F803" t="str">
        <f t="shared" si="38"/>
        <v>6-2020</v>
      </c>
    </row>
    <row r="804" spans="1:6" x14ac:dyDescent="0.3">
      <c r="A804" s="109">
        <v>44008</v>
      </c>
      <c r="C804"/>
      <c r="D804">
        <f t="shared" si="36"/>
        <v>6</v>
      </c>
      <c r="E804">
        <f t="shared" si="37"/>
        <v>2020</v>
      </c>
      <c r="F804" t="str">
        <f t="shared" si="38"/>
        <v>6-2020</v>
      </c>
    </row>
    <row r="805" spans="1:6" x14ac:dyDescent="0.3">
      <c r="A805" s="109">
        <v>44009</v>
      </c>
      <c r="C805"/>
      <c r="D805">
        <f t="shared" si="36"/>
        <v>6</v>
      </c>
      <c r="E805">
        <f t="shared" si="37"/>
        <v>2020</v>
      </c>
      <c r="F805" t="str">
        <f t="shared" si="38"/>
        <v>6-2020</v>
      </c>
    </row>
    <row r="806" spans="1:6" x14ac:dyDescent="0.3">
      <c r="A806" s="109">
        <v>44010</v>
      </c>
      <c r="C806"/>
      <c r="D806">
        <f t="shared" si="36"/>
        <v>6</v>
      </c>
      <c r="E806">
        <f t="shared" si="37"/>
        <v>2020</v>
      </c>
      <c r="F806" t="str">
        <f t="shared" si="38"/>
        <v>6-2020</v>
      </c>
    </row>
    <row r="807" spans="1:6" x14ac:dyDescent="0.3">
      <c r="A807" s="109">
        <v>44011</v>
      </c>
      <c r="C807"/>
      <c r="D807">
        <f t="shared" si="36"/>
        <v>6</v>
      </c>
      <c r="E807">
        <f t="shared" si="37"/>
        <v>2020</v>
      </c>
      <c r="F807" t="str">
        <f t="shared" si="38"/>
        <v>6-2020</v>
      </c>
    </row>
    <row r="808" spans="1:6" x14ac:dyDescent="0.3">
      <c r="A808" s="109">
        <v>44012</v>
      </c>
      <c r="B808" s="11">
        <v>1107292.9947422135</v>
      </c>
      <c r="C808"/>
      <c r="D808">
        <f t="shared" si="36"/>
        <v>6</v>
      </c>
      <c r="E808">
        <f t="shared" si="37"/>
        <v>2020</v>
      </c>
      <c r="F808" t="str">
        <f t="shared" si="38"/>
        <v>6-2020</v>
      </c>
    </row>
    <row r="809" spans="1:6" x14ac:dyDescent="0.3">
      <c r="A809" s="109">
        <v>44013</v>
      </c>
      <c r="C809"/>
      <c r="D809">
        <f t="shared" si="36"/>
        <v>7</v>
      </c>
      <c r="E809">
        <f t="shared" si="37"/>
        <v>2020</v>
      </c>
      <c r="F809" t="str">
        <f t="shared" si="38"/>
        <v>7-2020</v>
      </c>
    </row>
    <row r="810" spans="1:6" x14ac:dyDescent="0.3">
      <c r="A810" s="109">
        <v>44014</v>
      </c>
      <c r="C810"/>
      <c r="D810">
        <f t="shared" si="36"/>
        <v>7</v>
      </c>
      <c r="E810">
        <f t="shared" si="37"/>
        <v>2020</v>
      </c>
      <c r="F810" t="str">
        <f t="shared" si="38"/>
        <v>7-2020</v>
      </c>
    </row>
    <row r="811" spans="1:6" x14ac:dyDescent="0.3">
      <c r="A811" s="109">
        <v>44015</v>
      </c>
      <c r="C811"/>
      <c r="D811">
        <f t="shared" si="36"/>
        <v>7</v>
      </c>
      <c r="E811">
        <f t="shared" si="37"/>
        <v>2020</v>
      </c>
      <c r="F811" t="str">
        <f t="shared" si="38"/>
        <v>7-2020</v>
      </c>
    </row>
    <row r="812" spans="1:6" x14ac:dyDescent="0.3">
      <c r="A812" s="109">
        <v>44016</v>
      </c>
      <c r="C812"/>
      <c r="D812">
        <f t="shared" si="36"/>
        <v>7</v>
      </c>
      <c r="E812">
        <f t="shared" si="37"/>
        <v>2020</v>
      </c>
      <c r="F812" t="str">
        <f t="shared" si="38"/>
        <v>7-2020</v>
      </c>
    </row>
    <row r="813" spans="1:6" x14ac:dyDescent="0.3">
      <c r="A813" s="109">
        <v>44017</v>
      </c>
      <c r="C813"/>
      <c r="D813">
        <f t="shared" si="36"/>
        <v>7</v>
      </c>
      <c r="E813">
        <f t="shared" si="37"/>
        <v>2020</v>
      </c>
      <c r="F813" t="str">
        <f t="shared" si="38"/>
        <v>7-2020</v>
      </c>
    </row>
    <row r="814" spans="1:6" x14ac:dyDescent="0.3">
      <c r="A814" s="109">
        <v>44018</v>
      </c>
      <c r="C814"/>
      <c r="D814">
        <f t="shared" si="36"/>
        <v>7</v>
      </c>
      <c r="E814">
        <f t="shared" si="37"/>
        <v>2020</v>
      </c>
      <c r="F814" t="str">
        <f t="shared" si="38"/>
        <v>7-2020</v>
      </c>
    </row>
    <row r="815" spans="1:6" x14ac:dyDescent="0.3">
      <c r="A815" s="109">
        <v>44019</v>
      </c>
      <c r="C815"/>
      <c r="D815">
        <f t="shared" si="36"/>
        <v>7</v>
      </c>
      <c r="E815">
        <f t="shared" si="37"/>
        <v>2020</v>
      </c>
      <c r="F815" t="str">
        <f t="shared" si="38"/>
        <v>7-2020</v>
      </c>
    </row>
    <row r="816" spans="1:6" x14ac:dyDescent="0.3">
      <c r="A816" s="109">
        <v>44020</v>
      </c>
      <c r="C816"/>
      <c r="D816">
        <f t="shared" si="36"/>
        <v>7</v>
      </c>
      <c r="E816">
        <f t="shared" si="37"/>
        <v>2020</v>
      </c>
      <c r="F816" t="str">
        <f t="shared" si="38"/>
        <v>7-2020</v>
      </c>
    </row>
    <row r="817" spans="1:6" x14ac:dyDescent="0.3">
      <c r="A817" s="109">
        <v>44021</v>
      </c>
      <c r="C817"/>
      <c r="D817">
        <f t="shared" si="36"/>
        <v>7</v>
      </c>
      <c r="E817">
        <f t="shared" si="37"/>
        <v>2020</v>
      </c>
      <c r="F817" t="str">
        <f t="shared" si="38"/>
        <v>7-2020</v>
      </c>
    </row>
    <row r="818" spans="1:6" x14ac:dyDescent="0.3">
      <c r="A818" s="109">
        <v>44022</v>
      </c>
      <c r="C818"/>
      <c r="D818">
        <f t="shared" si="36"/>
        <v>7</v>
      </c>
      <c r="E818">
        <f t="shared" si="37"/>
        <v>2020</v>
      </c>
      <c r="F818" t="str">
        <f t="shared" si="38"/>
        <v>7-2020</v>
      </c>
    </row>
    <row r="819" spans="1:6" x14ac:dyDescent="0.3">
      <c r="A819" s="109">
        <v>44023</v>
      </c>
      <c r="C819"/>
      <c r="D819">
        <f t="shared" si="36"/>
        <v>7</v>
      </c>
      <c r="E819">
        <f t="shared" si="37"/>
        <v>2020</v>
      </c>
      <c r="F819" t="str">
        <f t="shared" si="38"/>
        <v>7-2020</v>
      </c>
    </row>
    <row r="820" spans="1:6" x14ac:dyDescent="0.3">
      <c r="A820" s="109">
        <v>44024</v>
      </c>
      <c r="C820"/>
      <c r="D820">
        <f t="shared" si="36"/>
        <v>7</v>
      </c>
      <c r="E820">
        <f t="shared" si="37"/>
        <v>2020</v>
      </c>
      <c r="F820" t="str">
        <f t="shared" si="38"/>
        <v>7-2020</v>
      </c>
    </row>
    <row r="821" spans="1:6" x14ac:dyDescent="0.3">
      <c r="A821" s="109">
        <v>44025</v>
      </c>
      <c r="C821"/>
      <c r="D821">
        <f t="shared" si="36"/>
        <v>7</v>
      </c>
      <c r="E821">
        <f t="shared" si="37"/>
        <v>2020</v>
      </c>
      <c r="F821" t="str">
        <f t="shared" si="38"/>
        <v>7-2020</v>
      </c>
    </row>
    <row r="822" spans="1:6" x14ac:dyDescent="0.3">
      <c r="A822" s="109">
        <v>44026</v>
      </c>
      <c r="C822"/>
      <c r="D822">
        <f t="shared" si="36"/>
        <v>7</v>
      </c>
      <c r="E822">
        <f t="shared" si="37"/>
        <v>2020</v>
      </c>
      <c r="F822" t="str">
        <f t="shared" si="38"/>
        <v>7-2020</v>
      </c>
    </row>
    <row r="823" spans="1:6" x14ac:dyDescent="0.3">
      <c r="A823" s="109">
        <v>44027</v>
      </c>
      <c r="C823"/>
      <c r="D823">
        <f t="shared" si="36"/>
        <v>7</v>
      </c>
      <c r="E823">
        <f t="shared" si="37"/>
        <v>2020</v>
      </c>
      <c r="F823" t="str">
        <f t="shared" si="38"/>
        <v>7-2020</v>
      </c>
    </row>
    <row r="824" spans="1:6" x14ac:dyDescent="0.3">
      <c r="A824" s="109">
        <v>44028</v>
      </c>
      <c r="C824"/>
      <c r="D824">
        <f t="shared" si="36"/>
        <v>7</v>
      </c>
      <c r="E824">
        <f t="shared" si="37"/>
        <v>2020</v>
      </c>
      <c r="F824" t="str">
        <f t="shared" si="38"/>
        <v>7-2020</v>
      </c>
    </row>
    <row r="825" spans="1:6" x14ac:dyDescent="0.3">
      <c r="A825" s="109">
        <v>44029</v>
      </c>
      <c r="C825"/>
      <c r="D825">
        <f t="shared" si="36"/>
        <v>7</v>
      </c>
      <c r="E825">
        <f t="shared" si="37"/>
        <v>2020</v>
      </c>
      <c r="F825" t="str">
        <f t="shared" si="38"/>
        <v>7-2020</v>
      </c>
    </row>
    <row r="826" spans="1:6" x14ac:dyDescent="0.3">
      <c r="A826" s="109">
        <v>44030</v>
      </c>
      <c r="C826"/>
      <c r="D826">
        <f t="shared" si="36"/>
        <v>7</v>
      </c>
      <c r="E826">
        <f t="shared" si="37"/>
        <v>2020</v>
      </c>
      <c r="F826" t="str">
        <f t="shared" si="38"/>
        <v>7-2020</v>
      </c>
    </row>
    <row r="827" spans="1:6" x14ac:dyDescent="0.3">
      <c r="A827" s="109">
        <v>44031</v>
      </c>
      <c r="C827"/>
      <c r="D827">
        <f t="shared" si="36"/>
        <v>7</v>
      </c>
      <c r="E827">
        <f t="shared" si="37"/>
        <v>2020</v>
      </c>
      <c r="F827" t="str">
        <f t="shared" si="38"/>
        <v>7-2020</v>
      </c>
    </row>
    <row r="828" spans="1:6" x14ac:dyDescent="0.3">
      <c r="A828" s="109">
        <v>44032</v>
      </c>
      <c r="C828"/>
      <c r="D828">
        <f t="shared" si="36"/>
        <v>7</v>
      </c>
      <c r="E828">
        <f t="shared" si="37"/>
        <v>2020</v>
      </c>
      <c r="F828" t="str">
        <f t="shared" si="38"/>
        <v>7-2020</v>
      </c>
    </row>
    <row r="829" spans="1:6" x14ac:dyDescent="0.3">
      <c r="A829" s="109">
        <v>44033</v>
      </c>
      <c r="C829"/>
      <c r="D829">
        <f t="shared" si="36"/>
        <v>7</v>
      </c>
      <c r="E829">
        <f t="shared" si="37"/>
        <v>2020</v>
      </c>
      <c r="F829" t="str">
        <f t="shared" si="38"/>
        <v>7-2020</v>
      </c>
    </row>
    <row r="830" spans="1:6" x14ac:dyDescent="0.3">
      <c r="A830" s="109">
        <v>44034</v>
      </c>
      <c r="C830"/>
      <c r="D830">
        <f t="shared" si="36"/>
        <v>7</v>
      </c>
      <c r="E830">
        <f t="shared" si="37"/>
        <v>2020</v>
      </c>
      <c r="F830" t="str">
        <f t="shared" si="38"/>
        <v>7-2020</v>
      </c>
    </row>
    <row r="831" spans="1:6" x14ac:dyDescent="0.3">
      <c r="A831" s="109">
        <v>44035</v>
      </c>
      <c r="C831"/>
      <c r="D831">
        <f t="shared" si="36"/>
        <v>7</v>
      </c>
      <c r="E831">
        <f t="shared" si="37"/>
        <v>2020</v>
      </c>
      <c r="F831" t="str">
        <f t="shared" si="38"/>
        <v>7-2020</v>
      </c>
    </row>
    <row r="832" spans="1:6" x14ac:dyDescent="0.3">
      <c r="A832" s="109">
        <v>44036</v>
      </c>
      <c r="C832"/>
      <c r="D832">
        <f t="shared" si="36"/>
        <v>7</v>
      </c>
      <c r="E832">
        <f t="shared" si="37"/>
        <v>2020</v>
      </c>
      <c r="F832" t="str">
        <f t="shared" si="38"/>
        <v>7-2020</v>
      </c>
    </row>
    <row r="833" spans="1:6" x14ac:dyDescent="0.3">
      <c r="A833" s="109">
        <v>44037</v>
      </c>
      <c r="C833"/>
      <c r="D833">
        <f t="shared" si="36"/>
        <v>7</v>
      </c>
      <c r="E833">
        <f t="shared" si="37"/>
        <v>2020</v>
      </c>
      <c r="F833" t="str">
        <f t="shared" si="38"/>
        <v>7-2020</v>
      </c>
    </row>
    <row r="834" spans="1:6" x14ac:dyDescent="0.3">
      <c r="A834" s="109">
        <v>44038</v>
      </c>
      <c r="C834"/>
      <c r="D834">
        <f t="shared" ref="D834:D897" si="39">MONTH(A834)</f>
        <v>7</v>
      </c>
      <c r="E834">
        <f t="shared" ref="E834:E897" si="40">YEAR(A834)</f>
        <v>2020</v>
      </c>
      <c r="F834" t="str">
        <f t="shared" si="38"/>
        <v>7-2020</v>
      </c>
    </row>
    <row r="835" spans="1:6" x14ac:dyDescent="0.3">
      <c r="A835" s="109">
        <v>44039</v>
      </c>
      <c r="C835"/>
      <c r="D835">
        <f t="shared" si="39"/>
        <v>7</v>
      </c>
      <c r="E835">
        <f t="shared" si="40"/>
        <v>2020</v>
      </c>
      <c r="F835" t="str">
        <f t="shared" ref="F835:F898" si="41">D835&amp;"-"&amp;E835</f>
        <v>7-2020</v>
      </c>
    </row>
    <row r="836" spans="1:6" x14ac:dyDescent="0.3">
      <c r="A836" s="109">
        <v>44040</v>
      </c>
      <c r="C836"/>
      <c r="D836">
        <f t="shared" si="39"/>
        <v>7</v>
      </c>
      <c r="E836">
        <f t="shared" si="40"/>
        <v>2020</v>
      </c>
      <c r="F836" t="str">
        <f t="shared" si="41"/>
        <v>7-2020</v>
      </c>
    </row>
    <row r="837" spans="1:6" x14ac:dyDescent="0.3">
      <c r="A837" s="109">
        <v>44041</v>
      </c>
      <c r="C837"/>
      <c r="D837">
        <f t="shared" si="39"/>
        <v>7</v>
      </c>
      <c r="E837">
        <f t="shared" si="40"/>
        <v>2020</v>
      </c>
      <c r="F837" t="str">
        <f t="shared" si="41"/>
        <v>7-2020</v>
      </c>
    </row>
    <row r="838" spans="1:6" x14ac:dyDescent="0.3">
      <c r="A838" s="109">
        <v>44042</v>
      </c>
      <c r="C838"/>
      <c r="D838">
        <f t="shared" si="39"/>
        <v>7</v>
      </c>
      <c r="E838">
        <f t="shared" si="40"/>
        <v>2020</v>
      </c>
      <c r="F838" t="str">
        <f t="shared" si="41"/>
        <v>7-2020</v>
      </c>
    </row>
    <row r="839" spans="1:6" x14ac:dyDescent="0.3">
      <c r="A839" s="109">
        <v>44043</v>
      </c>
      <c r="B839" s="11">
        <v>713137.01742420916</v>
      </c>
      <c r="C839"/>
      <c r="D839">
        <f t="shared" si="39"/>
        <v>7</v>
      </c>
      <c r="E839">
        <f t="shared" si="40"/>
        <v>2020</v>
      </c>
      <c r="F839" t="str">
        <f t="shared" si="41"/>
        <v>7-2020</v>
      </c>
    </row>
    <row r="840" spans="1:6" x14ac:dyDescent="0.3">
      <c r="A840" s="109">
        <v>44044</v>
      </c>
      <c r="C840"/>
      <c r="D840">
        <f t="shared" si="39"/>
        <v>8</v>
      </c>
      <c r="E840">
        <f t="shared" si="40"/>
        <v>2020</v>
      </c>
      <c r="F840" t="str">
        <f t="shared" si="41"/>
        <v>8-2020</v>
      </c>
    </row>
    <row r="841" spans="1:6" x14ac:dyDescent="0.3">
      <c r="A841" s="109">
        <v>44045</v>
      </c>
      <c r="C841"/>
      <c r="D841">
        <f t="shared" si="39"/>
        <v>8</v>
      </c>
      <c r="E841">
        <f t="shared" si="40"/>
        <v>2020</v>
      </c>
      <c r="F841" t="str">
        <f t="shared" si="41"/>
        <v>8-2020</v>
      </c>
    </row>
    <row r="842" spans="1:6" x14ac:dyDescent="0.3">
      <c r="A842" s="109">
        <v>44046</v>
      </c>
      <c r="C842"/>
      <c r="D842">
        <f t="shared" si="39"/>
        <v>8</v>
      </c>
      <c r="E842">
        <f t="shared" si="40"/>
        <v>2020</v>
      </c>
      <c r="F842" t="str">
        <f t="shared" si="41"/>
        <v>8-2020</v>
      </c>
    </row>
    <row r="843" spans="1:6" x14ac:dyDescent="0.3">
      <c r="A843" s="109">
        <v>44047</v>
      </c>
      <c r="C843"/>
      <c r="D843">
        <f t="shared" si="39"/>
        <v>8</v>
      </c>
      <c r="E843">
        <f t="shared" si="40"/>
        <v>2020</v>
      </c>
      <c r="F843" t="str">
        <f t="shared" si="41"/>
        <v>8-2020</v>
      </c>
    </row>
    <row r="844" spans="1:6" x14ac:dyDescent="0.3">
      <c r="A844" s="109">
        <v>44048</v>
      </c>
      <c r="C844"/>
      <c r="D844">
        <f t="shared" si="39"/>
        <v>8</v>
      </c>
      <c r="E844">
        <f t="shared" si="40"/>
        <v>2020</v>
      </c>
      <c r="F844" t="str">
        <f t="shared" si="41"/>
        <v>8-2020</v>
      </c>
    </row>
    <row r="845" spans="1:6" x14ac:dyDescent="0.3">
      <c r="A845" s="109">
        <v>44049</v>
      </c>
      <c r="C845"/>
      <c r="D845">
        <f t="shared" si="39"/>
        <v>8</v>
      </c>
      <c r="E845">
        <f t="shared" si="40"/>
        <v>2020</v>
      </c>
      <c r="F845" t="str">
        <f t="shared" si="41"/>
        <v>8-2020</v>
      </c>
    </row>
    <row r="846" spans="1:6" x14ac:dyDescent="0.3">
      <c r="A846" s="109">
        <v>44050</v>
      </c>
      <c r="C846"/>
      <c r="D846">
        <f t="shared" si="39"/>
        <v>8</v>
      </c>
      <c r="E846">
        <f t="shared" si="40"/>
        <v>2020</v>
      </c>
      <c r="F846" t="str">
        <f t="shared" si="41"/>
        <v>8-2020</v>
      </c>
    </row>
    <row r="847" spans="1:6" x14ac:dyDescent="0.3">
      <c r="A847" s="109">
        <v>44051</v>
      </c>
      <c r="C847"/>
      <c r="D847">
        <f t="shared" si="39"/>
        <v>8</v>
      </c>
      <c r="E847">
        <f t="shared" si="40"/>
        <v>2020</v>
      </c>
      <c r="F847" t="str">
        <f t="shared" si="41"/>
        <v>8-2020</v>
      </c>
    </row>
    <row r="848" spans="1:6" x14ac:dyDescent="0.3">
      <c r="A848" s="109">
        <v>44052</v>
      </c>
      <c r="C848"/>
      <c r="D848">
        <f t="shared" si="39"/>
        <v>8</v>
      </c>
      <c r="E848">
        <f t="shared" si="40"/>
        <v>2020</v>
      </c>
      <c r="F848" t="str">
        <f t="shared" si="41"/>
        <v>8-2020</v>
      </c>
    </row>
    <row r="849" spans="1:6" x14ac:dyDescent="0.3">
      <c r="A849" s="109">
        <v>44053</v>
      </c>
      <c r="C849"/>
      <c r="D849">
        <f t="shared" si="39"/>
        <v>8</v>
      </c>
      <c r="E849">
        <f t="shared" si="40"/>
        <v>2020</v>
      </c>
      <c r="F849" t="str">
        <f t="shared" si="41"/>
        <v>8-2020</v>
      </c>
    </row>
    <row r="850" spans="1:6" x14ac:dyDescent="0.3">
      <c r="A850" s="109">
        <v>44054</v>
      </c>
      <c r="C850"/>
      <c r="D850">
        <f t="shared" si="39"/>
        <v>8</v>
      </c>
      <c r="E850">
        <f t="shared" si="40"/>
        <v>2020</v>
      </c>
      <c r="F850" t="str">
        <f t="shared" si="41"/>
        <v>8-2020</v>
      </c>
    </row>
    <row r="851" spans="1:6" x14ac:dyDescent="0.3">
      <c r="A851" s="109">
        <v>44055</v>
      </c>
      <c r="C851"/>
      <c r="D851">
        <f t="shared" si="39"/>
        <v>8</v>
      </c>
      <c r="E851">
        <f t="shared" si="40"/>
        <v>2020</v>
      </c>
      <c r="F851" t="str">
        <f t="shared" si="41"/>
        <v>8-2020</v>
      </c>
    </row>
    <row r="852" spans="1:6" x14ac:dyDescent="0.3">
      <c r="A852" s="109">
        <v>44056</v>
      </c>
      <c r="C852"/>
      <c r="D852">
        <f t="shared" si="39"/>
        <v>8</v>
      </c>
      <c r="E852">
        <f t="shared" si="40"/>
        <v>2020</v>
      </c>
      <c r="F852" t="str">
        <f t="shared" si="41"/>
        <v>8-2020</v>
      </c>
    </row>
    <row r="853" spans="1:6" x14ac:dyDescent="0.3">
      <c r="A853" s="109">
        <v>44057</v>
      </c>
      <c r="C853"/>
      <c r="D853">
        <f t="shared" si="39"/>
        <v>8</v>
      </c>
      <c r="E853">
        <f t="shared" si="40"/>
        <v>2020</v>
      </c>
      <c r="F853" t="str">
        <f t="shared" si="41"/>
        <v>8-2020</v>
      </c>
    </row>
    <row r="854" spans="1:6" x14ac:dyDescent="0.3">
      <c r="A854" s="109">
        <v>44058</v>
      </c>
      <c r="C854"/>
      <c r="D854">
        <f t="shared" si="39"/>
        <v>8</v>
      </c>
      <c r="E854">
        <f t="shared" si="40"/>
        <v>2020</v>
      </c>
      <c r="F854" t="str">
        <f t="shared" si="41"/>
        <v>8-2020</v>
      </c>
    </row>
    <row r="855" spans="1:6" x14ac:dyDescent="0.3">
      <c r="A855" s="109">
        <v>44059</v>
      </c>
      <c r="C855"/>
      <c r="D855">
        <f t="shared" si="39"/>
        <v>8</v>
      </c>
      <c r="E855">
        <f t="shared" si="40"/>
        <v>2020</v>
      </c>
      <c r="F855" t="str">
        <f t="shared" si="41"/>
        <v>8-2020</v>
      </c>
    </row>
    <row r="856" spans="1:6" x14ac:dyDescent="0.3">
      <c r="A856" s="109">
        <v>44060</v>
      </c>
      <c r="C856"/>
      <c r="D856">
        <f t="shared" si="39"/>
        <v>8</v>
      </c>
      <c r="E856">
        <f t="shared" si="40"/>
        <v>2020</v>
      </c>
      <c r="F856" t="str">
        <f t="shared" si="41"/>
        <v>8-2020</v>
      </c>
    </row>
    <row r="857" spans="1:6" x14ac:dyDescent="0.3">
      <c r="A857" s="109">
        <v>44061</v>
      </c>
      <c r="C857"/>
      <c r="D857">
        <f t="shared" si="39"/>
        <v>8</v>
      </c>
      <c r="E857">
        <f t="shared" si="40"/>
        <v>2020</v>
      </c>
      <c r="F857" t="str">
        <f t="shared" si="41"/>
        <v>8-2020</v>
      </c>
    </row>
    <row r="858" spans="1:6" x14ac:dyDescent="0.3">
      <c r="A858" s="109">
        <v>44062</v>
      </c>
      <c r="C858"/>
      <c r="D858">
        <f t="shared" si="39"/>
        <v>8</v>
      </c>
      <c r="E858">
        <f t="shared" si="40"/>
        <v>2020</v>
      </c>
      <c r="F858" t="str">
        <f t="shared" si="41"/>
        <v>8-2020</v>
      </c>
    </row>
    <row r="859" spans="1:6" x14ac:dyDescent="0.3">
      <c r="A859" s="109">
        <v>44063</v>
      </c>
      <c r="C859"/>
      <c r="D859">
        <f t="shared" si="39"/>
        <v>8</v>
      </c>
      <c r="E859">
        <f t="shared" si="40"/>
        <v>2020</v>
      </c>
      <c r="F859" t="str">
        <f t="shared" si="41"/>
        <v>8-2020</v>
      </c>
    </row>
    <row r="860" spans="1:6" x14ac:dyDescent="0.3">
      <c r="A860" s="109">
        <v>44064</v>
      </c>
      <c r="C860"/>
      <c r="D860">
        <f t="shared" si="39"/>
        <v>8</v>
      </c>
      <c r="E860">
        <f t="shared" si="40"/>
        <v>2020</v>
      </c>
      <c r="F860" t="str">
        <f t="shared" si="41"/>
        <v>8-2020</v>
      </c>
    </row>
    <row r="861" spans="1:6" x14ac:dyDescent="0.3">
      <c r="A861" s="109">
        <v>44065</v>
      </c>
      <c r="C861"/>
      <c r="D861">
        <f t="shared" si="39"/>
        <v>8</v>
      </c>
      <c r="E861">
        <f t="shared" si="40"/>
        <v>2020</v>
      </c>
      <c r="F861" t="str">
        <f t="shared" si="41"/>
        <v>8-2020</v>
      </c>
    </row>
    <row r="862" spans="1:6" x14ac:dyDescent="0.3">
      <c r="A862" s="109">
        <v>44066</v>
      </c>
      <c r="C862"/>
      <c r="D862">
        <f t="shared" si="39"/>
        <v>8</v>
      </c>
      <c r="E862">
        <f t="shared" si="40"/>
        <v>2020</v>
      </c>
      <c r="F862" t="str">
        <f t="shared" si="41"/>
        <v>8-2020</v>
      </c>
    </row>
    <row r="863" spans="1:6" x14ac:dyDescent="0.3">
      <c r="A863" s="109">
        <v>44067</v>
      </c>
      <c r="C863"/>
      <c r="D863">
        <f t="shared" si="39"/>
        <v>8</v>
      </c>
      <c r="E863">
        <f t="shared" si="40"/>
        <v>2020</v>
      </c>
      <c r="F863" t="str">
        <f t="shared" si="41"/>
        <v>8-2020</v>
      </c>
    </row>
    <row r="864" spans="1:6" x14ac:dyDescent="0.3">
      <c r="A864" s="109">
        <v>44068</v>
      </c>
      <c r="C864"/>
      <c r="D864">
        <f t="shared" si="39"/>
        <v>8</v>
      </c>
      <c r="E864">
        <f t="shared" si="40"/>
        <v>2020</v>
      </c>
      <c r="F864" t="str">
        <f t="shared" si="41"/>
        <v>8-2020</v>
      </c>
    </row>
    <row r="865" spans="1:6" x14ac:dyDescent="0.3">
      <c r="A865" s="109">
        <v>44069</v>
      </c>
      <c r="C865"/>
      <c r="D865">
        <f t="shared" si="39"/>
        <v>8</v>
      </c>
      <c r="E865">
        <f t="shared" si="40"/>
        <v>2020</v>
      </c>
      <c r="F865" t="str">
        <f t="shared" si="41"/>
        <v>8-2020</v>
      </c>
    </row>
    <row r="866" spans="1:6" x14ac:dyDescent="0.3">
      <c r="A866" s="109">
        <v>44070</v>
      </c>
      <c r="C866"/>
      <c r="D866">
        <f t="shared" si="39"/>
        <v>8</v>
      </c>
      <c r="E866">
        <f t="shared" si="40"/>
        <v>2020</v>
      </c>
      <c r="F866" t="str">
        <f t="shared" si="41"/>
        <v>8-2020</v>
      </c>
    </row>
    <row r="867" spans="1:6" x14ac:dyDescent="0.3">
      <c r="A867" s="109">
        <v>44071</v>
      </c>
      <c r="C867"/>
      <c r="D867">
        <f t="shared" si="39"/>
        <v>8</v>
      </c>
      <c r="E867">
        <f t="shared" si="40"/>
        <v>2020</v>
      </c>
      <c r="F867" t="str">
        <f t="shared" si="41"/>
        <v>8-2020</v>
      </c>
    </row>
    <row r="868" spans="1:6" x14ac:dyDescent="0.3">
      <c r="A868" s="109">
        <v>44072</v>
      </c>
      <c r="C868"/>
      <c r="D868">
        <f t="shared" si="39"/>
        <v>8</v>
      </c>
      <c r="E868">
        <f t="shared" si="40"/>
        <v>2020</v>
      </c>
      <c r="F868" t="str">
        <f t="shared" si="41"/>
        <v>8-2020</v>
      </c>
    </row>
    <row r="869" spans="1:6" x14ac:dyDescent="0.3">
      <c r="A869" s="109">
        <v>44073</v>
      </c>
      <c r="C869"/>
      <c r="D869">
        <f t="shared" si="39"/>
        <v>8</v>
      </c>
      <c r="E869">
        <f t="shared" si="40"/>
        <v>2020</v>
      </c>
      <c r="F869" t="str">
        <f t="shared" si="41"/>
        <v>8-2020</v>
      </c>
    </row>
    <row r="870" spans="1:6" x14ac:dyDescent="0.3">
      <c r="A870" s="109">
        <v>44074</v>
      </c>
      <c r="B870" s="11">
        <v>441277.34246426699</v>
      </c>
      <c r="C870"/>
      <c r="D870">
        <f t="shared" si="39"/>
        <v>8</v>
      </c>
      <c r="E870">
        <f t="shared" si="40"/>
        <v>2020</v>
      </c>
      <c r="F870" t="str">
        <f t="shared" si="41"/>
        <v>8-2020</v>
      </c>
    </row>
    <row r="871" spans="1:6" x14ac:dyDescent="0.3">
      <c r="A871" s="109">
        <v>44075</v>
      </c>
      <c r="C871"/>
      <c r="D871">
        <f t="shared" si="39"/>
        <v>9</v>
      </c>
      <c r="E871">
        <f t="shared" si="40"/>
        <v>2020</v>
      </c>
      <c r="F871" t="str">
        <f t="shared" si="41"/>
        <v>9-2020</v>
      </c>
    </row>
    <row r="872" spans="1:6" x14ac:dyDescent="0.3">
      <c r="A872" s="109">
        <v>44076</v>
      </c>
      <c r="C872"/>
      <c r="D872">
        <f t="shared" si="39"/>
        <v>9</v>
      </c>
      <c r="E872">
        <f t="shared" si="40"/>
        <v>2020</v>
      </c>
      <c r="F872" t="str">
        <f t="shared" si="41"/>
        <v>9-2020</v>
      </c>
    </row>
    <row r="873" spans="1:6" x14ac:dyDescent="0.3">
      <c r="A873" s="109">
        <v>44077</v>
      </c>
      <c r="C873"/>
      <c r="D873">
        <f t="shared" si="39"/>
        <v>9</v>
      </c>
      <c r="E873">
        <f t="shared" si="40"/>
        <v>2020</v>
      </c>
      <c r="F873" t="str">
        <f t="shared" si="41"/>
        <v>9-2020</v>
      </c>
    </row>
    <row r="874" spans="1:6" x14ac:dyDescent="0.3">
      <c r="A874" s="109">
        <v>44078</v>
      </c>
      <c r="C874"/>
      <c r="D874">
        <f t="shared" si="39"/>
        <v>9</v>
      </c>
      <c r="E874">
        <f t="shared" si="40"/>
        <v>2020</v>
      </c>
      <c r="F874" t="str">
        <f t="shared" si="41"/>
        <v>9-2020</v>
      </c>
    </row>
    <row r="875" spans="1:6" x14ac:dyDescent="0.3">
      <c r="A875" s="109">
        <v>44079</v>
      </c>
      <c r="C875"/>
      <c r="D875">
        <f t="shared" si="39"/>
        <v>9</v>
      </c>
      <c r="E875">
        <f t="shared" si="40"/>
        <v>2020</v>
      </c>
      <c r="F875" t="str">
        <f t="shared" si="41"/>
        <v>9-2020</v>
      </c>
    </row>
    <row r="876" spans="1:6" x14ac:dyDescent="0.3">
      <c r="A876" s="109">
        <v>44080</v>
      </c>
      <c r="C876"/>
      <c r="D876">
        <f t="shared" si="39"/>
        <v>9</v>
      </c>
      <c r="E876">
        <f t="shared" si="40"/>
        <v>2020</v>
      </c>
      <c r="F876" t="str">
        <f t="shared" si="41"/>
        <v>9-2020</v>
      </c>
    </row>
    <row r="877" spans="1:6" x14ac:dyDescent="0.3">
      <c r="A877" s="109">
        <v>44081</v>
      </c>
      <c r="C877"/>
      <c r="D877">
        <f t="shared" si="39"/>
        <v>9</v>
      </c>
      <c r="E877">
        <f t="shared" si="40"/>
        <v>2020</v>
      </c>
      <c r="F877" t="str">
        <f t="shared" si="41"/>
        <v>9-2020</v>
      </c>
    </row>
    <row r="878" spans="1:6" x14ac:dyDescent="0.3">
      <c r="A878" s="109">
        <v>44082</v>
      </c>
      <c r="C878"/>
      <c r="D878">
        <f t="shared" si="39"/>
        <v>9</v>
      </c>
      <c r="E878">
        <f t="shared" si="40"/>
        <v>2020</v>
      </c>
      <c r="F878" t="str">
        <f t="shared" si="41"/>
        <v>9-2020</v>
      </c>
    </row>
    <row r="879" spans="1:6" x14ac:dyDescent="0.3">
      <c r="A879" s="109">
        <v>44083</v>
      </c>
      <c r="C879"/>
      <c r="D879">
        <f t="shared" si="39"/>
        <v>9</v>
      </c>
      <c r="E879">
        <f t="shared" si="40"/>
        <v>2020</v>
      </c>
      <c r="F879" t="str">
        <f t="shared" si="41"/>
        <v>9-2020</v>
      </c>
    </row>
    <row r="880" spans="1:6" x14ac:dyDescent="0.3">
      <c r="A880" s="109">
        <v>44084</v>
      </c>
      <c r="C880"/>
      <c r="D880">
        <f t="shared" si="39"/>
        <v>9</v>
      </c>
      <c r="E880">
        <f t="shared" si="40"/>
        <v>2020</v>
      </c>
      <c r="F880" t="str">
        <f t="shared" si="41"/>
        <v>9-2020</v>
      </c>
    </row>
    <row r="881" spans="1:6" x14ac:dyDescent="0.3">
      <c r="A881" s="109">
        <v>44085</v>
      </c>
      <c r="C881"/>
      <c r="D881">
        <f t="shared" si="39"/>
        <v>9</v>
      </c>
      <c r="E881">
        <f t="shared" si="40"/>
        <v>2020</v>
      </c>
      <c r="F881" t="str">
        <f t="shared" si="41"/>
        <v>9-2020</v>
      </c>
    </row>
    <row r="882" spans="1:6" x14ac:dyDescent="0.3">
      <c r="A882" s="109">
        <v>44086</v>
      </c>
      <c r="C882"/>
      <c r="D882">
        <f t="shared" si="39"/>
        <v>9</v>
      </c>
      <c r="E882">
        <f t="shared" si="40"/>
        <v>2020</v>
      </c>
      <c r="F882" t="str">
        <f t="shared" si="41"/>
        <v>9-2020</v>
      </c>
    </row>
    <row r="883" spans="1:6" x14ac:dyDescent="0.3">
      <c r="A883" s="109">
        <v>44087</v>
      </c>
      <c r="C883"/>
      <c r="D883">
        <f t="shared" si="39"/>
        <v>9</v>
      </c>
      <c r="E883">
        <f t="shared" si="40"/>
        <v>2020</v>
      </c>
      <c r="F883" t="str">
        <f t="shared" si="41"/>
        <v>9-2020</v>
      </c>
    </row>
    <row r="884" spans="1:6" x14ac:dyDescent="0.3">
      <c r="A884" s="109">
        <v>44088</v>
      </c>
      <c r="C884"/>
      <c r="D884">
        <f t="shared" si="39"/>
        <v>9</v>
      </c>
      <c r="E884">
        <f t="shared" si="40"/>
        <v>2020</v>
      </c>
      <c r="F884" t="str">
        <f t="shared" si="41"/>
        <v>9-2020</v>
      </c>
    </row>
    <row r="885" spans="1:6" x14ac:dyDescent="0.3">
      <c r="A885" s="109">
        <v>44089</v>
      </c>
      <c r="C885"/>
      <c r="D885">
        <f t="shared" si="39"/>
        <v>9</v>
      </c>
      <c r="E885">
        <f t="shared" si="40"/>
        <v>2020</v>
      </c>
      <c r="F885" t="str">
        <f t="shared" si="41"/>
        <v>9-2020</v>
      </c>
    </row>
    <row r="886" spans="1:6" x14ac:dyDescent="0.3">
      <c r="A886" s="109">
        <v>44090</v>
      </c>
      <c r="C886"/>
      <c r="D886">
        <f t="shared" si="39"/>
        <v>9</v>
      </c>
      <c r="E886">
        <f t="shared" si="40"/>
        <v>2020</v>
      </c>
      <c r="F886" t="str">
        <f t="shared" si="41"/>
        <v>9-2020</v>
      </c>
    </row>
    <row r="887" spans="1:6" x14ac:dyDescent="0.3">
      <c r="A887" s="109">
        <v>44091</v>
      </c>
      <c r="C887"/>
      <c r="D887">
        <f t="shared" si="39"/>
        <v>9</v>
      </c>
      <c r="E887">
        <f t="shared" si="40"/>
        <v>2020</v>
      </c>
      <c r="F887" t="str">
        <f t="shared" si="41"/>
        <v>9-2020</v>
      </c>
    </row>
    <row r="888" spans="1:6" x14ac:dyDescent="0.3">
      <c r="A888" s="109">
        <v>44092</v>
      </c>
      <c r="C888"/>
      <c r="D888">
        <f t="shared" si="39"/>
        <v>9</v>
      </c>
      <c r="E888">
        <f t="shared" si="40"/>
        <v>2020</v>
      </c>
      <c r="F888" t="str">
        <f t="shared" si="41"/>
        <v>9-2020</v>
      </c>
    </row>
    <row r="889" spans="1:6" x14ac:dyDescent="0.3">
      <c r="A889" s="109">
        <v>44093</v>
      </c>
      <c r="C889"/>
      <c r="D889">
        <f t="shared" si="39"/>
        <v>9</v>
      </c>
      <c r="E889">
        <f t="shared" si="40"/>
        <v>2020</v>
      </c>
      <c r="F889" t="str">
        <f t="shared" si="41"/>
        <v>9-2020</v>
      </c>
    </row>
    <row r="890" spans="1:6" x14ac:dyDescent="0.3">
      <c r="A890" s="109">
        <v>44094</v>
      </c>
      <c r="C890"/>
      <c r="D890">
        <f t="shared" si="39"/>
        <v>9</v>
      </c>
      <c r="E890">
        <f t="shared" si="40"/>
        <v>2020</v>
      </c>
      <c r="F890" t="str">
        <f t="shared" si="41"/>
        <v>9-2020</v>
      </c>
    </row>
    <row r="891" spans="1:6" x14ac:dyDescent="0.3">
      <c r="A891" s="109">
        <v>44095</v>
      </c>
      <c r="C891"/>
      <c r="D891">
        <f t="shared" si="39"/>
        <v>9</v>
      </c>
      <c r="E891">
        <f t="shared" si="40"/>
        <v>2020</v>
      </c>
      <c r="F891" t="str">
        <f t="shared" si="41"/>
        <v>9-2020</v>
      </c>
    </row>
    <row r="892" spans="1:6" x14ac:dyDescent="0.3">
      <c r="A892" s="109">
        <v>44096</v>
      </c>
      <c r="C892"/>
      <c r="D892">
        <f t="shared" si="39"/>
        <v>9</v>
      </c>
      <c r="E892">
        <f t="shared" si="40"/>
        <v>2020</v>
      </c>
      <c r="F892" t="str">
        <f t="shared" si="41"/>
        <v>9-2020</v>
      </c>
    </row>
    <row r="893" spans="1:6" x14ac:dyDescent="0.3">
      <c r="A893" s="109">
        <v>44097</v>
      </c>
      <c r="C893"/>
      <c r="D893">
        <f t="shared" si="39"/>
        <v>9</v>
      </c>
      <c r="E893">
        <f t="shared" si="40"/>
        <v>2020</v>
      </c>
      <c r="F893" t="str">
        <f t="shared" si="41"/>
        <v>9-2020</v>
      </c>
    </row>
    <row r="894" spans="1:6" x14ac:dyDescent="0.3">
      <c r="A894" s="109">
        <v>44098</v>
      </c>
      <c r="C894"/>
      <c r="D894">
        <f t="shared" si="39"/>
        <v>9</v>
      </c>
      <c r="E894">
        <f t="shared" si="40"/>
        <v>2020</v>
      </c>
      <c r="F894" t="str">
        <f t="shared" si="41"/>
        <v>9-2020</v>
      </c>
    </row>
    <row r="895" spans="1:6" x14ac:dyDescent="0.3">
      <c r="A895" s="109">
        <v>44099</v>
      </c>
      <c r="C895"/>
      <c r="D895">
        <f t="shared" si="39"/>
        <v>9</v>
      </c>
      <c r="E895">
        <f t="shared" si="40"/>
        <v>2020</v>
      </c>
      <c r="F895" t="str">
        <f t="shared" si="41"/>
        <v>9-2020</v>
      </c>
    </row>
    <row r="896" spans="1:6" x14ac:dyDescent="0.3">
      <c r="A896" s="109">
        <v>44100</v>
      </c>
      <c r="C896"/>
      <c r="D896">
        <f t="shared" si="39"/>
        <v>9</v>
      </c>
      <c r="E896">
        <f t="shared" si="40"/>
        <v>2020</v>
      </c>
      <c r="F896" t="str">
        <f t="shared" si="41"/>
        <v>9-2020</v>
      </c>
    </row>
    <row r="897" spans="1:6" x14ac:dyDescent="0.3">
      <c r="A897" s="109">
        <v>44101</v>
      </c>
      <c r="C897"/>
      <c r="D897">
        <f t="shared" si="39"/>
        <v>9</v>
      </c>
      <c r="E897">
        <f t="shared" si="40"/>
        <v>2020</v>
      </c>
      <c r="F897" t="str">
        <f t="shared" si="41"/>
        <v>9-2020</v>
      </c>
    </row>
    <row r="898" spans="1:6" x14ac:dyDescent="0.3">
      <c r="A898" s="109">
        <v>44102</v>
      </c>
      <c r="C898"/>
      <c r="D898">
        <f t="shared" ref="D898:D961" si="42">MONTH(A898)</f>
        <v>9</v>
      </c>
      <c r="E898">
        <f t="shared" ref="E898:E961" si="43">YEAR(A898)</f>
        <v>2020</v>
      </c>
      <c r="F898" t="str">
        <f t="shared" si="41"/>
        <v>9-2020</v>
      </c>
    </row>
    <row r="899" spans="1:6" x14ac:dyDescent="0.3">
      <c r="A899" s="109">
        <v>44103</v>
      </c>
      <c r="C899"/>
      <c r="D899">
        <f t="shared" si="42"/>
        <v>9</v>
      </c>
      <c r="E899">
        <f t="shared" si="43"/>
        <v>2020</v>
      </c>
      <c r="F899" t="str">
        <f t="shared" ref="F899:F962" si="44">D899&amp;"-"&amp;E899</f>
        <v>9-2020</v>
      </c>
    </row>
    <row r="900" spans="1:6" x14ac:dyDescent="0.3">
      <c r="A900" s="109">
        <v>44104</v>
      </c>
      <c r="B900" s="11">
        <v>262348.44744868699</v>
      </c>
      <c r="C900"/>
      <c r="D900">
        <f t="shared" si="42"/>
        <v>9</v>
      </c>
      <c r="E900">
        <f t="shared" si="43"/>
        <v>2020</v>
      </c>
      <c r="F900" t="str">
        <f t="shared" si="44"/>
        <v>9-2020</v>
      </c>
    </row>
    <row r="901" spans="1:6" x14ac:dyDescent="0.3">
      <c r="A901" s="109">
        <v>44105</v>
      </c>
      <c r="C901"/>
      <c r="D901">
        <f t="shared" si="42"/>
        <v>10</v>
      </c>
      <c r="E901">
        <f t="shared" si="43"/>
        <v>2020</v>
      </c>
      <c r="F901" t="str">
        <f t="shared" si="44"/>
        <v>10-2020</v>
      </c>
    </row>
    <row r="902" spans="1:6" x14ac:dyDescent="0.3">
      <c r="A902" s="109">
        <v>44106</v>
      </c>
      <c r="C902"/>
      <c r="D902">
        <f t="shared" si="42"/>
        <v>10</v>
      </c>
      <c r="E902">
        <f t="shared" si="43"/>
        <v>2020</v>
      </c>
      <c r="F902" t="str">
        <f t="shared" si="44"/>
        <v>10-2020</v>
      </c>
    </row>
    <row r="903" spans="1:6" x14ac:dyDescent="0.3">
      <c r="A903" s="109">
        <v>44107</v>
      </c>
      <c r="C903"/>
      <c r="D903">
        <f t="shared" si="42"/>
        <v>10</v>
      </c>
      <c r="E903">
        <f t="shared" si="43"/>
        <v>2020</v>
      </c>
      <c r="F903" t="str">
        <f t="shared" si="44"/>
        <v>10-2020</v>
      </c>
    </row>
    <row r="904" spans="1:6" x14ac:dyDescent="0.3">
      <c r="A904" s="109">
        <v>44108</v>
      </c>
      <c r="C904"/>
      <c r="D904">
        <f t="shared" si="42"/>
        <v>10</v>
      </c>
      <c r="E904">
        <f t="shared" si="43"/>
        <v>2020</v>
      </c>
      <c r="F904" t="str">
        <f t="shared" si="44"/>
        <v>10-2020</v>
      </c>
    </row>
    <row r="905" spans="1:6" x14ac:dyDescent="0.3">
      <c r="A905" s="109">
        <v>44109</v>
      </c>
      <c r="C905"/>
      <c r="D905">
        <f t="shared" si="42"/>
        <v>10</v>
      </c>
      <c r="E905">
        <f t="shared" si="43"/>
        <v>2020</v>
      </c>
      <c r="F905" t="str">
        <f t="shared" si="44"/>
        <v>10-2020</v>
      </c>
    </row>
    <row r="906" spans="1:6" x14ac:dyDescent="0.3">
      <c r="A906" s="109">
        <v>44110</v>
      </c>
      <c r="C906"/>
      <c r="D906">
        <f t="shared" si="42"/>
        <v>10</v>
      </c>
      <c r="E906">
        <f t="shared" si="43"/>
        <v>2020</v>
      </c>
      <c r="F906" t="str">
        <f t="shared" si="44"/>
        <v>10-2020</v>
      </c>
    </row>
    <row r="907" spans="1:6" x14ac:dyDescent="0.3">
      <c r="A907" s="109">
        <v>44111</v>
      </c>
      <c r="C907"/>
      <c r="D907">
        <f t="shared" si="42"/>
        <v>10</v>
      </c>
      <c r="E907">
        <f t="shared" si="43"/>
        <v>2020</v>
      </c>
      <c r="F907" t="str">
        <f t="shared" si="44"/>
        <v>10-2020</v>
      </c>
    </row>
    <row r="908" spans="1:6" x14ac:dyDescent="0.3">
      <c r="A908" s="109">
        <v>44112</v>
      </c>
      <c r="C908"/>
      <c r="D908">
        <f t="shared" si="42"/>
        <v>10</v>
      </c>
      <c r="E908">
        <f t="shared" si="43"/>
        <v>2020</v>
      </c>
      <c r="F908" t="str">
        <f t="shared" si="44"/>
        <v>10-2020</v>
      </c>
    </row>
    <row r="909" spans="1:6" x14ac:dyDescent="0.3">
      <c r="A909" s="109">
        <v>44113</v>
      </c>
      <c r="C909"/>
      <c r="D909">
        <f t="shared" si="42"/>
        <v>10</v>
      </c>
      <c r="E909">
        <f t="shared" si="43"/>
        <v>2020</v>
      </c>
      <c r="F909" t="str">
        <f t="shared" si="44"/>
        <v>10-2020</v>
      </c>
    </row>
    <row r="910" spans="1:6" x14ac:dyDescent="0.3">
      <c r="A910" s="109">
        <v>44114</v>
      </c>
      <c r="C910"/>
      <c r="D910">
        <f t="shared" si="42"/>
        <v>10</v>
      </c>
      <c r="E910">
        <f t="shared" si="43"/>
        <v>2020</v>
      </c>
      <c r="F910" t="str">
        <f t="shared" si="44"/>
        <v>10-2020</v>
      </c>
    </row>
    <row r="911" spans="1:6" x14ac:dyDescent="0.3">
      <c r="A911" s="109">
        <v>44115</v>
      </c>
      <c r="C911"/>
      <c r="D911">
        <f t="shared" si="42"/>
        <v>10</v>
      </c>
      <c r="E911">
        <f t="shared" si="43"/>
        <v>2020</v>
      </c>
      <c r="F911" t="str">
        <f t="shared" si="44"/>
        <v>10-2020</v>
      </c>
    </row>
    <row r="912" spans="1:6" x14ac:dyDescent="0.3">
      <c r="A912" s="109">
        <v>44116</v>
      </c>
      <c r="C912"/>
      <c r="D912">
        <f t="shared" si="42"/>
        <v>10</v>
      </c>
      <c r="E912">
        <f t="shared" si="43"/>
        <v>2020</v>
      </c>
      <c r="F912" t="str">
        <f t="shared" si="44"/>
        <v>10-2020</v>
      </c>
    </row>
    <row r="913" spans="1:6" x14ac:dyDescent="0.3">
      <c r="A913" s="109">
        <v>44117</v>
      </c>
      <c r="C913"/>
      <c r="D913">
        <f t="shared" si="42"/>
        <v>10</v>
      </c>
      <c r="E913">
        <f t="shared" si="43"/>
        <v>2020</v>
      </c>
      <c r="F913" t="str">
        <f t="shared" si="44"/>
        <v>10-2020</v>
      </c>
    </row>
    <row r="914" spans="1:6" x14ac:dyDescent="0.3">
      <c r="A914" s="109">
        <v>44118</v>
      </c>
      <c r="C914"/>
      <c r="D914">
        <f t="shared" si="42"/>
        <v>10</v>
      </c>
      <c r="E914">
        <f t="shared" si="43"/>
        <v>2020</v>
      </c>
      <c r="F914" t="str">
        <f t="shared" si="44"/>
        <v>10-2020</v>
      </c>
    </row>
    <row r="915" spans="1:6" x14ac:dyDescent="0.3">
      <c r="A915" s="109">
        <v>44119</v>
      </c>
      <c r="C915"/>
      <c r="D915">
        <f t="shared" si="42"/>
        <v>10</v>
      </c>
      <c r="E915">
        <f t="shared" si="43"/>
        <v>2020</v>
      </c>
      <c r="F915" t="str">
        <f t="shared" si="44"/>
        <v>10-2020</v>
      </c>
    </row>
    <row r="916" spans="1:6" x14ac:dyDescent="0.3">
      <c r="A916" s="109">
        <v>44120</v>
      </c>
      <c r="C916"/>
      <c r="D916">
        <f t="shared" si="42"/>
        <v>10</v>
      </c>
      <c r="E916">
        <f t="shared" si="43"/>
        <v>2020</v>
      </c>
      <c r="F916" t="str">
        <f t="shared" si="44"/>
        <v>10-2020</v>
      </c>
    </row>
    <row r="917" spans="1:6" x14ac:dyDescent="0.3">
      <c r="A917" s="109">
        <v>44121</v>
      </c>
      <c r="C917"/>
      <c r="D917">
        <f t="shared" si="42"/>
        <v>10</v>
      </c>
      <c r="E917">
        <f t="shared" si="43"/>
        <v>2020</v>
      </c>
      <c r="F917" t="str">
        <f t="shared" si="44"/>
        <v>10-2020</v>
      </c>
    </row>
    <row r="918" spans="1:6" x14ac:dyDescent="0.3">
      <c r="A918" s="109">
        <v>44122</v>
      </c>
      <c r="C918"/>
      <c r="D918">
        <f t="shared" si="42"/>
        <v>10</v>
      </c>
      <c r="E918">
        <f t="shared" si="43"/>
        <v>2020</v>
      </c>
      <c r="F918" t="str">
        <f t="shared" si="44"/>
        <v>10-2020</v>
      </c>
    </row>
    <row r="919" spans="1:6" x14ac:dyDescent="0.3">
      <c r="A919" s="109">
        <v>44123</v>
      </c>
      <c r="C919"/>
      <c r="D919">
        <f t="shared" si="42"/>
        <v>10</v>
      </c>
      <c r="E919">
        <f t="shared" si="43"/>
        <v>2020</v>
      </c>
      <c r="F919" t="str">
        <f t="shared" si="44"/>
        <v>10-2020</v>
      </c>
    </row>
    <row r="920" spans="1:6" x14ac:dyDescent="0.3">
      <c r="A920" s="109">
        <v>44124</v>
      </c>
      <c r="C920"/>
      <c r="D920">
        <f t="shared" si="42"/>
        <v>10</v>
      </c>
      <c r="E920">
        <f t="shared" si="43"/>
        <v>2020</v>
      </c>
      <c r="F920" t="str">
        <f t="shared" si="44"/>
        <v>10-2020</v>
      </c>
    </row>
    <row r="921" spans="1:6" x14ac:dyDescent="0.3">
      <c r="A921" s="109">
        <v>44125</v>
      </c>
      <c r="C921"/>
      <c r="D921">
        <f t="shared" si="42"/>
        <v>10</v>
      </c>
      <c r="E921">
        <f t="shared" si="43"/>
        <v>2020</v>
      </c>
      <c r="F921" t="str">
        <f t="shared" si="44"/>
        <v>10-2020</v>
      </c>
    </row>
    <row r="922" spans="1:6" x14ac:dyDescent="0.3">
      <c r="A922" s="109">
        <v>44126</v>
      </c>
      <c r="C922"/>
      <c r="D922">
        <f t="shared" si="42"/>
        <v>10</v>
      </c>
      <c r="E922">
        <f t="shared" si="43"/>
        <v>2020</v>
      </c>
      <c r="F922" t="str">
        <f t="shared" si="44"/>
        <v>10-2020</v>
      </c>
    </row>
    <row r="923" spans="1:6" x14ac:dyDescent="0.3">
      <c r="A923" s="109">
        <v>44127</v>
      </c>
      <c r="C923"/>
      <c r="D923">
        <f t="shared" si="42"/>
        <v>10</v>
      </c>
      <c r="E923">
        <f t="shared" si="43"/>
        <v>2020</v>
      </c>
      <c r="F923" t="str">
        <f t="shared" si="44"/>
        <v>10-2020</v>
      </c>
    </row>
    <row r="924" spans="1:6" x14ac:dyDescent="0.3">
      <c r="A924" s="109">
        <v>44128</v>
      </c>
      <c r="C924"/>
      <c r="D924">
        <f t="shared" si="42"/>
        <v>10</v>
      </c>
      <c r="E924">
        <f t="shared" si="43"/>
        <v>2020</v>
      </c>
      <c r="F924" t="str">
        <f t="shared" si="44"/>
        <v>10-2020</v>
      </c>
    </row>
    <row r="925" spans="1:6" x14ac:dyDescent="0.3">
      <c r="A925" s="109">
        <v>44129</v>
      </c>
      <c r="C925"/>
      <c r="D925">
        <f t="shared" si="42"/>
        <v>10</v>
      </c>
      <c r="E925">
        <f t="shared" si="43"/>
        <v>2020</v>
      </c>
      <c r="F925" t="str">
        <f t="shared" si="44"/>
        <v>10-2020</v>
      </c>
    </row>
    <row r="926" spans="1:6" x14ac:dyDescent="0.3">
      <c r="A926" s="109">
        <v>44130</v>
      </c>
      <c r="C926"/>
      <c r="D926">
        <f t="shared" si="42"/>
        <v>10</v>
      </c>
      <c r="E926">
        <f t="shared" si="43"/>
        <v>2020</v>
      </c>
      <c r="F926" t="str">
        <f t="shared" si="44"/>
        <v>10-2020</v>
      </c>
    </row>
    <row r="927" spans="1:6" x14ac:dyDescent="0.3">
      <c r="A927" s="109">
        <v>44131</v>
      </c>
      <c r="C927"/>
      <c r="D927">
        <f t="shared" si="42"/>
        <v>10</v>
      </c>
      <c r="E927">
        <f t="shared" si="43"/>
        <v>2020</v>
      </c>
      <c r="F927" t="str">
        <f t="shared" si="44"/>
        <v>10-2020</v>
      </c>
    </row>
    <row r="928" spans="1:6" x14ac:dyDescent="0.3">
      <c r="A928" s="109">
        <v>44132</v>
      </c>
      <c r="C928"/>
      <c r="D928">
        <f t="shared" si="42"/>
        <v>10</v>
      </c>
      <c r="E928">
        <f t="shared" si="43"/>
        <v>2020</v>
      </c>
      <c r="F928" t="str">
        <f t="shared" si="44"/>
        <v>10-2020</v>
      </c>
    </row>
    <row r="929" spans="1:6" x14ac:dyDescent="0.3">
      <c r="A929" s="109">
        <v>44133</v>
      </c>
      <c r="C929"/>
      <c r="D929">
        <f t="shared" si="42"/>
        <v>10</v>
      </c>
      <c r="E929">
        <f t="shared" si="43"/>
        <v>2020</v>
      </c>
      <c r="F929" t="str">
        <f t="shared" si="44"/>
        <v>10-2020</v>
      </c>
    </row>
    <row r="930" spans="1:6" x14ac:dyDescent="0.3">
      <c r="A930" s="109">
        <v>44134</v>
      </c>
      <c r="C930"/>
      <c r="D930">
        <f t="shared" si="42"/>
        <v>10</v>
      </c>
      <c r="E930">
        <f t="shared" si="43"/>
        <v>2020</v>
      </c>
      <c r="F930" t="str">
        <f t="shared" si="44"/>
        <v>10-2020</v>
      </c>
    </row>
    <row r="931" spans="1:6" x14ac:dyDescent="0.3">
      <c r="A931" s="109">
        <v>44135</v>
      </c>
      <c r="B931" s="11">
        <v>149855.81106935453</v>
      </c>
      <c r="C931"/>
      <c r="D931">
        <f t="shared" si="42"/>
        <v>10</v>
      </c>
      <c r="E931">
        <f t="shared" si="43"/>
        <v>2020</v>
      </c>
      <c r="F931" t="str">
        <f t="shared" si="44"/>
        <v>10-2020</v>
      </c>
    </row>
    <row r="932" spans="1:6" x14ac:dyDescent="0.3">
      <c r="A932" s="109">
        <v>44136</v>
      </c>
      <c r="C932"/>
      <c r="D932">
        <f t="shared" si="42"/>
        <v>11</v>
      </c>
      <c r="E932">
        <f t="shared" si="43"/>
        <v>2020</v>
      </c>
      <c r="F932" t="str">
        <f t="shared" si="44"/>
        <v>11-2020</v>
      </c>
    </row>
    <row r="933" spans="1:6" x14ac:dyDescent="0.3">
      <c r="A933" s="109">
        <v>44137</v>
      </c>
      <c r="C933"/>
      <c r="D933">
        <f t="shared" si="42"/>
        <v>11</v>
      </c>
      <c r="E933">
        <f t="shared" si="43"/>
        <v>2020</v>
      </c>
      <c r="F933" t="str">
        <f t="shared" si="44"/>
        <v>11-2020</v>
      </c>
    </row>
    <row r="934" spans="1:6" x14ac:dyDescent="0.3">
      <c r="A934" s="109">
        <v>44138</v>
      </c>
      <c r="C934"/>
      <c r="D934">
        <f t="shared" si="42"/>
        <v>11</v>
      </c>
      <c r="E934">
        <f t="shared" si="43"/>
        <v>2020</v>
      </c>
      <c r="F934" t="str">
        <f t="shared" si="44"/>
        <v>11-2020</v>
      </c>
    </row>
    <row r="935" spans="1:6" x14ac:dyDescent="0.3">
      <c r="A935" s="109">
        <v>44139</v>
      </c>
      <c r="C935"/>
      <c r="D935">
        <f t="shared" si="42"/>
        <v>11</v>
      </c>
      <c r="E935">
        <f t="shared" si="43"/>
        <v>2020</v>
      </c>
      <c r="F935" t="str">
        <f t="shared" si="44"/>
        <v>11-2020</v>
      </c>
    </row>
    <row r="936" spans="1:6" x14ac:dyDescent="0.3">
      <c r="A936" s="109">
        <v>44140</v>
      </c>
      <c r="C936"/>
      <c r="D936">
        <f t="shared" si="42"/>
        <v>11</v>
      </c>
      <c r="E936">
        <f t="shared" si="43"/>
        <v>2020</v>
      </c>
      <c r="F936" t="str">
        <f t="shared" si="44"/>
        <v>11-2020</v>
      </c>
    </row>
    <row r="937" spans="1:6" x14ac:dyDescent="0.3">
      <c r="A937" s="109">
        <v>44141</v>
      </c>
      <c r="C937"/>
      <c r="D937">
        <f t="shared" si="42"/>
        <v>11</v>
      </c>
      <c r="E937">
        <f t="shared" si="43"/>
        <v>2020</v>
      </c>
      <c r="F937" t="str">
        <f t="shared" si="44"/>
        <v>11-2020</v>
      </c>
    </row>
    <row r="938" spans="1:6" x14ac:dyDescent="0.3">
      <c r="A938" s="109">
        <v>44142</v>
      </c>
      <c r="C938"/>
      <c r="D938">
        <f t="shared" si="42"/>
        <v>11</v>
      </c>
      <c r="E938">
        <f t="shared" si="43"/>
        <v>2020</v>
      </c>
      <c r="F938" t="str">
        <f t="shared" si="44"/>
        <v>11-2020</v>
      </c>
    </row>
    <row r="939" spans="1:6" x14ac:dyDescent="0.3">
      <c r="A939" s="109">
        <v>44143</v>
      </c>
      <c r="C939"/>
      <c r="D939">
        <f t="shared" si="42"/>
        <v>11</v>
      </c>
      <c r="E939">
        <f t="shared" si="43"/>
        <v>2020</v>
      </c>
      <c r="F939" t="str">
        <f t="shared" si="44"/>
        <v>11-2020</v>
      </c>
    </row>
    <row r="940" spans="1:6" x14ac:dyDescent="0.3">
      <c r="A940" s="109">
        <v>44144</v>
      </c>
      <c r="C940"/>
      <c r="D940">
        <f t="shared" si="42"/>
        <v>11</v>
      </c>
      <c r="E940">
        <f t="shared" si="43"/>
        <v>2020</v>
      </c>
      <c r="F940" t="str">
        <f t="shared" si="44"/>
        <v>11-2020</v>
      </c>
    </row>
    <row r="941" spans="1:6" x14ac:dyDescent="0.3">
      <c r="A941" s="109">
        <v>44145</v>
      </c>
      <c r="C941"/>
      <c r="D941">
        <f t="shared" si="42"/>
        <v>11</v>
      </c>
      <c r="E941">
        <f t="shared" si="43"/>
        <v>2020</v>
      </c>
      <c r="F941" t="str">
        <f t="shared" si="44"/>
        <v>11-2020</v>
      </c>
    </row>
    <row r="942" spans="1:6" x14ac:dyDescent="0.3">
      <c r="A942" s="109">
        <v>44146</v>
      </c>
      <c r="C942"/>
      <c r="D942">
        <f t="shared" si="42"/>
        <v>11</v>
      </c>
      <c r="E942">
        <f t="shared" si="43"/>
        <v>2020</v>
      </c>
      <c r="F942" t="str">
        <f t="shared" si="44"/>
        <v>11-2020</v>
      </c>
    </row>
    <row r="943" spans="1:6" x14ac:dyDescent="0.3">
      <c r="A943" s="109">
        <v>44147</v>
      </c>
      <c r="C943"/>
      <c r="D943">
        <f t="shared" si="42"/>
        <v>11</v>
      </c>
      <c r="E943">
        <f t="shared" si="43"/>
        <v>2020</v>
      </c>
      <c r="F943" t="str">
        <f t="shared" si="44"/>
        <v>11-2020</v>
      </c>
    </row>
    <row r="944" spans="1:6" x14ac:dyDescent="0.3">
      <c r="A944" s="109">
        <v>44148</v>
      </c>
      <c r="C944"/>
      <c r="D944">
        <f t="shared" si="42"/>
        <v>11</v>
      </c>
      <c r="E944">
        <f t="shared" si="43"/>
        <v>2020</v>
      </c>
      <c r="F944" t="str">
        <f t="shared" si="44"/>
        <v>11-2020</v>
      </c>
    </row>
    <row r="945" spans="1:6" x14ac:dyDescent="0.3">
      <c r="A945" s="109">
        <v>44149</v>
      </c>
      <c r="C945"/>
      <c r="D945">
        <f t="shared" si="42"/>
        <v>11</v>
      </c>
      <c r="E945">
        <f t="shared" si="43"/>
        <v>2020</v>
      </c>
      <c r="F945" t="str">
        <f t="shared" si="44"/>
        <v>11-2020</v>
      </c>
    </row>
    <row r="946" spans="1:6" x14ac:dyDescent="0.3">
      <c r="A946" s="109">
        <v>44150</v>
      </c>
      <c r="C946"/>
      <c r="D946">
        <f t="shared" si="42"/>
        <v>11</v>
      </c>
      <c r="E946">
        <f t="shared" si="43"/>
        <v>2020</v>
      </c>
      <c r="F946" t="str">
        <f t="shared" si="44"/>
        <v>11-2020</v>
      </c>
    </row>
    <row r="947" spans="1:6" x14ac:dyDescent="0.3">
      <c r="A947" s="109">
        <v>44151</v>
      </c>
      <c r="C947"/>
      <c r="D947">
        <f t="shared" si="42"/>
        <v>11</v>
      </c>
      <c r="E947">
        <f t="shared" si="43"/>
        <v>2020</v>
      </c>
      <c r="F947" t="str">
        <f t="shared" si="44"/>
        <v>11-2020</v>
      </c>
    </row>
    <row r="948" spans="1:6" x14ac:dyDescent="0.3">
      <c r="A948" s="109">
        <v>44152</v>
      </c>
      <c r="C948"/>
      <c r="D948">
        <f t="shared" si="42"/>
        <v>11</v>
      </c>
      <c r="E948">
        <f t="shared" si="43"/>
        <v>2020</v>
      </c>
      <c r="F948" t="str">
        <f t="shared" si="44"/>
        <v>11-2020</v>
      </c>
    </row>
    <row r="949" spans="1:6" x14ac:dyDescent="0.3">
      <c r="A949" s="109">
        <v>44153</v>
      </c>
      <c r="C949"/>
      <c r="D949">
        <f t="shared" si="42"/>
        <v>11</v>
      </c>
      <c r="E949">
        <f t="shared" si="43"/>
        <v>2020</v>
      </c>
      <c r="F949" t="str">
        <f t="shared" si="44"/>
        <v>11-2020</v>
      </c>
    </row>
    <row r="950" spans="1:6" x14ac:dyDescent="0.3">
      <c r="A950" s="109">
        <v>44154</v>
      </c>
      <c r="C950"/>
      <c r="D950">
        <f t="shared" si="42"/>
        <v>11</v>
      </c>
      <c r="E950">
        <f t="shared" si="43"/>
        <v>2020</v>
      </c>
      <c r="F950" t="str">
        <f t="shared" si="44"/>
        <v>11-2020</v>
      </c>
    </row>
    <row r="951" spans="1:6" x14ac:dyDescent="0.3">
      <c r="A951" s="109">
        <v>44155</v>
      </c>
      <c r="C951"/>
      <c r="D951">
        <f t="shared" si="42"/>
        <v>11</v>
      </c>
      <c r="E951">
        <f t="shared" si="43"/>
        <v>2020</v>
      </c>
      <c r="F951" t="str">
        <f t="shared" si="44"/>
        <v>11-2020</v>
      </c>
    </row>
    <row r="952" spans="1:6" x14ac:dyDescent="0.3">
      <c r="A952" s="109">
        <v>44156</v>
      </c>
      <c r="C952"/>
      <c r="D952">
        <f t="shared" si="42"/>
        <v>11</v>
      </c>
      <c r="E952">
        <f t="shared" si="43"/>
        <v>2020</v>
      </c>
      <c r="F952" t="str">
        <f t="shared" si="44"/>
        <v>11-2020</v>
      </c>
    </row>
    <row r="953" spans="1:6" x14ac:dyDescent="0.3">
      <c r="A953" s="109">
        <v>44157</v>
      </c>
      <c r="C953"/>
      <c r="D953">
        <f t="shared" si="42"/>
        <v>11</v>
      </c>
      <c r="E953">
        <f t="shared" si="43"/>
        <v>2020</v>
      </c>
      <c r="F953" t="str">
        <f t="shared" si="44"/>
        <v>11-2020</v>
      </c>
    </row>
    <row r="954" spans="1:6" x14ac:dyDescent="0.3">
      <c r="A954" s="109">
        <v>44158</v>
      </c>
      <c r="C954"/>
      <c r="D954">
        <f t="shared" si="42"/>
        <v>11</v>
      </c>
      <c r="E954">
        <f t="shared" si="43"/>
        <v>2020</v>
      </c>
      <c r="F954" t="str">
        <f t="shared" si="44"/>
        <v>11-2020</v>
      </c>
    </row>
    <row r="955" spans="1:6" x14ac:dyDescent="0.3">
      <c r="A955" s="109">
        <v>44159</v>
      </c>
      <c r="C955"/>
      <c r="D955">
        <f t="shared" si="42"/>
        <v>11</v>
      </c>
      <c r="E955">
        <f t="shared" si="43"/>
        <v>2020</v>
      </c>
      <c r="F955" t="str">
        <f t="shared" si="44"/>
        <v>11-2020</v>
      </c>
    </row>
    <row r="956" spans="1:6" x14ac:dyDescent="0.3">
      <c r="A956" s="109">
        <v>44160</v>
      </c>
      <c r="C956"/>
      <c r="D956">
        <f t="shared" si="42"/>
        <v>11</v>
      </c>
      <c r="E956">
        <f t="shared" si="43"/>
        <v>2020</v>
      </c>
      <c r="F956" t="str">
        <f t="shared" si="44"/>
        <v>11-2020</v>
      </c>
    </row>
    <row r="957" spans="1:6" x14ac:dyDescent="0.3">
      <c r="A957" s="109">
        <v>44161</v>
      </c>
      <c r="C957"/>
      <c r="D957">
        <f t="shared" si="42"/>
        <v>11</v>
      </c>
      <c r="E957">
        <f t="shared" si="43"/>
        <v>2020</v>
      </c>
      <c r="F957" t="str">
        <f t="shared" si="44"/>
        <v>11-2020</v>
      </c>
    </row>
    <row r="958" spans="1:6" x14ac:dyDescent="0.3">
      <c r="A958" s="109">
        <v>44162</v>
      </c>
      <c r="C958"/>
      <c r="D958">
        <f t="shared" si="42"/>
        <v>11</v>
      </c>
      <c r="E958">
        <f t="shared" si="43"/>
        <v>2020</v>
      </c>
      <c r="F958" t="str">
        <f t="shared" si="44"/>
        <v>11-2020</v>
      </c>
    </row>
    <row r="959" spans="1:6" x14ac:dyDescent="0.3">
      <c r="A959" s="109">
        <v>44163</v>
      </c>
      <c r="C959"/>
      <c r="D959">
        <f t="shared" si="42"/>
        <v>11</v>
      </c>
      <c r="E959">
        <f t="shared" si="43"/>
        <v>2020</v>
      </c>
      <c r="F959" t="str">
        <f t="shared" si="44"/>
        <v>11-2020</v>
      </c>
    </row>
    <row r="960" spans="1:6" x14ac:dyDescent="0.3">
      <c r="A960" s="109">
        <v>44164</v>
      </c>
      <c r="C960"/>
      <c r="D960">
        <f t="shared" si="42"/>
        <v>11</v>
      </c>
      <c r="E960">
        <f t="shared" si="43"/>
        <v>2020</v>
      </c>
      <c r="F960" t="str">
        <f t="shared" si="44"/>
        <v>11-2020</v>
      </c>
    </row>
    <row r="961" spans="1:6" x14ac:dyDescent="0.3">
      <c r="A961" s="109">
        <v>44165</v>
      </c>
      <c r="B961" s="11">
        <v>82242.612851169732</v>
      </c>
      <c r="C961"/>
      <c r="D961">
        <f t="shared" si="42"/>
        <v>11</v>
      </c>
      <c r="E961">
        <f t="shared" si="43"/>
        <v>2020</v>
      </c>
      <c r="F961" t="str">
        <f t="shared" si="44"/>
        <v>11-2020</v>
      </c>
    </row>
    <row r="962" spans="1:6" x14ac:dyDescent="0.3">
      <c r="A962" s="109">
        <v>44166</v>
      </c>
      <c r="C962"/>
      <c r="D962">
        <f t="shared" ref="D962:D1025" si="45">MONTH(A962)</f>
        <v>12</v>
      </c>
      <c r="E962">
        <f t="shared" ref="E962:E1025" si="46">YEAR(A962)</f>
        <v>2020</v>
      </c>
      <c r="F962" t="str">
        <f t="shared" si="44"/>
        <v>12-2020</v>
      </c>
    </row>
    <row r="963" spans="1:6" x14ac:dyDescent="0.3">
      <c r="A963" s="109">
        <v>44167</v>
      </c>
      <c r="C963"/>
      <c r="D963">
        <f t="shared" si="45"/>
        <v>12</v>
      </c>
      <c r="E963">
        <f t="shared" si="46"/>
        <v>2020</v>
      </c>
      <c r="F963" t="str">
        <f t="shared" ref="F963:F1026" si="47">D963&amp;"-"&amp;E963</f>
        <v>12-2020</v>
      </c>
    </row>
    <row r="964" spans="1:6" x14ac:dyDescent="0.3">
      <c r="A964" s="109">
        <v>44168</v>
      </c>
      <c r="C964"/>
      <c r="D964">
        <f t="shared" si="45"/>
        <v>12</v>
      </c>
      <c r="E964">
        <f t="shared" si="46"/>
        <v>2020</v>
      </c>
      <c r="F964" t="str">
        <f t="shared" si="47"/>
        <v>12-2020</v>
      </c>
    </row>
    <row r="965" spans="1:6" x14ac:dyDescent="0.3">
      <c r="A965" s="109">
        <v>44169</v>
      </c>
      <c r="C965"/>
      <c r="D965">
        <f t="shared" si="45"/>
        <v>12</v>
      </c>
      <c r="E965">
        <f t="shared" si="46"/>
        <v>2020</v>
      </c>
      <c r="F965" t="str">
        <f t="shared" si="47"/>
        <v>12-2020</v>
      </c>
    </row>
    <row r="966" spans="1:6" x14ac:dyDescent="0.3">
      <c r="A966" s="109">
        <v>44170</v>
      </c>
      <c r="C966"/>
      <c r="D966">
        <f t="shared" si="45"/>
        <v>12</v>
      </c>
      <c r="E966">
        <f t="shared" si="46"/>
        <v>2020</v>
      </c>
      <c r="F966" t="str">
        <f t="shared" si="47"/>
        <v>12-2020</v>
      </c>
    </row>
    <row r="967" spans="1:6" x14ac:dyDescent="0.3">
      <c r="A967" s="109">
        <v>44171</v>
      </c>
      <c r="C967"/>
      <c r="D967">
        <f t="shared" si="45"/>
        <v>12</v>
      </c>
      <c r="E967">
        <f t="shared" si="46"/>
        <v>2020</v>
      </c>
      <c r="F967" t="str">
        <f t="shared" si="47"/>
        <v>12-2020</v>
      </c>
    </row>
    <row r="968" spans="1:6" x14ac:dyDescent="0.3">
      <c r="A968" s="109">
        <v>44172</v>
      </c>
      <c r="C968"/>
      <c r="D968">
        <f t="shared" si="45"/>
        <v>12</v>
      </c>
      <c r="E968">
        <f t="shared" si="46"/>
        <v>2020</v>
      </c>
      <c r="F968" t="str">
        <f t="shared" si="47"/>
        <v>12-2020</v>
      </c>
    </row>
    <row r="969" spans="1:6" x14ac:dyDescent="0.3">
      <c r="A969" s="109">
        <v>44173</v>
      </c>
      <c r="C969"/>
      <c r="D969">
        <f t="shared" si="45"/>
        <v>12</v>
      </c>
      <c r="E969">
        <f t="shared" si="46"/>
        <v>2020</v>
      </c>
      <c r="F969" t="str">
        <f t="shared" si="47"/>
        <v>12-2020</v>
      </c>
    </row>
    <row r="970" spans="1:6" x14ac:dyDescent="0.3">
      <c r="A970" s="109">
        <v>44174</v>
      </c>
      <c r="C970"/>
      <c r="D970">
        <f t="shared" si="45"/>
        <v>12</v>
      </c>
      <c r="E970">
        <f t="shared" si="46"/>
        <v>2020</v>
      </c>
      <c r="F970" t="str">
        <f t="shared" si="47"/>
        <v>12-2020</v>
      </c>
    </row>
    <row r="971" spans="1:6" x14ac:dyDescent="0.3">
      <c r="A971" s="109">
        <v>44175</v>
      </c>
      <c r="C971"/>
      <c r="D971">
        <f t="shared" si="45"/>
        <v>12</v>
      </c>
      <c r="E971">
        <f t="shared" si="46"/>
        <v>2020</v>
      </c>
      <c r="F971" t="str">
        <f t="shared" si="47"/>
        <v>12-2020</v>
      </c>
    </row>
    <row r="972" spans="1:6" x14ac:dyDescent="0.3">
      <c r="A972" s="109">
        <v>44176</v>
      </c>
      <c r="C972"/>
      <c r="D972">
        <f t="shared" si="45"/>
        <v>12</v>
      </c>
      <c r="E972">
        <f t="shared" si="46"/>
        <v>2020</v>
      </c>
      <c r="F972" t="str">
        <f t="shared" si="47"/>
        <v>12-2020</v>
      </c>
    </row>
    <row r="973" spans="1:6" x14ac:dyDescent="0.3">
      <c r="A973" s="109">
        <v>44177</v>
      </c>
      <c r="C973"/>
      <c r="D973">
        <f t="shared" si="45"/>
        <v>12</v>
      </c>
      <c r="E973">
        <f t="shared" si="46"/>
        <v>2020</v>
      </c>
      <c r="F973" t="str">
        <f t="shared" si="47"/>
        <v>12-2020</v>
      </c>
    </row>
    <row r="974" spans="1:6" x14ac:dyDescent="0.3">
      <c r="A974" s="109">
        <v>44178</v>
      </c>
      <c r="C974"/>
      <c r="D974">
        <f t="shared" si="45"/>
        <v>12</v>
      </c>
      <c r="E974">
        <f t="shared" si="46"/>
        <v>2020</v>
      </c>
      <c r="F974" t="str">
        <f t="shared" si="47"/>
        <v>12-2020</v>
      </c>
    </row>
    <row r="975" spans="1:6" x14ac:dyDescent="0.3">
      <c r="A975" s="109">
        <v>44179</v>
      </c>
      <c r="C975"/>
      <c r="D975">
        <f t="shared" si="45"/>
        <v>12</v>
      </c>
      <c r="E975">
        <f t="shared" si="46"/>
        <v>2020</v>
      </c>
      <c r="F975" t="str">
        <f t="shared" si="47"/>
        <v>12-2020</v>
      </c>
    </row>
    <row r="976" spans="1:6" x14ac:dyDescent="0.3">
      <c r="A976" s="109">
        <v>44180</v>
      </c>
      <c r="C976"/>
      <c r="D976">
        <f t="shared" si="45"/>
        <v>12</v>
      </c>
      <c r="E976">
        <f t="shared" si="46"/>
        <v>2020</v>
      </c>
      <c r="F976" t="str">
        <f t="shared" si="47"/>
        <v>12-2020</v>
      </c>
    </row>
    <row r="977" spans="1:6" x14ac:dyDescent="0.3">
      <c r="A977" s="109">
        <v>44181</v>
      </c>
      <c r="C977"/>
      <c r="D977">
        <f t="shared" si="45"/>
        <v>12</v>
      </c>
      <c r="E977">
        <f t="shared" si="46"/>
        <v>2020</v>
      </c>
      <c r="F977" t="str">
        <f t="shared" si="47"/>
        <v>12-2020</v>
      </c>
    </row>
    <row r="978" spans="1:6" x14ac:dyDescent="0.3">
      <c r="A978" s="109">
        <v>44182</v>
      </c>
      <c r="C978"/>
      <c r="D978">
        <f t="shared" si="45"/>
        <v>12</v>
      </c>
      <c r="E978">
        <f t="shared" si="46"/>
        <v>2020</v>
      </c>
      <c r="F978" t="str">
        <f t="shared" si="47"/>
        <v>12-2020</v>
      </c>
    </row>
    <row r="979" spans="1:6" x14ac:dyDescent="0.3">
      <c r="A979" s="109">
        <v>44183</v>
      </c>
      <c r="C979"/>
      <c r="D979">
        <f t="shared" si="45"/>
        <v>12</v>
      </c>
      <c r="E979">
        <f t="shared" si="46"/>
        <v>2020</v>
      </c>
      <c r="F979" t="str">
        <f t="shared" si="47"/>
        <v>12-2020</v>
      </c>
    </row>
    <row r="980" spans="1:6" x14ac:dyDescent="0.3">
      <c r="A980" s="109">
        <v>44184</v>
      </c>
      <c r="C980"/>
      <c r="D980">
        <f t="shared" si="45"/>
        <v>12</v>
      </c>
      <c r="E980">
        <f t="shared" si="46"/>
        <v>2020</v>
      </c>
      <c r="F980" t="str">
        <f t="shared" si="47"/>
        <v>12-2020</v>
      </c>
    </row>
    <row r="981" spans="1:6" x14ac:dyDescent="0.3">
      <c r="A981" s="109">
        <v>44185</v>
      </c>
      <c r="C981"/>
      <c r="D981">
        <f t="shared" si="45"/>
        <v>12</v>
      </c>
      <c r="E981">
        <f t="shared" si="46"/>
        <v>2020</v>
      </c>
      <c r="F981" t="str">
        <f t="shared" si="47"/>
        <v>12-2020</v>
      </c>
    </row>
    <row r="982" spans="1:6" x14ac:dyDescent="0.3">
      <c r="A982" s="109">
        <v>44186</v>
      </c>
      <c r="C982"/>
      <c r="D982">
        <f t="shared" si="45"/>
        <v>12</v>
      </c>
      <c r="E982">
        <f t="shared" si="46"/>
        <v>2020</v>
      </c>
      <c r="F982" t="str">
        <f t="shared" si="47"/>
        <v>12-2020</v>
      </c>
    </row>
    <row r="983" spans="1:6" x14ac:dyDescent="0.3">
      <c r="A983" s="109">
        <v>44187</v>
      </c>
      <c r="C983"/>
      <c r="D983">
        <f t="shared" si="45"/>
        <v>12</v>
      </c>
      <c r="E983">
        <f t="shared" si="46"/>
        <v>2020</v>
      </c>
      <c r="F983" t="str">
        <f t="shared" si="47"/>
        <v>12-2020</v>
      </c>
    </row>
    <row r="984" spans="1:6" x14ac:dyDescent="0.3">
      <c r="A984" s="109">
        <v>44188</v>
      </c>
      <c r="C984"/>
      <c r="D984">
        <f t="shared" si="45"/>
        <v>12</v>
      </c>
      <c r="E984">
        <f t="shared" si="46"/>
        <v>2020</v>
      </c>
      <c r="F984" t="str">
        <f t="shared" si="47"/>
        <v>12-2020</v>
      </c>
    </row>
    <row r="985" spans="1:6" x14ac:dyDescent="0.3">
      <c r="A985" s="109">
        <v>44189</v>
      </c>
      <c r="C985"/>
      <c r="D985">
        <f t="shared" si="45"/>
        <v>12</v>
      </c>
      <c r="E985">
        <f t="shared" si="46"/>
        <v>2020</v>
      </c>
      <c r="F985" t="str">
        <f t="shared" si="47"/>
        <v>12-2020</v>
      </c>
    </row>
    <row r="986" spans="1:6" x14ac:dyDescent="0.3">
      <c r="A986" s="109">
        <v>44190</v>
      </c>
      <c r="C986"/>
      <c r="D986">
        <f t="shared" si="45"/>
        <v>12</v>
      </c>
      <c r="E986">
        <f t="shared" si="46"/>
        <v>2020</v>
      </c>
      <c r="F986" t="str">
        <f t="shared" si="47"/>
        <v>12-2020</v>
      </c>
    </row>
    <row r="987" spans="1:6" x14ac:dyDescent="0.3">
      <c r="A987" s="109">
        <v>44191</v>
      </c>
      <c r="C987"/>
      <c r="D987">
        <f t="shared" si="45"/>
        <v>12</v>
      </c>
      <c r="E987">
        <f t="shared" si="46"/>
        <v>2020</v>
      </c>
      <c r="F987" t="str">
        <f t="shared" si="47"/>
        <v>12-2020</v>
      </c>
    </row>
    <row r="988" spans="1:6" x14ac:dyDescent="0.3">
      <c r="A988" s="109">
        <v>44192</v>
      </c>
      <c r="C988"/>
      <c r="D988">
        <f t="shared" si="45"/>
        <v>12</v>
      </c>
      <c r="E988">
        <f t="shared" si="46"/>
        <v>2020</v>
      </c>
      <c r="F988" t="str">
        <f t="shared" si="47"/>
        <v>12-2020</v>
      </c>
    </row>
    <row r="989" spans="1:6" x14ac:dyDescent="0.3">
      <c r="A989" s="109">
        <v>44193</v>
      </c>
      <c r="C989"/>
      <c r="D989">
        <f t="shared" si="45"/>
        <v>12</v>
      </c>
      <c r="E989">
        <f t="shared" si="46"/>
        <v>2020</v>
      </c>
      <c r="F989" t="str">
        <f t="shared" si="47"/>
        <v>12-2020</v>
      </c>
    </row>
    <row r="990" spans="1:6" x14ac:dyDescent="0.3">
      <c r="A990" s="109">
        <v>44194</v>
      </c>
      <c r="C990"/>
      <c r="D990">
        <f t="shared" si="45"/>
        <v>12</v>
      </c>
      <c r="E990">
        <f t="shared" si="46"/>
        <v>2020</v>
      </c>
      <c r="F990" t="str">
        <f t="shared" si="47"/>
        <v>12-2020</v>
      </c>
    </row>
    <row r="991" spans="1:6" x14ac:dyDescent="0.3">
      <c r="A991" s="109">
        <v>44195</v>
      </c>
      <c r="C991"/>
      <c r="D991">
        <f t="shared" si="45"/>
        <v>12</v>
      </c>
      <c r="E991">
        <f t="shared" si="46"/>
        <v>2020</v>
      </c>
      <c r="F991" t="str">
        <f t="shared" si="47"/>
        <v>12-2020</v>
      </c>
    </row>
    <row r="992" spans="1:6" x14ac:dyDescent="0.3">
      <c r="A992" s="109">
        <v>44196</v>
      </c>
      <c r="C992"/>
      <c r="D992">
        <f t="shared" si="45"/>
        <v>12</v>
      </c>
      <c r="E992">
        <f t="shared" si="46"/>
        <v>2020</v>
      </c>
      <c r="F992" t="str">
        <f t="shared" si="47"/>
        <v>12-2020</v>
      </c>
    </row>
    <row r="993" spans="1:6" x14ac:dyDescent="0.3">
      <c r="A993" s="109">
        <v>44197</v>
      </c>
      <c r="C993"/>
      <c r="D993">
        <f t="shared" si="45"/>
        <v>1</v>
      </c>
      <c r="E993">
        <f t="shared" si="46"/>
        <v>2021</v>
      </c>
      <c r="F993" t="str">
        <f t="shared" si="47"/>
        <v>1-2021</v>
      </c>
    </row>
    <row r="994" spans="1:6" x14ac:dyDescent="0.3">
      <c r="A994" s="109">
        <v>44198</v>
      </c>
      <c r="C994"/>
      <c r="D994">
        <f t="shared" si="45"/>
        <v>1</v>
      </c>
      <c r="E994">
        <f t="shared" si="46"/>
        <v>2021</v>
      </c>
      <c r="F994" t="str">
        <f t="shared" si="47"/>
        <v>1-2021</v>
      </c>
    </row>
    <row r="995" spans="1:6" x14ac:dyDescent="0.3">
      <c r="A995" s="109">
        <v>44199</v>
      </c>
      <c r="C995"/>
      <c r="D995">
        <f t="shared" si="45"/>
        <v>1</v>
      </c>
      <c r="E995">
        <f t="shared" si="46"/>
        <v>2021</v>
      </c>
      <c r="F995" t="str">
        <f t="shared" si="47"/>
        <v>1-2021</v>
      </c>
    </row>
    <row r="996" spans="1:6" x14ac:dyDescent="0.3">
      <c r="A996" s="109">
        <v>44200</v>
      </c>
      <c r="C996"/>
      <c r="D996">
        <f t="shared" si="45"/>
        <v>1</v>
      </c>
      <c r="E996">
        <f t="shared" si="46"/>
        <v>2021</v>
      </c>
      <c r="F996" t="str">
        <f t="shared" si="47"/>
        <v>1-2021</v>
      </c>
    </row>
    <row r="997" spans="1:6" x14ac:dyDescent="0.3">
      <c r="A997" s="109">
        <v>44201</v>
      </c>
      <c r="C997"/>
      <c r="D997">
        <f t="shared" si="45"/>
        <v>1</v>
      </c>
      <c r="E997">
        <f t="shared" si="46"/>
        <v>2021</v>
      </c>
      <c r="F997" t="str">
        <f t="shared" si="47"/>
        <v>1-2021</v>
      </c>
    </row>
    <row r="998" spans="1:6" x14ac:dyDescent="0.3">
      <c r="A998" s="109">
        <v>44202</v>
      </c>
      <c r="C998"/>
      <c r="D998">
        <f t="shared" si="45"/>
        <v>1</v>
      </c>
      <c r="E998">
        <f t="shared" si="46"/>
        <v>2021</v>
      </c>
      <c r="F998" t="str">
        <f t="shared" si="47"/>
        <v>1-2021</v>
      </c>
    </row>
    <row r="999" spans="1:6" x14ac:dyDescent="0.3">
      <c r="A999" s="109">
        <v>44203</v>
      </c>
      <c r="C999"/>
      <c r="D999">
        <f t="shared" si="45"/>
        <v>1</v>
      </c>
      <c r="E999">
        <f t="shared" si="46"/>
        <v>2021</v>
      </c>
      <c r="F999" t="str">
        <f t="shared" si="47"/>
        <v>1-2021</v>
      </c>
    </row>
    <row r="1000" spans="1:6" x14ac:dyDescent="0.3">
      <c r="A1000" s="109">
        <v>44204</v>
      </c>
      <c r="C1000"/>
      <c r="D1000">
        <f t="shared" si="45"/>
        <v>1</v>
      </c>
      <c r="E1000">
        <f t="shared" si="46"/>
        <v>2021</v>
      </c>
      <c r="F1000" t="str">
        <f t="shared" si="47"/>
        <v>1-2021</v>
      </c>
    </row>
    <row r="1001" spans="1:6" x14ac:dyDescent="0.3">
      <c r="A1001" s="109">
        <v>44205</v>
      </c>
      <c r="C1001"/>
      <c r="D1001">
        <f t="shared" si="45"/>
        <v>1</v>
      </c>
      <c r="E1001">
        <f t="shared" si="46"/>
        <v>2021</v>
      </c>
      <c r="F1001" t="str">
        <f t="shared" si="47"/>
        <v>1-2021</v>
      </c>
    </row>
    <row r="1002" spans="1:6" x14ac:dyDescent="0.3">
      <c r="A1002" s="109">
        <v>44206</v>
      </c>
      <c r="C1002"/>
      <c r="D1002">
        <f t="shared" si="45"/>
        <v>1</v>
      </c>
      <c r="E1002">
        <f t="shared" si="46"/>
        <v>2021</v>
      </c>
      <c r="F1002" t="str">
        <f t="shared" si="47"/>
        <v>1-2021</v>
      </c>
    </row>
    <row r="1003" spans="1:6" x14ac:dyDescent="0.3">
      <c r="A1003" s="109">
        <v>44207</v>
      </c>
      <c r="C1003"/>
      <c r="D1003">
        <f t="shared" si="45"/>
        <v>1</v>
      </c>
      <c r="E1003">
        <f t="shared" si="46"/>
        <v>2021</v>
      </c>
      <c r="F1003" t="str">
        <f t="shared" si="47"/>
        <v>1-2021</v>
      </c>
    </row>
    <row r="1004" spans="1:6" x14ac:dyDescent="0.3">
      <c r="A1004" s="109">
        <v>44208</v>
      </c>
      <c r="C1004"/>
      <c r="D1004">
        <f t="shared" si="45"/>
        <v>1</v>
      </c>
      <c r="E1004">
        <f t="shared" si="46"/>
        <v>2021</v>
      </c>
      <c r="F1004" t="str">
        <f t="shared" si="47"/>
        <v>1-2021</v>
      </c>
    </row>
    <row r="1005" spans="1:6" x14ac:dyDescent="0.3">
      <c r="A1005" s="109">
        <v>44209</v>
      </c>
      <c r="C1005"/>
      <c r="D1005">
        <f t="shared" si="45"/>
        <v>1</v>
      </c>
      <c r="E1005">
        <f t="shared" si="46"/>
        <v>2021</v>
      </c>
      <c r="F1005" t="str">
        <f t="shared" si="47"/>
        <v>1-2021</v>
      </c>
    </row>
    <row r="1006" spans="1:6" x14ac:dyDescent="0.3">
      <c r="A1006" s="109">
        <v>44210</v>
      </c>
      <c r="C1006"/>
      <c r="D1006">
        <f t="shared" si="45"/>
        <v>1</v>
      </c>
      <c r="E1006">
        <f t="shared" si="46"/>
        <v>2021</v>
      </c>
      <c r="F1006" t="str">
        <f t="shared" si="47"/>
        <v>1-2021</v>
      </c>
    </row>
    <row r="1007" spans="1:6" x14ac:dyDescent="0.3">
      <c r="A1007" s="109">
        <v>44211</v>
      </c>
      <c r="C1007"/>
      <c r="D1007">
        <f t="shared" si="45"/>
        <v>1</v>
      </c>
      <c r="E1007">
        <f t="shared" si="46"/>
        <v>2021</v>
      </c>
      <c r="F1007" t="str">
        <f t="shared" si="47"/>
        <v>1-2021</v>
      </c>
    </row>
    <row r="1008" spans="1:6" x14ac:dyDescent="0.3">
      <c r="A1008" s="109">
        <v>44212</v>
      </c>
      <c r="C1008"/>
      <c r="D1008">
        <f t="shared" si="45"/>
        <v>1</v>
      </c>
      <c r="E1008">
        <f t="shared" si="46"/>
        <v>2021</v>
      </c>
      <c r="F1008" t="str">
        <f t="shared" si="47"/>
        <v>1-2021</v>
      </c>
    </row>
    <row r="1009" spans="1:6" x14ac:dyDescent="0.3">
      <c r="A1009" s="109">
        <v>44213</v>
      </c>
      <c r="C1009"/>
      <c r="D1009">
        <f t="shared" si="45"/>
        <v>1</v>
      </c>
      <c r="E1009">
        <f t="shared" si="46"/>
        <v>2021</v>
      </c>
      <c r="F1009" t="str">
        <f t="shared" si="47"/>
        <v>1-2021</v>
      </c>
    </row>
    <row r="1010" spans="1:6" x14ac:dyDescent="0.3">
      <c r="A1010" s="109">
        <v>44214</v>
      </c>
      <c r="C1010"/>
      <c r="D1010">
        <f t="shared" si="45"/>
        <v>1</v>
      </c>
      <c r="E1010">
        <f t="shared" si="46"/>
        <v>2021</v>
      </c>
      <c r="F1010" t="str">
        <f t="shared" si="47"/>
        <v>1-2021</v>
      </c>
    </row>
    <row r="1011" spans="1:6" x14ac:dyDescent="0.3">
      <c r="A1011" s="109">
        <v>44215</v>
      </c>
      <c r="C1011"/>
      <c r="D1011">
        <f t="shared" si="45"/>
        <v>1</v>
      </c>
      <c r="E1011">
        <f t="shared" si="46"/>
        <v>2021</v>
      </c>
      <c r="F1011" t="str">
        <f t="shared" si="47"/>
        <v>1-2021</v>
      </c>
    </row>
    <row r="1012" spans="1:6" x14ac:dyDescent="0.3">
      <c r="A1012" s="109">
        <v>44216</v>
      </c>
      <c r="C1012"/>
      <c r="D1012">
        <f t="shared" si="45"/>
        <v>1</v>
      </c>
      <c r="E1012">
        <f t="shared" si="46"/>
        <v>2021</v>
      </c>
      <c r="F1012" t="str">
        <f t="shared" si="47"/>
        <v>1-2021</v>
      </c>
    </row>
    <row r="1013" spans="1:6" x14ac:dyDescent="0.3">
      <c r="A1013" s="109">
        <v>44217</v>
      </c>
      <c r="C1013"/>
      <c r="D1013">
        <f t="shared" si="45"/>
        <v>1</v>
      </c>
      <c r="E1013">
        <f t="shared" si="46"/>
        <v>2021</v>
      </c>
      <c r="F1013" t="str">
        <f t="shared" si="47"/>
        <v>1-2021</v>
      </c>
    </row>
    <row r="1014" spans="1:6" x14ac:dyDescent="0.3">
      <c r="A1014" s="109">
        <v>44218</v>
      </c>
      <c r="C1014"/>
      <c r="D1014">
        <f t="shared" si="45"/>
        <v>1</v>
      </c>
      <c r="E1014">
        <f t="shared" si="46"/>
        <v>2021</v>
      </c>
      <c r="F1014" t="str">
        <f t="shared" si="47"/>
        <v>1-2021</v>
      </c>
    </row>
    <row r="1015" spans="1:6" x14ac:dyDescent="0.3">
      <c r="A1015" s="109">
        <v>44219</v>
      </c>
      <c r="C1015"/>
      <c r="D1015">
        <f t="shared" si="45"/>
        <v>1</v>
      </c>
      <c r="E1015">
        <f t="shared" si="46"/>
        <v>2021</v>
      </c>
      <c r="F1015" t="str">
        <f t="shared" si="47"/>
        <v>1-2021</v>
      </c>
    </row>
    <row r="1016" spans="1:6" x14ac:dyDescent="0.3">
      <c r="A1016" s="109">
        <v>44220</v>
      </c>
      <c r="C1016"/>
      <c r="D1016">
        <f t="shared" si="45"/>
        <v>1</v>
      </c>
      <c r="E1016">
        <f t="shared" si="46"/>
        <v>2021</v>
      </c>
      <c r="F1016" t="str">
        <f t="shared" si="47"/>
        <v>1-2021</v>
      </c>
    </row>
    <row r="1017" spans="1:6" x14ac:dyDescent="0.3">
      <c r="A1017" s="109">
        <v>44221</v>
      </c>
      <c r="C1017"/>
      <c r="D1017">
        <f t="shared" si="45"/>
        <v>1</v>
      </c>
      <c r="E1017">
        <f t="shared" si="46"/>
        <v>2021</v>
      </c>
      <c r="F1017" t="str">
        <f t="shared" si="47"/>
        <v>1-2021</v>
      </c>
    </row>
    <row r="1018" spans="1:6" x14ac:dyDescent="0.3">
      <c r="A1018" s="109">
        <v>44222</v>
      </c>
      <c r="C1018"/>
      <c r="D1018">
        <f t="shared" si="45"/>
        <v>1</v>
      </c>
      <c r="E1018">
        <f t="shared" si="46"/>
        <v>2021</v>
      </c>
      <c r="F1018" t="str">
        <f t="shared" si="47"/>
        <v>1-2021</v>
      </c>
    </row>
    <row r="1019" spans="1:6" x14ac:dyDescent="0.3">
      <c r="A1019" s="109">
        <v>44223</v>
      </c>
      <c r="C1019"/>
      <c r="D1019">
        <f t="shared" si="45"/>
        <v>1</v>
      </c>
      <c r="E1019">
        <f t="shared" si="46"/>
        <v>2021</v>
      </c>
      <c r="F1019" t="str">
        <f t="shared" si="47"/>
        <v>1-2021</v>
      </c>
    </row>
    <row r="1020" spans="1:6" x14ac:dyDescent="0.3">
      <c r="A1020" s="109">
        <v>44224</v>
      </c>
      <c r="C1020"/>
      <c r="D1020">
        <f t="shared" si="45"/>
        <v>1</v>
      </c>
      <c r="E1020">
        <f t="shared" si="46"/>
        <v>2021</v>
      </c>
      <c r="F1020" t="str">
        <f t="shared" si="47"/>
        <v>1-2021</v>
      </c>
    </row>
    <row r="1021" spans="1:6" x14ac:dyDescent="0.3">
      <c r="A1021" s="109">
        <v>44225</v>
      </c>
      <c r="C1021"/>
      <c r="D1021">
        <f t="shared" si="45"/>
        <v>1</v>
      </c>
      <c r="E1021">
        <f t="shared" si="46"/>
        <v>2021</v>
      </c>
      <c r="F1021" t="str">
        <f t="shared" si="47"/>
        <v>1-2021</v>
      </c>
    </row>
    <row r="1022" spans="1:6" x14ac:dyDescent="0.3">
      <c r="A1022" s="109"/>
      <c r="D1022">
        <f t="shared" si="45"/>
        <v>1</v>
      </c>
      <c r="E1022">
        <f t="shared" si="46"/>
        <v>1900</v>
      </c>
      <c r="F1022" t="str">
        <f t="shared" si="47"/>
        <v>1-1900</v>
      </c>
    </row>
    <row r="1023" spans="1:6" x14ac:dyDescent="0.3">
      <c r="A1023" s="109"/>
      <c r="D1023">
        <f t="shared" si="45"/>
        <v>1</v>
      </c>
      <c r="E1023">
        <f t="shared" si="46"/>
        <v>1900</v>
      </c>
      <c r="F1023" t="str">
        <f t="shared" si="47"/>
        <v>1-1900</v>
      </c>
    </row>
    <row r="1024" spans="1:6" x14ac:dyDescent="0.3">
      <c r="A1024" s="109"/>
      <c r="D1024">
        <f t="shared" si="45"/>
        <v>1</v>
      </c>
      <c r="E1024">
        <f t="shared" si="46"/>
        <v>1900</v>
      </c>
      <c r="F1024" t="str">
        <f t="shared" si="47"/>
        <v>1-1900</v>
      </c>
    </row>
    <row r="1025" spans="1:6" x14ac:dyDescent="0.3">
      <c r="A1025" s="109"/>
      <c r="D1025">
        <f t="shared" si="45"/>
        <v>1</v>
      </c>
      <c r="E1025">
        <f t="shared" si="46"/>
        <v>1900</v>
      </c>
      <c r="F1025" t="str">
        <f t="shared" si="47"/>
        <v>1-1900</v>
      </c>
    </row>
    <row r="1026" spans="1:6" x14ac:dyDescent="0.3">
      <c r="A1026" s="109"/>
      <c r="D1026">
        <f t="shared" ref="D1026:D1089" si="48">MONTH(A1026)</f>
        <v>1</v>
      </c>
      <c r="E1026">
        <f t="shared" ref="E1026:E1089" si="49">YEAR(A1026)</f>
        <v>1900</v>
      </c>
      <c r="F1026" t="str">
        <f t="shared" si="47"/>
        <v>1-1900</v>
      </c>
    </row>
    <row r="1027" spans="1:6" x14ac:dyDescent="0.3">
      <c r="A1027" s="109"/>
      <c r="D1027">
        <f t="shared" si="48"/>
        <v>1</v>
      </c>
      <c r="E1027">
        <f t="shared" si="49"/>
        <v>1900</v>
      </c>
      <c r="F1027" t="str">
        <f t="shared" ref="F1027:F1090" si="50">D1027&amp;"-"&amp;E1027</f>
        <v>1-1900</v>
      </c>
    </row>
    <row r="1028" spans="1:6" x14ac:dyDescent="0.3">
      <c r="A1028" s="109"/>
      <c r="D1028">
        <f t="shared" si="48"/>
        <v>1</v>
      </c>
      <c r="E1028">
        <f t="shared" si="49"/>
        <v>1900</v>
      </c>
      <c r="F1028" t="str">
        <f t="shared" si="50"/>
        <v>1-1900</v>
      </c>
    </row>
    <row r="1029" spans="1:6" x14ac:dyDescent="0.3">
      <c r="A1029" s="109"/>
      <c r="D1029">
        <f t="shared" si="48"/>
        <v>1</v>
      </c>
      <c r="E1029">
        <f t="shared" si="49"/>
        <v>1900</v>
      </c>
      <c r="F1029" t="str">
        <f t="shared" si="50"/>
        <v>1-1900</v>
      </c>
    </row>
    <row r="1030" spans="1:6" x14ac:dyDescent="0.3">
      <c r="A1030" s="109"/>
      <c r="D1030">
        <f t="shared" si="48"/>
        <v>1</v>
      </c>
      <c r="E1030">
        <f t="shared" si="49"/>
        <v>1900</v>
      </c>
      <c r="F1030" t="str">
        <f t="shared" si="50"/>
        <v>1-1900</v>
      </c>
    </row>
    <row r="1031" spans="1:6" x14ac:dyDescent="0.3">
      <c r="A1031" s="109"/>
      <c r="D1031">
        <f t="shared" si="48"/>
        <v>1</v>
      </c>
      <c r="E1031">
        <f t="shared" si="49"/>
        <v>1900</v>
      </c>
      <c r="F1031" t="str">
        <f t="shared" si="50"/>
        <v>1-1900</v>
      </c>
    </row>
    <row r="1032" spans="1:6" x14ac:dyDescent="0.3">
      <c r="A1032" s="109"/>
      <c r="D1032">
        <f t="shared" si="48"/>
        <v>1</v>
      </c>
      <c r="E1032">
        <f t="shared" si="49"/>
        <v>1900</v>
      </c>
      <c r="F1032" t="str">
        <f t="shared" si="50"/>
        <v>1-1900</v>
      </c>
    </row>
    <row r="1033" spans="1:6" x14ac:dyDescent="0.3">
      <c r="A1033" s="109"/>
      <c r="D1033">
        <f t="shared" si="48"/>
        <v>1</v>
      </c>
      <c r="E1033">
        <f t="shared" si="49"/>
        <v>1900</v>
      </c>
      <c r="F1033" t="str">
        <f t="shared" si="50"/>
        <v>1-1900</v>
      </c>
    </row>
    <row r="1034" spans="1:6" x14ac:dyDescent="0.3">
      <c r="A1034" s="109"/>
      <c r="D1034">
        <f t="shared" si="48"/>
        <v>1</v>
      </c>
      <c r="E1034">
        <f t="shared" si="49"/>
        <v>1900</v>
      </c>
      <c r="F1034" t="str">
        <f t="shared" si="50"/>
        <v>1-1900</v>
      </c>
    </row>
    <row r="1035" spans="1:6" x14ac:dyDescent="0.3">
      <c r="A1035" s="109"/>
      <c r="D1035">
        <f t="shared" si="48"/>
        <v>1</v>
      </c>
      <c r="E1035">
        <f t="shared" si="49"/>
        <v>1900</v>
      </c>
      <c r="F1035" t="str">
        <f t="shared" si="50"/>
        <v>1-1900</v>
      </c>
    </row>
    <row r="1036" spans="1:6" x14ac:dyDescent="0.3">
      <c r="A1036" s="109"/>
      <c r="D1036">
        <f t="shared" si="48"/>
        <v>1</v>
      </c>
      <c r="E1036">
        <f t="shared" si="49"/>
        <v>1900</v>
      </c>
      <c r="F1036" t="str">
        <f t="shared" si="50"/>
        <v>1-1900</v>
      </c>
    </row>
    <row r="1037" spans="1:6" x14ac:dyDescent="0.3">
      <c r="A1037" s="109"/>
      <c r="D1037">
        <f t="shared" si="48"/>
        <v>1</v>
      </c>
      <c r="E1037">
        <f t="shared" si="49"/>
        <v>1900</v>
      </c>
      <c r="F1037" t="str">
        <f t="shared" si="50"/>
        <v>1-1900</v>
      </c>
    </row>
    <row r="1038" spans="1:6" x14ac:dyDescent="0.3">
      <c r="A1038" s="109"/>
      <c r="D1038">
        <f t="shared" si="48"/>
        <v>1</v>
      </c>
      <c r="E1038">
        <f t="shared" si="49"/>
        <v>1900</v>
      </c>
      <c r="F1038" t="str">
        <f t="shared" si="50"/>
        <v>1-1900</v>
      </c>
    </row>
    <row r="1039" spans="1:6" x14ac:dyDescent="0.3">
      <c r="A1039" s="109"/>
      <c r="D1039">
        <f t="shared" si="48"/>
        <v>1</v>
      </c>
      <c r="E1039">
        <f t="shared" si="49"/>
        <v>1900</v>
      </c>
      <c r="F1039" t="str">
        <f t="shared" si="50"/>
        <v>1-1900</v>
      </c>
    </row>
    <row r="1040" spans="1:6" x14ac:dyDescent="0.3">
      <c r="A1040" s="109"/>
      <c r="D1040">
        <f t="shared" si="48"/>
        <v>1</v>
      </c>
      <c r="E1040">
        <f t="shared" si="49"/>
        <v>1900</v>
      </c>
      <c r="F1040" t="str">
        <f t="shared" si="50"/>
        <v>1-1900</v>
      </c>
    </row>
    <row r="1041" spans="1:6" x14ac:dyDescent="0.3">
      <c r="A1041" s="109"/>
      <c r="D1041">
        <f t="shared" si="48"/>
        <v>1</v>
      </c>
      <c r="E1041">
        <f t="shared" si="49"/>
        <v>1900</v>
      </c>
      <c r="F1041" t="str">
        <f t="shared" si="50"/>
        <v>1-1900</v>
      </c>
    </row>
    <row r="1042" spans="1:6" x14ac:dyDescent="0.3">
      <c r="A1042" s="109"/>
      <c r="D1042">
        <f t="shared" si="48"/>
        <v>1</v>
      </c>
      <c r="E1042">
        <f t="shared" si="49"/>
        <v>1900</v>
      </c>
      <c r="F1042" t="str">
        <f t="shared" si="50"/>
        <v>1-1900</v>
      </c>
    </row>
    <row r="1043" spans="1:6" x14ac:dyDescent="0.3">
      <c r="A1043" s="109"/>
      <c r="D1043">
        <f t="shared" si="48"/>
        <v>1</v>
      </c>
      <c r="E1043">
        <f t="shared" si="49"/>
        <v>1900</v>
      </c>
      <c r="F1043" t="str">
        <f t="shared" si="50"/>
        <v>1-1900</v>
      </c>
    </row>
    <row r="1044" spans="1:6" x14ac:dyDescent="0.3">
      <c r="A1044" s="109"/>
      <c r="D1044">
        <f t="shared" si="48"/>
        <v>1</v>
      </c>
      <c r="E1044">
        <f t="shared" si="49"/>
        <v>1900</v>
      </c>
      <c r="F1044" t="str">
        <f t="shared" si="50"/>
        <v>1-1900</v>
      </c>
    </row>
    <row r="1045" spans="1:6" x14ac:dyDescent="0.3">
      <c r="A1045" s="109"/>
      <c r="D1045">
        <f t="shared" si="48"/>
        <v>1</v>
      </c>
      <c r="E1045">
        <f t="shared" si="49"/>
        <v>1900</v>
      </c>
      <c r="F1045" t="str">
        <f t="shared" si="50"/>
        <v>1-1900</v>
      </c>
    </row>
    <row r="1046" spans="1:6" x14ac:dyDescent="0.3">
      <c r="A1046" s="109"/>
      <c r="D1046">
        <f t="shared" si="48"/>
        <v>1</v>
      </c>
      <c r="E1046">
        <f t="shared" si="49"/>
        <v>1900</v>
      </c>
      <c r="F1046" t="str">
        <f t="shared" si="50"/>
        <v>1-1900</v>
      </c>
    </row>
    <row r="1047" spans="1:6" x14ac:dyDescent="0.3">
      <c r="A1047" s="109"/>
      <c r="D1047">
        <f t="shared" si="48"/>
        <v>1</v>
      </c>
      <c r="E1047">
        <f t="shared" si="49"/>
        <v>1900</v>
      </c>
      <c r="F1047" t="str">
        <f t="shared" si="50"/>
        <v>1-1900</v>
      </c>
    </row>
    <row r="1048" spans="1:6" x14ac:dyDescent="0.3">
      <c r="A1048" s="109"/>
      <c r="D1048">
        <f t="shared" si="48"/>
        <v>1</v>
      </c>
      <c r="E1048">
        <f t="shared" si="49"/>
        <v>1900</v>
      </c>
      <c r="F1048" t="str">
        <f t="shared" si="50"/>
        <v>1-1900</v>
      </c>
    </row>
    <row r="1049" spans="1:6" x14ac:dyDescent="0.3">
      <c r="A1049" s="109"/>
      <c r="D1049">
        <f t="shared" si="48"/>
        <v>1</v>
      </c>
      <c r="E1049">
        <f t="shared" si="49"/>
        <v>1900</v>
      </c>
      <c r="F1049" t="str">
        <f t="shared" si="50"/>
        <v>1-1900</v>
      </c>
    </row>
    <row r="1050" spans="1:6" x14ac:dyDescent="0.3">
      <c r="A1050" s="109"/>
      <c r="D1050">
        <f t="shared" si="48"/>
        <v>1</v>
      </c>
      <c r="E1050">
        <f t="shared" si="49"/>
        <v>1900</v>
      </c>
      <c r="F1050" t="str">
        <f t="shared" si="50"/>
        <v>1-1900</v>
      </c>
    </row>
    <row r="1051" spans="1:6" x14ac:dyDescent="0.3">
      <c r="A1051" s="109"/>
      <c r="D1051">
        <f t="shared" si="48"/>
        <v>1</v>
      </c>
      <c r="E1051">
        <f t="shared" si="49"/>
        <v>1900</v>
      </c>
      <c r="F1051" t="str">
        <f t="shared" si="50"/>
        <v>1-1900</v>
      </c>
    </row>
    <row r="1052" spans="1:6" x14ac:dyDescent="0.3">
      <c r="A1052" s="109"/>
      <c r="D1052">
        <f t="shared" si="48"/>
        <v>1</v>
      </c>
      <c r="E1052">
        <f t="shared" si="49"/>
        <v>1900</v>
      </c>
      <c r="F1052" t="str">
        <f t="shared" si="50"/>
        <v>1-1900</v>
      </c>
    </row>
    <row r="1053" spans="1:6" x14ac:dyDescent="0.3">
      <c r="A1053" s="109"/>
      <c r="D1053">
        <f t="shared" si="48"/>
        <v>1</v>
      </c>
      <c r="E1053">
        <f t="shared" si="49"/>
        <v>1900</v>
      </c>
      <c r="F1053" t="str">
        <f t="shared" si="50"/>
        <v>1-1900</v>
      </c>
    </row>
    <row r="1054" spans="1:6" x14ac:dyDescent="0.3">
      <c r="A1054" s="109"/>
      <c r="D1054">
        <f t="shared" si="48"/>
        <v>1</v>
      </c>
      <c r="E1054">
        <f t="shared" si="49"/>
        <v>1900</v>
      </c>
      <c r="F1054" t="str">
        <f t="shared" si="50"/>
        <v>1-1900</v>
      </c>
    </row>
    <row r="1055" spans="1:6" x14ac:dyDescent="0.3">
      <c r="A1055" s="109"/>
      <c r="D1055">
        <f t="shared" si="48"/>
        <v>1</v>
      </c>
      <c r="E1055">
        <f t="shared" si="49"/>
        <v>1900</v>
      </c>
      <c r="F1055" t="str">
        <f t="shared" si="50"/>
        <v>1-1900</v>
      </c>
    </row>
    <row r="1056" spans="1:6" x14ac:dyDescent="0.3">
      <c r="A1056" s="109"/>
      <c r="D1056">
        <f t="shared" si="48"/>
        <v>1</v>
      </c>
      <c r="E1056">
        <f t="shared" si="49"/>
        <v>1900</v>
      </c>
      <c r="F1056" t="str">
        <f t="shared" si="50"/>
        <v>1-1900</v>
      </c>
    </row>
    <row r="1057" spans="1:6" x14ac:dyDescent="0.3">
      <c r="A1057" s="109"/>
      <c r="D1057">
        <f t="shared" si="48"/>
        <v>1</v>
      </c>
      <c r="E1057">
        <f t="shared" si="49"/>
        <v>1900</v>
      </c>
      <c r="F1057" t="str">
        <f t="shared" si="50"/>
        <v>1-1900</v>
      </c>
    </row>
    <row r="1058" spans="1:6" x14ac:dyDescent="0.3">
      <c r="A1058" s="109"/>
      <c r="D1058">
        <f t="shared" si="48"/>
        <v>1</v>
      </c>
      <c r="E1058">
        <f t="shared" si="49"/>
        <v>1900</v>
      </c>
      <c r="F1058" t="str">
        <f t="shared" si="50"/>
        <v>1-1900</v>
      </c>
    </row>
    <row r="1059" spans="1:6" x14ac:dyDescent="0.3">
      <c r="A1059" s="109"/>
      <c r="D1059">
        <f t="shared" si="48"/>
        <v>1</v>
      </c>
      <c r="E1059">
        <f t="shared" si="49"/>
        <v>1900</v>
      </c>
      <c r="F1059" t="str">
        <f t="shared" si="50"/>
        <v>1-1900</v>
      </c>
    </row>
    <row r="1060" spans="1:6" x14ac:dyDescent="0.3">
      <c r="A1060" s="109"/>
      <c r="D1060">
        <f t="shared" si="48"/>
        <v>1</v>
      </c>
      <c r="E1060">
        <f t="shared" si="49"/>
        <v>1900</v>
      </c>
      <c r="F1060" t="str">
        <f t="shared" si="50"/>
        <v>1-1900</v>
      </c>
    </row>
    <row r="1061" spans="1:6" x14ac:dyDescent="0.3">
      <c r="A1061" s="109"/>
      <c r="D1061">
        <f t="shared" si="48"/>
        <v>1</v>
      </c>
      <c r="E1061">
        <f t="shared" si="49"/>
        <v>1900</v>
      </c>
      <c r="F1061" t="str">
        <f t="shared" si="50"/>
        <v>1-1900</v>
      </c>
    </row>
    <row r="1062" spans="1:6" x14ac:dyDescent="0.3">
      <c r="A1062" s="109"/>
      <c r="D1062">
        <f t="shared" si="48"/>
        <v>1</v>
      </c>
      <c r="E1062">
        <f t="shared" si="49"/>
        <v>1900</v>
      </c>
      <c r="F1062" t="str">
        <f t="shared" si="50"/>
        <v>1-1900</v>
      </c>
    </row>
    <row r="1063" spans="1:6" x14ac:dyDescent="0.3">
      <c r="A1063" s="109"/>
      <c r="D1063">
        <f t="shared" si="48"/>
        <v>1</v>
      </c>
      <c r="E1063">
        <f t="shared" si="49"/>
        <v>1900</v>
      </c>
      <c r="F1063" t="str">
        <f t="shared" si="50"/>
        <v>1-1900</v>
      </c>
    </row>
    <row r="1064" spans="1:6" x14ac:dyDescent="0.3">
      <c r="A1064" s="109"/>
      <c r="D1064">
        <f t="shared" si="48"/>
        <v>1</v>
      </c>
      <c r="E1064">
        <f t="shared" si="49"/>
        <v>1900</v>
      </c>
      <c r="F1064" t="str">
        <f t="shared" si="50"/>
        <v>1-1900</v>
      </c>
    </row>
    <row r="1065" spans="1:6" x14ac:dyDescent="0.3">
      <c r="A1065" s="109"/>
      <c r="D1065">
        <f t="shared" si="48"/>
        <v>1</v>
      </c>
      <c r="E1065">
        <f t="shared" si="49"/>
        <v>1900</v>
      </c>
      <c r="F1065" t="str">
        <f t="shared" si="50"/>
        <v>1-1900</v>
      </c>
    </row>
    <row r="1066" spans="1:6" x14ac:dyDescent="0.3">
      <c r="A1066" s="109"/>
      <c r="D1066">
        <f t="shared" si="48"/>
        <v>1</v>
      </c>
      <c r="E1066">
        <f t="shared" si="49"/>
        <v>1900</v>
      </c>
      <c r="F1066" t="str">
        <f t="shared" si="50"/>
        <v>1-1900</v>
      </c>
    </row>
    <row r="1067" spans="1:6" x14ac:dyDescent="0.3">
      <c r="A1067" s="109"/>
      <c r="D1067">
        <f t="shared" si="48"/>
        <v>1</v>
      </c>
      <c r="E1067">
        <f t="shared" si="49"/>
        <v>1900</v>
      </c>
      <c r="F1067" t="str">
        <f t="shared" si="50"/>
        <v>1-1900</v>
      </c>
    </row>
    <row r="1068" spans="1:6" x14ac:dyDescent="0.3">
      <c r="A1068" s="109"/>
      <c r="D1068">
        <f t="shared" si="48"/>
        <v>1</v>
      </c>
      <c r="E1068">
        <f t="shared" si="49"/>
        <v>1900</v>
      </c>
      <c r="F1068" t="str">
        <f t="shared" si="50"/>
        <v>1-1900</v>
      </c>
    </row>
    <row r="1069" spans="1:6" x14ac:dyDescent="0.3">
      <c r="A1069" s="109"/>
      <c r="D1069">
        <f t="shared" si="48"/>
        <v>1</v>
      </c>
      <c r="E1069">
        <f t="shared" si="49"/>
        <v>1900</v>
      </c>
      <c r="F1069" t="str">
        <f t="shared" si="50"/>
        <v>1-1900</v>
      </c>
    </row>
    <row r="1070" spans="1:6" x14ac:dyDescent="0.3">
      <c r="A1070" s="109"/>
      <c r="D1070">
        <f t="shared" si="48"/>
        <v>1</v>
      </c>
      <c r="E1070">
        <f t="shared" si="49"/>
        <v>1900</v>
      </c>
      <c r="F1070" t="str">
        <f t="shared" si="50"/>
        <v>1-1900</v>
      </c>
    </row>
    <row r="1071" spans="1:6" x14ac:dyDescent="0.3">
      <c r="A1071" s="109"/>
      <c r="D1071">
        <f t="shared" si="48"/>
        <v>1</v>
      </c>
      <c r="E1071">
        <f t="shared" si="49"/>
        <v>1900</v>
      </c>
      <c r="F1071" t="str">
        <f t="shared" si="50"/>
        <v>1-1900</v>
      </c>
    </row>
    <row r="1072" spans="1:6" x14ac:dyDescent="0.3">
      <c r="A1072" s="109"/>
      <c r="D1072">
        <f t="shared" si="48"/>
        <v>1</v>
      </c>
      <c r="E1072">
        <f t="shared" si="49"/>
        <v>1900</v>
      </c>
      <c r="F1072" t="str">
        <f t="shared" si="50"/>
        <v>1-1900</v>
      </c>
    </row>
    <row r="1073" spans="1:6" x14ac:dyDescent="0.3">
      <c r="A1073" s="109"/>
      <c r="D1073">
        <f t="shared" si="48"/>
        <v>1</v>
      </c>
      <c r="E1073">
        <f t="shared" si="49"/>
        <v>1900</v>
      </c>
      <c r="F1073" t="str">
        <f t="shared" si="50"/>
        <v>1-1900</v>
      </c>
    </row>
    <row r="1074" spans="1:6" x14ac:dyDescent="0.3">
      <c r="A1074" s="109"/>
      <c r="D1074">
        <f t="shared" si="48"/>
        <v>1</v>
      </c>
      <c r="E1074">
        <f t="shared" si="49"/>
        <v>1900</v>
      </c>
      <c r="F1074" t="str">
        <f t="shared" si="50"/>
        <v>1-1900</v>
      </c>
    </row>
    <row r="1075" spans="1:6" x14ac:dyDescent="0.3">
      <c r="A1075" s="109"/>
      <c r="D1075">
        <f t="shared" si="48"/>
        <v>1</v>
      </c>
      <c r="E1075">
        <f t="shared" si="49"/>
        <v>1900</v>
      </c>
      <c r="F1075" t="str">
        <f t="shared" si="50"/>
        <v>1-1900</v>
      </c>
    </row>
    <row r="1076" spans="1:6" x14ac:dyDescent="0.3">
      <c r="A1076" s="109"/>
      <c r="D1076">
        <f t="shared" si="48"/>
        <v>1</v>
      </c>
      <c r="E1076">
        <f t="shared" si="49"/>
        <v>1900</v>
      </c>
      <c r="F1076" t="str">
        <f t="shared" si="50"/>
        <v>1-1900</v>
      </c>
    </row>
    <row r="1077" spans="1:6" x14ac:dyDescent="0.3">
      <c r="A1077" s="109"/>
      <c r="D1077">
        <f t="shared" si="48"/>
        <v>1</v>
      </c>
      <c r="E1077">
        <f t="shared" si="49"/>
        <v>1900</v>
      </c>
      <c r="F1077" t="str">
        <f t="shared" si="50"/>
        <v>1-1900</v>
      </c>
    </row>
    <row r="1078" spans="1:6" x14ac:dyDescent="0.3">
      <c r="A1078" s="109"/>
      <c r="D1078">
        <f t="shared" si="48"/>
        <v>1</v>
      </c>
      <c r="E1078">
        <f t="shared" si="49"/>
        <v>1900</v>
      </c>
      <c r="F1078" t="str">
        <f t="shared" si="50"/>
        <v>1-1900</v>
      </c>
    </row>
    <row r="1079" spans="1:6" x14ac:dyDescent="0.3">
      <c r="A1079" s="109"/>
      <c r="D1079">
        <f t="shared" si="48"/>
        <v>1</v>
      </c>
      <c r="E1079">
        <f t="shared" si="49"/>
        <v>1900</v>
      </c>
      <c r="F1079" t="str">
        <f t="shared" si="50"/>
        <v>1-1900</v>
      </c>
    </row>
    <row r="1080" spans="1:6" x14ac:dyDescent="0.3">
      <c r="A1080" s="109"/>
      <c r="D1080">
        <f t="shared" si="48"/>
        <v>1</v>
      </c>
      <c r="E1080">
        <f t="shared" si="49"/>
        <v>1900</v>
      </c>
      <c r="F1080" t="str">
        <f t="shared" si="50"/>
        <v>1-1900</v>
      </c>
    </row>
    <row r="1081" spans="1:6" x14ac:dyDescent="0.3">
      <c r="A1081" s="109"/>
      <c r="D1081">
        <f t="shared" si="48"/>
        <v>1</v>
      </c>
      <c r="E1081">
        <f t="shared" si="49"/>
        <v>1900</v>
      </c>
      <c r="F1081" t="str">
        <f t="shared" si="50"/>
        <v>1-1900</v>
      </c>
    </row>
    <row r="1082" spans="1:6" x14ac:dyDescent="0.3">
      <c r="A1082" s="109"/>
      <c r="D1082">
        <f t="shared" si="48"/>
        <v>1</v>
      </c>
      <c r="E1082">
        <f t="shared" si="49"/>
        <v>1900</v>
      </c>
      <c r="F1082" t="str">
        <f t="shared" si="50"/>
        <v>1-1900</v>
      </c>
    </row>
    <row r="1083" spans="1:6" x14ac:dyDescent="0.3">
      <c r="A1083" s="109"/>
      <c r="D1083">
        <f t="shared" si="48"/>
        <v>1</v>
      </c>
      <c r="E1083">
        <f t="shared" si="49"/>
        <v>1900</v>
      </c>
      <c r="F1083" t="str">
        <f t="shared" si="50"/>
        <v>1-1900</v>
      </c>
    </row>
    <row r="1084" spans="1:6" x14ac:dyDescent="0.3">
      <c r="A1084" s="109"/>
      <c r="D1084">
        <f t="shared" si="48"/>
        <v>1</v>
      </c>
      <c r="E1084">
        <f t="shared" si="49"/>
        <v>1900</v>
      </c>
      <c r="F1084" t="str">
        <f t="shared" si="50"/>
        <v>1-1900</v>
      </c>
    </row>
    <row r="1085" spans="1:6" x14ac:dyDescent="0.3">
      <c r="A1085" s="109"/>
      <c r="D1085">
        <f t="shared" si="48"/>
        <v>1</v>
      </c>
      <c r="E1085">
        <f t="shared" si="49"/>
        <v>1900</v>
      </c>
      <c r="F1085" t="str">
        <f t="shared" si="50"/>
        <v>1-1900</v>
      </c>
    </row>
    <row r="1086" spans="1:6" x14ac:dyDescent="0.3">
      <c r="A1086" s="109"/>
      <c r="D1086">
        <f t="shared" si="48"/>
        <v>1</v>
      </c>
      <c r="E1086">
        <f t="shared" si="49"/>
        <v>1900</v>
      </c>
      <c r="F1086" t="str">
        <f t="shared" si="50"/>
        <v>1-1900</v>
      </c>
    </row>
    <row r="1087" spans="1:6" x14ac:dyDescent="0.3">
      <c r="A1087" s="109"/>
      <c r="D1087">
        <f t="shared" si="48"/>
        <v>1</v>
      </c>
      <c r="E1087">
        <f t="shared" si="49"/>
        <v>1900</v>
      </c>
      <c r="F1087" t="str">
        <f t="shared" si="50"/>
        <v>1-1900</v>
      </c>
    </row>
    <row r="1088" spans="1:6" x14ac:dyDescent="0.3">
      <c r="A1088" s="109"/>
      <c r="D1088">
        <f t="shared" si="48"/>
        <v>1</v>
      </c>
      <c r="E1088">
        <f t="shared" si="49"/>
        <v>1900</v>
      </c>
      <c r="F1088" t="str">
        <f t="shared" si="50"/>
        <v>1-1900</v>
      </c>
    </row>
    <row r="1089" spans="1:6" x14ac:dyDescent="0.3">
      <c r="A1089" s="109"/>
      <c r="D1089">
        <f t="shared" si="48"/>
        <v>1</v>
      </c>
      <c r="E1089">
        <f t="shared" si="49"/>
        <v>1900</v>
      </c>
      <c r="F1089" t="str">
        <f t="shared" si="50"/>
        <v>1-1900</v>
      </c>
    </row>
    <row r="1090" spans="1:6" x14ac:dyDescent="0.3">
      <c r="A1090" s="109"/>
      <c r="D1090">
        <f t="shared" ref="D1090:D1111" si="51">MONTH(A1090)</f>
        <v>1</v>
      </c>
      <c r="E1090">
        <f t="shared" ref="E1090:E1111" si="52">YEAR(A1090)</f>
        <v>1900</v>
      </c>
      <c r="F1090" t="str">
        <f t="shared" si="50"/>
        <v>1-1900</v>
      </c>
    </row>
    <row r="1091" spans="1:6" x14ac:dyDescent="0.3">
      <c r="A1091" s="109"/>
      <c r="D1091">
        <f t="shared" si="51"/>
        <v>1</v>
      </c>
      <c r="E1091">
        <f t="shared" si="52"/>
        <v>1900</v>
      </c>
      <c r="F1091" t="str">
        <f t="shared" ref="F1091:F1111" si="53">D1091&amp;"-"&amp;E1091</f>
        <v>1-1900</v>
      </c>
    </row>
    <row r="1092" spans="1:6" x14ac:dyDescent="0.3">
      <c r="A1092" s="109"/>
      <c r="D1092">
        <f t="shared" si="51"/>
        <v>1</v>
      </c>
      <c r="E1092">
        <f t="shared" si="52"/>
        <v>1900</v>
      </c>
      <c r="F1092" t="str">
        <f t="shared" si="53"/>
        <v>1-1900</v>
      </c>
    </row>
    <row r="1093" spans="1:6" x14ac:dyDescent="0.3">
      <c r="A1093" s="109"/>
      <c r="D1093">
        <f t="shared" si="51"/>
        <v>1</v>
      </c>
      <c r="E1093">
        <f t="shared" si="52"/>
        <v>1900</v>
      </c>
      <c r="F1093" t="str">
        <f t="shared" si="53"/>
        <v>1-1900</v>
      </c>
    </row>
    <row r="1094" spans="1:6" x14ac:dyDescent="0.3">
      <c r="A1094" s="109"/>
      <c r="D1094">
        <f t="shared" si="51"/>
        <v>1</v>
      </c>
      <c r="E1094">
        <f t="shared" si="52"/>
        <v>1900</v>
      </c>
      <c r="F1094" t="str">
        <f t="shared" si="53"/>
        <v>1-1900</v>
      </c>
    </row>
    <row r="1095" spans="1:6" x14ac:dyDescent="0.3">
      <c r="A1095" s="109"/>
      <c r="D1095">
        <f t="shared" si="51"/>
        <v>1</v>
      </c>
      <c r="E1095">
        <f t="shared" si="52"/>
        <v>1900</v>
      </c>
      <c r="F1095" t="str">
        <f t="shared" si="53"/>
        <v>1-1900</v>
      </c>
    </row>
    <row r="1096" spans="1:6" x14ac:dyDescent="0.3">
      <c r="A1096" s="109"/>
      <c r="D1096">
        <f t="shared" si="51"/>
        <v>1</v>
      </c>
      <c r="E1096">
        <f t="shared" si="52"/>
        <v>1900</v>
      </c>
      <c r="F1096" t="str">
        <f t="shared" si="53"/>
        <v>1-1900</v>
      </c>
    </row>
    <row r="1097" spans="1:6" x14ac:dyDescent="0.3">
      <c r="A1097" s="109"/>
      <c r="D1097">
        <f t="shared" si="51"/>
        <v>1</v>
      </c>
      <c r="E1097">
        <f t="shared" si="52"/>
        <v>1900</v>
      </c>
      <c r="F1097" t="str">
        <f t="shared" si="53"/>
        <v>1-1900</v>
      </c>
    </row>
    <row r="1098" spans="1:6" x14ac:dyDescent="0.3">
      <c r="A1098" s="109"/>
      <c r="D1098">
        <f t="shared" si="51"/>
        <v>1</v>
      </c>
      <c r="E1098">
        <f t="shared" si="52"/>
        <v>1900</v>
      </c>
      <c r="F1098" t="str">
        <f t="shared" si="53"/>
        <v>1-1900</v>
      </c>
    </row>
    <row r="1099" spans="1:6" x14ac:dyDescent="0.3">
      <c r="A1099" s="109"/>
      <c r="D1099">
        <f t="shared" si="51"/>
        <v>1</v>
      </c>
      <c r="E1099">
        <f t="shared" si="52"/>
        <v>1900</v>
      </c>
      <c r="F1099" t="str">
        <f t="shared" si="53"/>
        <v>1-1900</v>
      </c>
    </row>
    <row r="1100" spans="1:6" x14ac:dyDescent="0.3">
      <c r="A1100" s="109"/>
      <c r="D1100">
        <f t="shared" si="51"/>
        <v>1</v>
      </c>
      <c r="E1100">
        <f t="shared" si="52"/>
        <v>1900</v>
      </c>
      <c r="F1100" t="str">
        <f t="shared" si="53"/>
        <v>1-1900</v>
      </c>
    </row>
    <row r="1101" spans="1:6" x14ac:dyDescent="0.3">
      <c r="A1101" s="109"/>
      <c r="D1101">
        <f t="shared" si="51"/>
        <v>1</v>
      </c>
      <c r="E1101">
        <f t="shared" si="52"/>
        <v>1900</v>
      </c>
      <c r="F1101" t="str">
        <f t="shared" si="53"/>
        <v>1-1900</v>
      </c>
    </row>
    <row r="1102" spans="1:6" x14ac:dyDescent="0.3">
      <c r="A1102" s="109"/>
      <c r="D1102">
        <f t="shared" si="51"/>
        <v>1</v>
      </c>
      <c r="E1102">
        <f t="shared" si="52"/>
        <v>1900</v>
      </c>
      <c r="F1102" t="str">
        <f t="shared" si="53"/>
        <v>1-1900</v>
      </c>
    </row>
    <row r="1103" spans="1:6" x14ac:dyDescent="0.3">
      <c r="A1103" s="109"/>
      <c r="D1103">
        <f t="shared" si="51"/>
        <v>1</v>
      </c>
      <c r="E1103">
        <f t="shared" si="52"/>
        <v>1900</v>
      </c>
      <c r="F1103" t="str">
        <f t="shared" si="53"/>
        <v>1-1900</v>
      </c>
    </row>
    <row r="1104" spans="1:6" x14ac:dyDescent="0.3">
      <c r="A1104" s="109"/>
      <c r="D1104">
        <f t="shared" si="51"/>
        <v>1</v>
      </c>
      <c r="E1104">
        <f t="shared" si="52"/>
        <v>1900</v>
      </c>
      <c r="F1104" t="str">
        <f t="shared" si="53"/>
        <v>1-1900</v>
      </c>
    </row>
    <row r="1105" spans="1:6" x14ac:dyDescent="0.3">
      <c r="A1105" s="109"/>
      <c r="D1105">
        <f t="shared" si="51"/>
        <v>1</v>
      </c>
      <c r="E1105">
        <f t="shared" si="52"/>
        <v>1900</v>
      </c>
      <c r="F1105" t="str">
        <f t="shared" si="53"/>
        <v>1-1900</v>
      </c>
    </row>
    <row r="1106" spans="1:6" x14ac:dyDescent="0.3">
      <c r="A1106" s="109"/>
      <c r="D1106">
        <f t="shared" si="51"/>
        <v>1</v>
      </c>
      <c r="E1106">
        <f t="shared" si="52"/>
        <v>1900</v>
      </c>
      <c r="F1106" t="str">
        <f t="shared" si="53"/>
        <v>1-1900</v>
      </c>
    </row>
    <row r="1107" spans="1:6" x14ac:dyDescent="0.3">
      <c r="A1107" s="109"/>
      <c r="D1107">
        <f t="shared" si="51"/>
        <v>1</v>
      </c>
      <c r="E1107">
        <f t="shared" si="52"/>
        <v>1900</v>
      </c>
      <c r="F1107" t="str">
        <f t="shared" si="53"/>
        <v>1-1900</v>
      </c>
    </row>
    <row r="1108" spans="1:6" x14ac:dyDescent="0.3">
      <c r="A1108" s="109"/>
      <c r="D1108">
        <f t="shared" si="51"/>
        <v>1</v>
      </c>
      <c r="E1108">
        <f t="shared" si="52"/>
        <v>1900</v>
      </c>
      <c r="F1108" t="str">
        <f t="shared" si="53"/>
        <v>1-1900</v>
      </c>
    </row>
    <row r="1109" spans="1:6" x14ac:dyDescent="0.3">
      <c r="A1109" s="109"/>
      <c r="D1109">
        <f t="shared" si="51"/>
        <v>1</v>
      </c>
      <c r="E1109">
        <f t="shared" si="52"/>
        <v>1900</v>
      </c>
      <c r="F1109" t="str">
        <f t="shared" si="53"/>
        <v>1-1900</v>
      </c>
    </row>
    <row r="1110" spans="1:6" x14ac:dyDescent="0.3">
      <c r="A1110" s="109"/>
      <c r="D1110">
        <f t="shared" si="51"/>
        <v>1</v>
      </c>
      <c r="E1110">
        <f t="shared" si="52"/>
        <v>1900</v>
      </c>
      <c r="F1110" t="str">
        <f t="shared" si="53"/>
        <v>1-1900</v>
      </c>
    </row>
    <row r="1111" spans="1:6" x14ac:dyDescent="0.3">
      <c r="A1111" s="109"/>
      <c r="D1111">
        <f t="shared" si="51"/>
        <v>1</v>
      </c>
      <c r="E1111">
        <f t="shared" si="52"/>
        <v>1900</v>
      </c>
      <c r="F1111" t="str">
        <f t="shared" si="53"/>
        <v>1-1900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M39"/>
  <sheetViews>
    <sheetView showGridLines="0" showRowColHeaders="0" workbookViewId="0">
      <selection activeCell="A9" sqref="A9"/>
    </sheetView>
  </sheetViews>
  <sheetFormatPr defaultRowHeight="29.25" customHeight="1" x14ac:dyDescent="0.3"/>
  <cols>
    <col min="1" max="1" width="24.44140625" style="215" customWidth="1"/>
    <col min="2" max="2" width="11.33203125" style="1" hidden="1" customWidth="1"/>
    <col min="3" max="3" width="8.5546875" hidden="1" customWidth="1"/>
    <col min="4" max="6" width="4.77734375" customWidth="1"/>
    <col min="8" max="8" width="5.44140625" customWidth="1"/>
  </cols>
  <sheetData>
    <row r="1" spans="1:39" ht="29.25" customHeight="1" x14ac:dyDescent="0.3">
      <c r="A1" s="214" t="s">
        <v>200</v>
      </c>
      <c r="B1" s="221" t="str">
        <f>RIGHT(C1,LEN(C1)-10)</f>
        <v>$A$2:$F$34</v>
      </c>
      <c r="C1" s="220" t="s">
        <v>212</v>
      </c>
      <c r="D1" s="220"/>
      <c r="E1" s="220"/>
      <c r="F1" s="220"/>
      <c r="J1" s="9"/>
      <c r="K1" s="9"/>
      <c r="V1" s="84"/>
      <c r="AI1" s="84"/>
      <c r="AK1" s="109"/>
      <c r="AL1" s="109"/>
      <c r="AM1" s="109"/>
    </row>
    <row r="2" spans="1:39" ht="29.25" customHeight="1" x14ac:dyDescent="0.3">
      <c r="A2" s="214" t="s">
        <v>190</v>
      </c>
    </row>
    <row r="3" spans="1:39" ht="29.25" customHeight="1" x14ac:dyDescent="0.3">
      <c r="A3" s="214" t="s">
        <v>199</v>
      </c>
    </row>
    <row r="4" spans="1:39" ht="29.25" customHeight="1" x14ac:dyDescent="0.3">
      <c r="A4" s="214" t="s">
        <v>173</v>
      </c>
    </row>
    <row r="5" spans="1:39" ht="29.25" customHeight="1" x14ac:dyDescent="0.3">
      <c r="A5" s="214" t="s">
        <v>177</v>
      </c>
    </row>
    <row r="6" spans="1:39" ht="29.25" customHeight="1" x14ac:dyDescent="0.3">
      <c r="A6" s="214" t="s">
        <v>201</v>
      </c>
    </row>
    <row r="7" spans="1:39" ht="29.25" customHeight="1" x14ac:dyDescent="0.3">
      <c r="A7" s="214" t="s">
        <v>202</v>
      </c>
    </row>
    <row r="8" spans="1:39" ht="29.25" customHeight="1" x14ac:dyDescent="0.3">
      <c r="A8" s="214" t="s">
        <v>191</v>
      </c>
    </row>
    <row r="9" spans="1:39" ht="29.25" customHeight="1" x14ac:dyDescent="0.3">
      <c r="A9" s="214" t="s">
        <v>192</v>
      </c>
    </row>
    <row r="10" spans="1:39" ht="29.25" customHeight="1" x14ac:dyDescent="0.3">
      <c r="A10" s="214" t="s">
        <v>193</v>
      </c>
    </row>
    <row r="11" spans="1:39" ht="29.25" customHeight="1" x14ac:dyDescent="0.3">
      <c r="A11" s="214" t="s">
        <v>194</v>
      </c>
    </row>
    <row r="12" spans="1:39" ht="29.25" customHeight="1" x14ac:dyDescent="0.3">
      <c r="A12" s="214" t="s">
        <v>195</v>
      </c>
    </row>
    <row r="13" spans="1:39" ht="29.25" customHeight="1" x14ac:dyDescent="0.3">
      <c r="A13" s="214" t="s">
        <v>196</v>
      </c>
    </row>
    <row r="14" spans="1:39" ht="29.25" customHeight="1" x14ac:dyDescent="0.3">
      <c r="A14" s="214" t="s">
        <v>197</v>
      </c>
    </row>
    <row r="15" spans="1:39" ht="29.25" customHeight="1" x14ac:dyDescent="0.3">
      <c r="A15" s="214"/>
    </row>
    <row r="16" spans="1:39" ht="29.25" customHeight="1" x14ac:dyDescent="0.3">
      <c r="A16" s="214"/>
    </row>
    <row r="17" spans="1:1" ht="29.25" customHeight="1" x14ac:dyDescent="0.3">
      <c r="A17" s="214"/>
    </row>
    <row r="18" spans="1:1" ht="29.25" customHeight="1" x14ac:dyDescent="0.3">
      <c r="A18" s="214"/>
    </row>
    <row r="19" spans="1:1" ht="29.25" customHeight="1" x14ac:dyDescent="0.3">
      <c r="A19" s="214"/>
    </row>
    <row r="20" spans="1:1" ht="29.25" customHeight="1" x14ac:dyDescent="0.3">
      <c r="A20" s="214"/>
    </row>
    <row r="21" spans="1:1" ht="29.25" customHeight="1" x14ac:dyDescent="0.3">
      <c r="A21" s="214"/>
    </row>
    <row r="22" spans="1:1" ht="29.25" customHeight="1" x14ac:dyDescent="0.3">
      <c r="A22" s="214"/>
    </row>
    <row r="23" spans="1:1" ht="29.25" customHeight="1" x14ac:dyDescent="0.3">
      <c r="A23" s="214"/>
    </row>
    <row r="24" spans="1:1" ht="29.25" customHeight="1" x14ac:dyDescent="0.3">
      <c r="A24" s="214"/>
    </row>
    <row r="25" spans="1:1" ht="29.25" customHeight="1" x14ac:dyDescent="0.3">
      <c r="A25" s="214"/>
    </row>
    <row r="26" spans="1:1" ht="29.25" customHeight="1" x14ac:dyDescent="0.3">
      <c r="A26" s="214"/>
    </row>
    <row r="27" spans="1:1" ht="29.25" customHeight="1" x14ac:dyDescent="0.3">
      <c r="A27" s="214"/>
    </row>
    <row r="28" spans="1:1" ht="29.25" customHeight="1" x14ac:dyDescent="0.3">
      <c r="A28" s="214"/>
    </row>
    <row r="29" spans="1:1" ht="29.25" customHeight="1" x14ac:dyDescent="0.3">
      <c r="A29" s="214"/>
    </row>
    <row r="30" spans="1:1" ht="29.25" customHeight="1" x14ac:dyDescent="0.3">
      <c r="A30" s="214"/>
    </row>
    <row r="31" spans="1:1" ht="29.25" customHeight="1" x14ac:dyDescent="0.3">
      <c r="A31" s="214"/>
    </row>
    <row r="32" spans="1:1" ht="29.25" customHeight="1" x14ac:dyDescent="0.3">
      <c r="A32" s="214"/>
    </row>
    <row r="33" spans="1:1" ht="29.25" customHeight="1" x14ac:dyDescent="0.3">
      <c r="A33" s="214"/>
    </row>
    <row r="34" spans="1:1" ht="29.25" customHeight="1" x14ac:dyDescent="0.3">
      <c r="A34" s="214"/>
    </row>
    <row r="35" spans="1:1" ht="29.25" customHeight="1" x14ac:dyDescent="0.3">
      <c r="A35" s="214"/>
    </row>
    <row r="36" spans="1:1" ht="29.25" customHeight="1" x14ac:dyDescent="0.3">
      <c r="A36" s="214"/>
    </row>
    <row r="37" spans="1:1" ht="29.25" customHeight="1" x14ac:dyDescent="0.3">
      <c r="A37" s="214"/>
    </row>
    <row r="38" spans="1:1" ht="29.25" customHeight="1" x14ac:dyDescent="0.3">
      <c r="A38" s="214"/>
    </row>
    <row r="39" spans="1:1" ht="29.25" customHeight="1" x14ac:dyDescent="0.3">
      <c r="A39" s="21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1379" r:id="rId4" name="ListBox1">
          <controlPr locked="0" autoLine="0" listFillRange="name05" r:id="rId5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6</xdr:col>
                <xdr:colOff>289560</xdr:colOff>
                <xdr:row>19</xdr:row>
                <xdr:rowOff>160020</xdr:rowOff>
              </to>
            </anchor>
          </controlPr>
        </control>
      </mc:Choice>
      <mc:Fallback>
        <control shapeId="101379" r:id="rId4" name="ListBox1"/>
      </mc:Fallback>
    </mc:AlternateContent>
    <mc:AlternateContent xmlns:mc="http://schemas.openxmlformats.org/markup-compatibility/2006">
      <mc:Choice Requires="x14">
        <control shapeId="101378" r:id="rId6" name="ListBox2">
          <controlPr autoLine="0" listFillRange="plan07" r:id="rId7">
            <anchor moveWithCells="1">
              <from>
                <xdr:col>6</xdr:col>
                <xdr:colOff>289560</xdr:colOff>
                <xdr:row>0</xdr:row>
                <xdr:rowOff>60960</xdr:rowOff>
              </from>
              <to>
                <xdr:col>25</xdr:col>
                <xdr:colOff>556260</xdr:colOff>
                <xdr:row>10</xdr:row>
                <xdr:rowOff>53340</xdr:rowOff>
              </to>
            </anchor>
          </controlPr>
        </control>
      </mc:Choice>
      <mc:Fallback>
        <control shapeId="101378" r:id="rId6" name="ListBox2"/>
      </mc:Fallback>
    </mc:AlternateContent>
    <mc:AlternateContent xmlns:mc="http://schemas.openxmlformats.org/markup-compatibility/2006">
      <mc:Choice Requires="x14">
        <control shapeId="101383" r:id="rId8" name="CommandButton1">
          <controlPr locked="0" autoLine="0" r:id="rId9">
            <anchor moveWithCells="1">
              <from>
                <xdr:col>3</xdr:col>
                <xdr:colOff>0</xdr:colOff>
                <xdr:row>3</xdr:row>
                <xdr:rowOff>99060</xdr:rowOff>
              </from>
              <to>
                <xdr:col>5</xdr:col>
                <xdr:colOff>259080</xdr:colOff>
                <xdr:row>4</xdr:row>
                <xdr:rowOff>38100</xdr:rowOff>
              </to>
            </anchor>
          </controlPr>
        </control>
      </mc:Choice>
      <mc:Fallback>
        <control shapeId="101383" r:id="rId8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33"/>
  <sheetViews>
    <sheetView workbookViewId="0"/>
  </sheetViews>
  <sheetFormatPr defaultRowHeight="14.4" x14ac:dyDescent="0.3"/>
  <cols>
    <col min="1" max="1" width="9" customWidth="1"/>
    <col min="2" max="2" width="9.33203125" customWidth="1"/>
    <col min="3" max="3" width="7" customWidth="1"/>
    <col min="4" max="4" width="12.6640625" customWidth="1"/>
    <col min="5" max="5" width="7.6640625" customWidth="1"/>
    <col min="6" max="6" width="13.109375" style="11" bestFit="1" customWidth="1"/>
    <col min="7" max="7" width="12.5546875" style="11" bestFit="1" customWidth="1"/>
    <col min="8" max="9" width="10.5546875" style="109" bestFit="1" customWidth="1"/>
    <col min="10" max="10" width="12.5546875" style="11" bestFit="1" customWidth="1"/>
  </cols>
  <sheetData>
    <row r="1" spans="1:10" ht="15.6" x14ac:dyDescent="0.3">
      <c r="A1" s="126" t="s">
        <v>99</v>
      </c>
      <c r="B1" s="126" t="s">
        <v>8</v>
      </c>
      <c r="C1" s="126" t="s">
        <v>9</v>
      </c>
      <c r="D1" s="145" t="s">
        <v>100</v>
      </c>
      <c r="E1" s="128" t="s">
        <v>87</v>
      </c>
      <c r="F1" s="201" t="s">
        <v>29</v>
      </c>
      <c r="G1" s="11" t="s">
        <v>174</v>
      </c>
      <c r="H1" s="109" t="s">
        <v>175</v>
      </c>
      <c r="I1" s="109" t="s">
        <v>129</v>
      </c>
      <c r="J1" s="11" t="s">
        <v>105</v>
      </c>
    </row>
    <row r="2" spans="1:10" x14ac:dyDescent="0.3">
      <c r="A2" s="130">
        <v>1</v>
      </c>
      <c r="B2" s="130">
        <v>4</v>
      </c>
      <c r="C2" s="131">
        <v>2018</v>
      </c>
      <c r="D2" s="132">
        <v>43220</v>
      </c>
      <c r="E2" s="133">
        <f>_xlfn.NORM.DIST(1,16.5,5,FALSE)</f>
        <v>6.5336381123998373E-4</v>
      </c>
      <c r="F2" s="202">
        <v>82242.612851169732</v>
      </c>
      <c r="G2" s="11">
        <f>Table1[[#This Row],[Amount]]*0.85</f>
        <v>69906.220923494271</v>
      </c>
      <c r="H2" s="109">
        <f>Table1[[#This Row],[MonthEnd]]+20</f>
        <v>43240</v>
      </c>
      <c r="I2" s="109">
        <f>Table1[[#This Row],[cert]]+12</f>
        <v>43252</v>
      </c>
      <c r="J2" s="11">
        <f>Table1[[#This Row],[Amount]]*0.9</f>
        <v>74018.351566052763</v>
      </c>
    </row>
    <row r="3" spans="1:10" x14ac:dyDescent="0.3">
      <c r="A3" s="130">
        <v>2</v>
      </c>
      <c r="B3" s="130">
        <v>5</v>
      </c>
      <c r="C3" s="131">
        <v>2018</v>
      </c>
      <c r="D3" s="132">
        <v>43251</v>
      </c>
      <c r="E3" s="133">
        <f>_xlfn.NORM.DIST(2,16.5,5,FALSE)</f>
        <v>1.1905064839551707E-3</v>
      </c>
      <c r="F3" s="202">
        <v>149855.81106935453</v>
      </c>
      <c r="G3" s="11">
        <f>Table1[[#This Row],[Amount]]*0.85</f>
        <v>127377.43940895135</v>
      </c>
      <c r="H3" s="109">
        <f>Table1[[#This Row],[MonthEnd]]+20</f>
        <v>43271</v>
      </c>
      <c r="I3" s="109">
        <f>Table1[[#This Row],[cert]]+12</f>
        <v>43283</v>
      </c>
      <c r="J3" s="11">
        <f>Table1[[#This Row],[Amount]]*0.9</f>
        <v>134870.22996241908</v>
      </c>
    </row>
    <row r="4" spans="1:10" x14ac:dyDescent="0.3">
      <c r="A4" s="130">
        <v>3</v>
      </c>
      <c r="B4" s="130">
        <v>6</v>
      </c>
      <c r="C4" s="131">
        <v>2018</v>
      </c>
      <c r="D4" s="132">
        <v>43281</v>
      </c>
      <c r="E4" s="133">
        <f>_xlfn.NORM.DIST(3,16.5,5,FALSE)</f>
        <v>2.0841869628845182E-3</v>
      </c>
      <c r="F4" s="202">
        <v>262348.44744868699</v>
      </c>
      <c r="G4" s="11">
        <f>Table1[[#This Row],[Amount]]*0.85</f>
        <v>222996.18033138395</v>
      </c>
      <c r="H4" s="109">
        <f>Table1[[#This Row],[MonthEnd]]+20</f>
        <v>43301</v>
      </c>
      <c r="I4" s="109">
        <f>Table1[[#This Row],[cert]]+12</f>
        <v>43313</v>
      </c>
      <c r="J4" s="11">
        <f>Table1[[#This Row],[Amount]]*0.9</f>
        <v>236113.60270381829</v>
      </c>
    </row>
    <row r="5" spans="1:10" x14ac:dyDescent="0.3">
      <c r="A5" s="130">
        <v>4</v>
      </c>
      <c r="B5" s="130">
        <v>7</v>
      </c>
      <c r="C5" s="131">
        <v>2018</v>
      </c>
      <c r="D5" s="132">
        <v>43312</v>
      </c>
      <c r="E5" s="133">
        <f>_xlfn.NORM.DIST(4,16.5,5,FALSE)</f>
        <v>3.5056600987137081E-3</v>
      </c>
      <c r="F5" s="202">
        <v>441277.34246426699</v>
      </c>
      <c r="G5" s="11">
        <f>Table1[[#This Row],[Amount]]*0.85</f>
        <v>375085.74109462695</v>
      </c>
      <c r="H5" s="109">
        <f>Table1[[#This Row],[MonthEnd]]+20</f>
        <v>43332</v>
      </c>
      <c r="I5" s="109">
        <f>Table1[[#This Row],[cert]]+12</f>
        <v>43344</v>
      </c>
      <c r="J5" s="11">
        <f>Table1[[#This Row],[Amount]]*0.9</f>
        <v>397149.60821784032</v>
      </c>
    </row>
    <row r="6" spans="1:10" x14ac:dyDescent="0.3">
      <c r="A6" s="130">
        <v>5</v>
      </c>
      <c r="B6" s="130">
        <v>8</v>
      </c>
      <c r="C6" s="131">
        <v>2018</v>
      </c>
      <c r="D6" s="132">
        <v>43343</v>
      </c>
      <c r="E6" s="133">
        <f>_xlfn.NORM.DIST(5,16.5,5,FALSE)</f>
        <v>5.6654075483202372E-3</v>
      </c>
      <c r="F6" s="202">
        <v>713137.01742420916</v>
      </c>
      <c r="G6" s="11">
        <f>Table1[[#This Row],[Amount]]*0.85</f>
        <v>606166.4648105778</v>
      </c>
      <c r="H6" s="109">
        <f>Table1[[#This Row],[MonthEnd]]+20</f>
        <v>43363</v>
      </c>
      <c r="I6" s="109">
        <f>Table1[[#This Row],[cert]]+12</f>
        <v>43375</v>
      </c>
      <c r="J6" s="11">
        <f>Table1[[#This Row],[Amount]]*0.9</f>
        <v>641823.31568178826</v>
      </c>
    </row>
    <row r="7" spans="1:10" x14ac:dyDescent="0.3">
      <c r="A7" s="130">
        <v>6</v>
      </c>
      <c r="B7" s="130">
        <v>9</v>
      </c>
      <c r="C7" s="131">
        <v>2018</v>
      </c>
      <c r="D7" s="132">
        <v>43373</v>
      </c>
      <c r="E7" s="133">
        <f>_xlfn.NORM.DIST(6,16.5,5,FALSE)</f>
        <v>8.7967191960854393E-3</v>
      </c>
      <c r="F7" s="202">
        <v>1107292.9947422135</v>
      </c>
      <c r="G7" s="11">
        <f>Table1[[#This Row],[Amount]]*0.85</f>
        <v>941199.0455308815</v>
      </c>
      <c r="H7" s="109">
        <f>Table1[[#This Row],[MonthEnd]]+20</f>
        <v>43393</v>
      </c>
      <c r="I7" s="109">
        <f>Table1[[#This Row],[cert]]+12</f>
        <v>43405</v>
      </c>
      <c r="J7" s="11">
        <f>Table1[[#This Row],[Amount]]*0.9</f>
        <v>996563.69526799221</v>
      </c>
    </row>
    <row r="8" spans="1:10" x14ac:dyDescent="0.3">
      <c r="A8" s="130">
        <v>7</v>
      </c>
      <c r="B8" s="130">
        <v>10</v>
      </c>
      <c r="C8" s="131">
        <v>2018</v>
      </c>
      <c r="D8" s="132">
        <v>43404</v>
      </c>
      <c r="E8" s="133">
        <f>_xlfn.NORM.DIST(7,16.5,5,FALSE)</f>
        <v>1.3123162954935321E-2</v>
      </c>
      <c r="F8" s="202">
        <v>1651887.0370815995</v>
      </c>
      <c r="G8" s="11">
        <f>Table1[[#This Row],[Amount]]*0.85</f>
        <v>1404103.9815193594</v>
      </c>
      <c r="H8" s="109">
        <f>Table1[[#This Row],[MonthEnd]]+20</f>
        <v>43424</v>
      </c>
      <c r="I8" s="109">
        <f>Table1[[#This Row],[cert]]+12</f>
        <v>43436</v>
      </c>
      <c r="J8" s="11">
        <f>Table1[[#This Row],[Amount]]*0.9</f>
        <v>1486698.3333734395</v>
      </c>
    </row>
    <row r="9" spans="1:10" x14ac:dyDescent="0.3">
      <c r="A9" s="130">
        <v>8</v>
      </c>
      <c r="B9" s="130">
        <v>11</v>
      </c>
      <c r="C9" s="131">
        <v>2018</v>
      </c>
      <c r="D9" s="132">
        <v>43434</v>
      </c>
      <c r="E9" s="133">
        <f>_xlfn.NORM.DIST(8,16.5,5,FALSE)</f>
        <v>1.8809815475377387E-2</v>
      </c>
      <c r="F9" s="202">
        <v>2367698.2797799842</v>
      </c>
      <c r="G9" s="11">
        <f>Table1[[#This Row],[Amount]]*0.85</f>
        <v>2012543.5378129864</v>
      </c>
      <c r="H9" s="109">
        <f>Table1[[#This Row],[MonthEnd]]+20</f>
        <v>43454</v>
      </c>
      <c r="I9" s="109">
        <f>Table1[[#This Row],[cert]]+12</f>
        <v>43466</v>
      </c>
      <c r="J9" s="11">
        <f>Table1[[#This Row],[Amount]]*0.9</f>
        <v>2130928.451801986</v>
      </c>
    </row>
    <row r="10" spans="1:10" x14ac:dyDescent="0.3">
      <c r="A10" s="130">
        <v>9</v>
      </c>
      <c r="B10" s="130">
        <v>12</v>
      </c>
      <c r="C10" s="131">
        <v>2018</v>
      </c>
      <c r="D10" s="132">
        <v>43465</v>
      </c>
      <c r="E10" s="133">
        <f>_xlfn.NORM.DIST(9,16.5,5,FALSE)</f>
        <v>2.5903519133178347E-2</v>
      </c>
      <c r="F10" s="202">
        <v>3260623.0386555004</v>
      </c>
      <c r="G10" s="11">
        <f>Table1[[#This Row],[Amount]]*0.85</f>
        <v>2771529.5828571753</v>
      </c>
      <c r="H10" s="109">
        <f>Table1[[#This Row],[MonthEnd]]+20</f>
        <v>43485</v>
      </c>
      <c r="I10" s="109">
        <f>Table1[[#This Row],[cert]]+12</f>
        <v>43497</v>
      </c>
      <c r="J10" s="11">
        <f>Table1[[#This Row],[Amount]]*0.9</f>
        <v>2934560.7347899503</v>
      </c>
    </row>
    <row r="11" spans="1:10" x14ac:dyDescent="0.3">
      <c r="A11" s="130">
        <v>10</v>
      </c>
      <c r="B11" s="130">
        <v>1</v>
      </c>
      <c r="C11" s="131">
        <v>2019</v>
      </c>
      <c r="D11" s="132">
        <v>43496</v>
      </c>
      <c r="E11" s="133">
        <f>_xlfn.NORM.DIST(10,16.5,5,FALSE)</f>
        <v>3.427371840956147E-2</v>
      </c>
      <c r="F11" s="202">
        <v>4314227.5492393756</v>
      </c>
      <c r="G11" s="11">
        <f>Table1[[#This Row],[Amount]]*0.85</f>
        <v>3667093.4168534693</v>
      </c>
      <c r="H11" s="109">
        <f>Table1[[#This Row],[MonthEnd]]+20</f>
        <v>43516</v>
      </c>
      <c r="I11" s="109">
        <f>Table1[[#This Row],[cert]]+12</f>
        <v>43528</v>
      </c>
      <c r="J11" s="11">
        <f>Table1[[#This Row],[Amount]]*0.9</f>
        <v>3882804.7943154383</v>
      </c>
    </row>
    <row r="12" spans="1:10" x14ac:dyDescent="0.3">
      <c r="A12" s="130">
        <v>11</v>
      </c>
      <c r="B12" s="130">
        <v>2</v>
      </c>
      <c r="C12" s="131">
        <v>2019</v>
      </c>
      <c r="D12" s="132">
        <v>43524</v>
      </c>
      <c r="E12" s="133">
        <f>_xlfn.NORM.DIST(11,16.5,5,FALSE)</f>
        <v>4.3570435406510108E-2</v>
      </c>
      <c r="F12" s="202">
        <v>5484458.106263753</v>
      </c>
      <c r="G12" s="11">
        <f>Table1[[#This Row],[Amount]]*0.85</f>
        <v>4661789.3903241903</v>
      </c>
      <c r="H12" s="109">
        <f>Table1[[#This Row],[MonthEnd]]+20</f>
        <v>43544</v>
      </c>
      <c r="I12" s="109">
        <f>Table1[[#This Row],[cert]]+12</f>
        <v>43556</v>
      </c>
      <c r="J12" s="11">
        <f>Table1[[#This Row],[Amount]]*0.9</f>
        <v>4936012.2956373775</v>
      </c>
    </row>
    <row r="13" spans="1:10" x14ac:dyDescent="0.3">
      <c r="A13" s="130">
        <v>12</v>
      </c>
      <c r="B13" s="130">
        <v>3</v>
      </c>
      <c r="C13" s="131">
        <v>2019</v>
      </c>
      <c r="D13" s="132">
        <v>43555</v>
      </c>
      <c r="E13" s="133">
        <f>_xlfn.NORM.DIST(12,16.5,5,FALSE)</f>
        <v>5.3217049979750963E-2</v>
      </c>
      <c r="F13" s="202">
        <v>6698732.2580044493</v>
      </c>
      <c r="G13" s="11">
        <f>Table1[[#This Row],[Amount]]*0.85</f>
        <v>5693922.4193037814</v>
      </c>
      <c r="H13" s="109">
        <f>Table1[[#This Row],[MonthEnd]]+20</f>
        <v>43575</v>
      </c>
      <c r="I13" s="109">
        <f>Table1[[#This Row],[cert]]+12</f>
        <v>43587</v>
      </c>
      <c r="J13" s="11">
        <f>Table1[[#This Row],[Amount]]*0.9</f>
        <v>6028859.0322040049</v>
      </c>
    </row>
    <row r="14" spans="1:10" x14ac:dyDescent="0.3">
      <c r="A14" s="130">
        <v>13</v>
      </c>
      <c r="B14" s="130">
        <v>4</v>
      </c>
      <c r="C14" s="131">
        <v>2019</v>
      </c>
      <c r="D14" s="132">
        <v>43585</v>
      </c>
      <c r="E14" s="133">
        <f>_xlfn.NORM.DIST(13,16.5,5,FALSE)</f>
        <v>6.2450786673352257E-2</v>
      </c>
      <c r="F14" s="202">
        <v>7861035.1266317377</v>
      </c>
      <c r="G14" s="11">
        <f>Table1[[#This Row],[Amount]]*0.85</f>
        <v>6681879.857636977</v>
      </c>
      <c r="H14" s="109">
        <f>Table1[[#This Row],[MonthEnd]]+20</f>
        <v>43605</v>
      </c>
      <c r="I14" s="109">
        <f>Table1[[#This Row],[cert]]+12</f>
        <v>43617</v>
      </c>
      <c r="J14" s="11">
        <f>Table1[[#This Row],[Amount]]*0.9</f>
        <v>7074931.6139685642</v>
      </c>
    </row>
    <row r="15" spans="1:10" x14ac:dyDescent="0.3">
      <c r="A15" s="130">
        <v>14</v>
      </c>
      <c r="B15" s="130">
        <v>5</v>
      </c>
      <c r="C15" s="131">
        <v>2019</v>
      </c>
      <c r="D15" s="132">
        <v>43616</v>
      </c>
      <c r="E15" s="133">
        <f>_xlfn.NORM.DIST(14,16.5,5,FALSE)</f>
        <v>7.0413065352859905E-2</v>
      </c>
      <c r="F15" s="202">
        <v>8863292.3554321639</v>
      </c>
      <c r="G15" s="11">
        <f>Table1[[#This Row],[Amount]]*0.85</f>
        <v>7533798.5021173395</v>
      </c>
      <c r="H15" s="109">
        <f>Table1[[#This Row],[MonthEnd]]+20</f>
        <v>43636</v>
      </c>
      <c r="I15" s="109">
        <f>Table1[[#This Row],[cert]]+12</f>
        <v>43648</v>
      </c>
      <c r="J15" s="11">
        <f>Table1[[#This Row],[Amount]]*0.9</f>
        <v>7976963.1198889473</v>
      </c>
    </row>
    <row r="16" spans="1:10" x14ac:dyDescent="0.3">
      <c r="A16" s="130">
        <v>15</v>
      </c>
      <c r="B16" s="130">
        <v>6</v>
      </c>
      <c r="C16" s="131">
        <v>2019</v>
      </c>
      <c r="D16" s="132">
        <v>43646</v>
      </c>
      <c r="E16" s="133">
        <f>_xlfn.NORM.DIST(15,16.5,5,FALSE)</f>
        <v>7.6277563092104816E-2</v>
      </c>
      <c r="F16" s="202">
        <v>9601489.9856619835</v>
      </c>
      <c r="G16" s="11">
        <f>Table1[[#This Row],[Amount]]*0.85</f>
        <v>8161266.4878126858</v>
      </c>
      <c r="H16" s="109">
        <f>Table1[[#This Row],[MonthEnd]]+20</f>
        <v>43666</v>
      </c>
      <c r="I16" s="109">
        <f>Table1[[#This Row],[cert]]+12</f>
        <v>43678</v>
      </c>
      <c r="J16" s="11">
        <f>Table1[[#This Row],[Amount]]*0.9</f>
        <v>8641340.9870957863</v>
      </c>
    </row>
    <row r="17" spans="1:10" x14ac:dyDescent="0.3">
      <c r="A17" s="130">
        <v>16</v>
      </c>
      <c r="B17" s="130">
        <v>7</v>
      </c>
      <c r="C17" s="131">
        <v>2019</v>
      </c>
      <c r="D17" s="132">
        <v>43677</v>
      </c>
      <c r="E17" s="133">
        <f>_xlfn.NORM.DIST(16,16.5,5,FALSE)</f>
        <v>7.9390509495402356E-2</v>
      </c>
      <c r="F17" s="202">
        <v>9993334.2253773119</v>
      </c>
      <c r="G17" s="11">
        <f>Table1[[#This Row],[Amount]]*0.85</f>
        <v>8494334.0915707145</v>
      </c>
      <c r="H17" s="109">
        <f>Table1[[#This Row],[MonthEnd]]+20</f>
        <v>43697</v>
      </c>
      <c r="I17" s="109">
        <f>Table1[[#This Row],[cert]]+12</f>
        <v>43709</v>
      </c>
      <c r="J17" s="11">
        <f>Table1[[#This Row],[Amount]]*0.9</f>
        <v>8994000.8028395809</v>
      </c>
    </row>
    <row r="18" spans="1:10" x14ac:dyDescent="0.3">
      <c r="A18" s="130">
        <v>17</v>
      </c>
      <c r="B18" s="130">
        <v>8</v>
      </c>
      <c r="C18" s="131">
        <v>2019</v>
      </c>
      <c r="D18" s="132">
        <v>43708</v>
      </c>
      <c r="E18" s="133">
        <f>_xlfn.NORM.DIST(17,16.5,5,FALSE)</f>
        <v>7.9390509495402356E-2</v>
      </c>
      <c r="F18" s="202">
        <v>9993334.2253773119</v>
      </c>
      <c r="G18" s="11">
        <f>Table1[[#This Row],[Amount]]*0.85</f>
        <v>8494334.0915707145</v>
      </c>
      <c r="H18" s="109">
        <f>Table1[[#This Row],[MonthEnd]]+20</f>
        <v>43728</v>
      </c>
      <c r="I18" s="109">
        <f>Table1[[#This Row],[cert]]+12</f>
        <v>43740</v>
      </c>
      <c r="J18" s="11">
        <f>Table1[[#This Row],[Amount]]*0.9</f>
        <v>8994000.8028395809</v>
      </c>
    </row>
    <row r="19" spans="1:10" x14ac:dyDescent="0.3">
      <c r="A19" s="130">
        <v>18</v>
      </c>
      <c r="B19" s="130">
        <v>9</v>
      </c>
      <c r="C19" s="131">
        <v>2019</v>
      </c>
      <c r="D19" s="132">
        <v>43738</v>
      </c>
      <c r="E19" s="133">
        <f>_xlfn.NORM.DIST(18,16.5,5,FALSE)</f>
        <v>7.6277563092104816E-2</v>
      </c>
      <c r="F19" s="202">
        <v>9601489.9856619835</v>
      </c>
      <c r="G19" s="11">
        <f>Table1[[#This Row],[Amount]]*0.85</f>
        <v>8161266.4878126858</v>
      </c>
      <c r="H19" s="109">
        <f>Table1[[#This Row],[MonthEnd]]+20</f>
        <v>43758</v>
      </c>
      <c r="I19" s="109">
        <f>Table1[[#This Row],[cert]]+12</f>
        <v>43770</v>
      </c>
      <c r="J19" s="11">
        <f>Table1[[#This Row],[Amount]]*0.9</f>
        <v>8641340.9870957863</v>
      </c>
    </row>
    <row r="20" spans="1:10" x14ac:dyDescent="0.3">
      <c r="A20" s="130">
        <v>19</v>
      </c>
      <c r="B20" s="130">
        <v>10</v>
      </c>
      <c r="C20" s="131">
        <v>2019</v>
      </c>
      <c r="D20" s="132">
        <v>43769</v>
      </c>
      <c r="E20" s="133">
        <f>_xlfn.NORM.DIST(19,16.5,5,FALSE)</f>
        <v>7.0413065352859905E-2</v>
      </c>
      <c r="F20" s="202">
        <v>8863292.3554321639</v>
      </c>
      <c r="G20" s="11">
        <f>Table1[[#This Row],[Amount]]*0.85</f>
        <v>7533798.5021173395</v>
      </c>
      <c r="H20" s="109">
        <f>Table1[[#This Row],[MonthEnd]]+20</f>
        <v>43789</v>
      </c>
      <c r="I20" s="109">
        <f>Table1[[#This Row],[cert]]+12</f>
        <v>43801</v>
      </c>
      <c r="J20" s="11">
        <f>Table1[[#This Row],[Amount]]*0.9</f>
        <v>7976963.1198889473</v>
      </c>
    </row>
    <row r="21" spans="1:10" x14ac:dyDescent="0.3">
      <c r="A21" s="130">
        <v>20</v>
      </c>
      <c r="B21" s="130">
        <v>11</v>
      </c>
      <c r="C21" s="131">
        <v>2019</v>
      </c>
      <c r="D21" s="132">
        <v>43799</v>
      </c>
      <c r="E21" s="133">
        <f>_xlfn.NORM.DIST(20,16.5,5,FALSE)</f>
        <v>6.2450786673352257E-2</v>
      </c>
      <c r="F21" s="202">
        <v>7861035.1266317377</v>
      </c>
      <c r="G21" s="11">
        <f>Table1[[#This Row],[Amount]]*0.85</f>
        <v>6681879.857636977</v>
      </c>
      <c r="H21" s="109">
        <f>Table1[[#This Row],[MonthEnd]]+20</f>
        <v>43819</v>
      </c>
      <c r="I21" s="109">
        <f>Table1[[#This Row],[cert]]+12</f>
        <v>43831</v>
      </c>
      <c r="J21" s="11">
        <f>Table1[[#This Row],[Amount]]*0.9</f>
        <v>7074931.6139685642</v>
      </c>
    </row>
    <row r="22" spans="1:10" x14ac:dyDescent="0.3">
      <c r="A22" s="130">
        <v>21</v>
      </c>
      <c r="B22" s="130">
        <v>12</v>
      </c>
      <c r="C22" s="131">
        <v>2019</v>
      </c>
      <c r="D22" s="132">
        <v>43830</v>
      </c>
      <c r="E22" s="133">
        <f>_xlfn.NORM.DIST(21,16.5,5,FALSE)</f>
        <v>5.3217049979750963E-2</v>
      </c>
      <c r="F22" s="202">
        <v>6698732.2580044493</v>
      </c>
      <c r="G22" s="11">
        <f>Table1[[#This Row],[Amount]]*0.85</f>
        <v>5693922.4193037814</v>
      </c>
      <c r="H22" s="109">
        <f>Table1[[#This Row],[MonthEnd]]+20</f>
        <v>43850</v>
      </c>
      <c r="I22" s="109">
        <f>Table1[[#This Row],[cert]]+12</f>
        <v>43862</v>
      </c>
      <c r="J22" s="11">
        <f>Table1[[#This Row],[Amount]]*0.9</f>
        <v>6028859.0322040049</v>
      </c>
    </row>
    <row r="23" spans="1:10" x14ac:dyDescent="0.3">
      <c r="A23" s="130">
        <v>22</v>
      </c>
      <c r="B23" s="130">
        <v>1</v>
      </c>
      <c r="C23" s="131">
        <v>2020</v>
      </c>
      <c r="D23" s="132">
        <v>43861</v>
      </c>
      <c r="E23" s="133">
        <f>_xlfn.NORM.DIST(22,16.5,5,FALSE)</f>
        <v>4.3570435406510108E-2</v>
      </c>
      <c r="F23" s="202">
        <v>5484458.106263753</v>
      </c>
      <c r="G23" s="11">
        <f>Table1[[#This Row],[Amount]]*0.85</f>
        <v>4661789.3903241903</v>
      </c>
      <c r="H23" s="109">
        <f>Table1[[#This Row],[MonthEnd]]+20</f>
        <v>43881</v>
      </c>
      <c r="I23" s="109">
        <f>Table1[[#This Row],[cert]]+12</f>
        <v>43893</v>
      </c>
      <c r="J23" s="11">
        <f>Table1[[#This Row],[Amount]]*0.9</f>
        <v>4936012.2956373775</v>
      </c>
    </row>
    <row r="24" spans="1:10" x14ac:dyDescent="0.3">
      <c r="A24" s="135">
        <v>23</v>
      </c>
      <c r="B24" s="135">
        <v>2</v>
      </c>
      <c r="C24" s="136">
        <v>2020</v>
      </c>
      <c r="D24" s="137">
        <v>43890</v>
      </c>
      <c r="E24" s="138">
        <f>_xlfn.NORM.DIST(23,16.5,5,FALSE)</f>
        <v>3.427371840956147E-2</v>
      </c>
      <c r="F24" s="203">
        <v>4314227.5492393756</v>
      </c>
      <c r="G24" s="11">
        <f>Table1[[#This Row],[Amount]]*0.85</f>
        <v>3667093.4168534693</v>
      </c>
      <c r="H24" s="109">
        <f>Table1[[#This Row],[MonthEnd]]+20</f>
        <v>43910</v>
      </c>
      <c r="I24" s="109">
        <f>Table1[[#This Row],[cert]]+12</f>
        <v>43922</v>
      </c>
      <c r="J24" s="11">
        <f>Table1[[#This Row],[Amount]]*0.9</f>
        <v>3882804.7943154383</v>
      </c>
    </row>
    <row r="25" spans="1:10" x14ac:dyDescent="0.3">
      <c r="A25" s="110">
        <v>24</v>
      </c>
      <c r="B25" s="110">
        <v>3</v>
      </c>
      <c r="C25" s="113">
        <v>2020</v>
      </c>
      <c r="D25" s="114">
        <v>43921</v>
      </c>
      <c r="E25" s="115">
        <f>_xlfn.NORM.DIST(24,16.5,5,FALSE)</f>
        <v>2.5903519133178347E-2</v>
      </c>
      <c r="F25" s="112">
        <v>3260623.0386555004</v>
      </c>
      <c r="G25" s="11">
        <f>Table1[[#This Row],[Amount]]*0.85</f>
        <v>2771529.5828571753</v>
      </c>
      <c r="H25" s="109">
        <f>Table1[[#This Row],[MonthEnd]]+20</f>
        <v>43941</v>
      </c>
      <c r="I25" s="109">
        <f>Table1[[#This Row],[cert]]+12</f>
        <v>43953</v>
      </c>
      <c r="J25" s="11">
        <f>Table1[[#This Row],[Amount]]*0.9</f>
        <v>2934560.7347899503</v>
      </c>
    </row>
    <row r="26" spans="1:10" x14ac:dyDescent="0.3">
      <c r="A26" s="110">
        <v>25</v>
      </c>
      <c r="B26" s="110">
        <v>4</v>
      </c>
      <c r="C26" s="113">
        <v>2020</v>
      </c>
      <c r="D26" s="114">
        <v>43951</v>
      </c>
      <c r="E26" s="115">
        <f>_xlfn.NORM.DIST(25,16.5,5,FALSE)</f>
        <v>1.8809815475377387E-2</v>
      </c>
      <c r="F26" s="112">
        <v>2367698.2797799842</v>
      </c>
      <c r="G26" s="11">
        <f>Table1[[#This Row],[Amount]]*0.85</f>
        <v>2012543.5378129864</v>
      </c>
      <c r="H26" s="109">
        <f>Table1[[#This Row],[MonthEnd]]+20</f>
        <v>43971</v>
      </c>
      <c r="I26" s="109">
        <f>Table1[[#This Row],[cert]]+12</f>
        <v>43983</v>
      </c>
      <c r="J26" s="11">
        <f>Table1[[#This Row],[Amount]]*0.9</f>
        <v>2130928.451801986</v>
      </c>
    </row>
    <row r="27" spans="1:10" x14ac:dyDescent="0.3">
      <c r="A27" s="110">
        <v>26</v>
      </c>
      <c r="B27" s="110">
        <v>5</v>
      </c>
      <c r="C27" s="113">
        <v>2020</v>
      </c>
      <c r="D27" s="114">
        <v>43982</v>
      </c>
      <c r="E27" s="115">
        <f>_xlfn.NORM.DIST(26,16.5,5,FALSE)</f>
        <v>1.3123162954935321E-2</v>
      </c>
      <c r="F27" s="112">
        <v>1651887.0370815995</v>
      </c>
      <c r="G27" s="11">
        <f>Table1[[#This Row],[Amount]]*0.85</f>
        <v>1404103.9815193594</v>
      </c>
      <c r="H27" s="109">
        <f>Table1[[#This Row],[MonthEnd]]+20</f>
        <v>44002</v>
      </c>
      <c r="I27" s="109">
        <f>Table1[[#This Row],[cert]]+12</f>
        <v>44014</v>
      </c>
      <c r="J27" s="11">
        <f>Table1[[#This Row],[Amount]]*0.9</f>
        <v>1486698.3333734395</v>
      </c>
    </row>
    <row r="28" spans="1:10" x14ac:dyDescent="0.3">
      <c r="A28" s="110">
        <v>27</v>
      </c>
      <c r="B28" s="110">
        <v>6</v>
      </c>
      <c r="C28" s="113">
        <v>2020</v>
      </c>
      <c r="D28" s="114">
        <v>44012</v>
      </c>
      <c r="E28" s="115">
        <f>_xlfn.NORM.DIST(27,16.5,5,FALSE)</f>
        <v>8.7967191960854393E-3</v>
      </c>
      <c r="F28" s="112">
        <v>1107292.9947422135</v>
      </c>
      <c r="G28" s="11">
        <f>Table1[[#This Row],[Amount]]*0.85</f>
        <v>941199.0455308815</v>
      </c>
      <c r="H28" s="109">
        <f>Table1[[#This Row],[MonthEnd]]+20</f>
        <v>44032</v>
      </c>
      <c r="I28" s="109">
        <f>Table1[[#This Row],[cert]]+12</f>
        <v>44044</v>
      </c>
      <c r="J28" s="11">
        <f>Table1[[#This Row],[Amount]]*0.9</f>
        <v>996563.69526799221</v>
      </c>
    </row>
    <row r="29" spans="1:10" x14ac:dyDescent="0.3">
      <c r="A29" s="110">
        <v>28</v>
      </c>
      <c r="B29" s="110">
        <v>7</v>
      </c>
      <c r="C29" s="113">
        <v>2020</v>
      </c>
      <c r="D29" s="114">
        <v>44043</v>
      </c>
      <c r="E29" s="115">
        <f>_xlfn.NORM.DIST(28,16.5,5,FALSE)</f>
        <v>5.6654075483202372E-3</v>
      </c>
      <c r="F29" s="112">
        <v>713137.01742420916</v>
      </c>
      <c r="G29" s="11">
        <f>Table1[[#This Row],[Amount]]*0.85</f>
        <v>606166.4648105778</v>
      </c>
      <c r="H29" s="109">
        <f>Table1[[#This Row],[MonthEnd]]+20</f>
        <v>44063</v>
      </c>
      <c r="I29" s="109">
        <f>Table1[[#This Row],[cert]]+12</f>
        <v>44075</v>
      </c>
      <c r="J29" s="11">
        <f>Table1[[#This Row],[Amount]]*0.9</f>
        <v>641823.31568178826</v>
      </c>
    </row>
    <row r="30" spans="1:10" x14ac:dyDescent="0.3">
      <c r="A30" s="110">
        <v>29</v>
      </c>
      <c r="B30" s="110">
        <v>8</v>
      </c>
      <c r="C30" s="113">
        <v>2020</v>
      </c>
      <c r="D30" s="114">
        <v>44074</v>
      </c>
      <c r="E30" s="115">
        <f>_xlfn.NORM.DIST(29,16.5,5,FALSE)</f>
        <v>3.5056600987137081E-3</v>
      </c>
      <c r="F30" s="112">
        <v>441277.34246426699</v>
      </c>
      <c r="G30" s="11">
        <f>Table1[[#This Row],[Amount]]*0.85</f>
        <v>375085.74109462695</v>
      </c>
      <c r="H30" s="109">
        <f>Table1[[#This Row],[MonthEnd]]+20</f>
        <v>44094</v>
      </c>
      <c r="I30" s="109">
        <f>Table1[[#This Row],[cert]]+12</f>
        <v>44106</v>
      </c>
      <c r="J30" s="11">
        <f>Table1[[#This Row],[Amount]]*0.9</f>
        <v>397149.60821784032</v>
      </c>
    </row>
    <row r="31" spans="1:10" x14ac:dyDescent="0.3">
      <c r="A31" s="110">
        <v>30</v>
      </c>
      <c r="B31" s="110">
        <v>9</v>
      </c>
      <c r="C31" s="113">
        <v>2020</v>
      </c>
      <c r="D31" s="114">
        <v>44104</v>
      </c>
      <c r="E31" s="115">
        <f>_xlfn.NORM.DIST(30,16.5,5,FALSE)</f>
        <v>2.0841869628845182E-3</v>
      </c>
      <c r="F31" s="112">
        <v>262348.44744868699</v>
      </c>
      <c r="G31" s="11">
        <f>Table1[[#This Row],[Amount]]*0.85</f>
        <v>222996.18033138395</v>
      </c>
      <c r="H31" s="109">
        <f>Table1[[#This Row],[MonthEnd]]+20</f>
        <v>44124</v>
      </c>
      <c r="I31" s="109">
        <f>Table1[[#This Row],[cert]]+12</f>
        <v>44136</v>
      </c>
      <c r="J31" s="11">
        <f>Table1[[#This Row],[Amount]]*0.9</f>
        <v>236113.60270381829</v>
      </c>
    </row>
    <row r="32" spans="1:10" x14ac:dyDescent="0.3">
      <c r="A32" s="110">
        <v>31</v>
      </c>
      <c r="B32" s="110">
        <v>10</v>
      </c>
      <c r="C32" s="113">
        <v>2020</v>
      </c>
      <c r="D32" s="114">
        <v>44135</v>
      </c>
      <c r="E32" s="115">
        <f>_xlfn.NORM.DIST(31,16.5,5,FALSE)</f>
        <v>1.1905064839551707E-3</v>
      </c>
      <c r="F32" s="112">
        <v>149855.81106935453</v>
      </c>
      <c r="G32" s="11">
        <f>Table1[[#This Row],[Amount]]*0.85</f>
        <v>127377.43940895135</v>
      </c>
      <c r="H32" s="109">
        <f>Table1[[#This Row],[MonthEnd]]+20</f>
        <v>44155</v>
      </c>
      <c r="I32" s="109">
        <f>Table1[[#This Row],[cert]]+12</f>
        <v>44167</v>
      </c>
      <c r="J32" s="11">
        <f>Table1[[#This Row],[Amount]]*0.9</f>
        <v>134870.22996241908</v>
      </c>
    </row>
    <row r="33" spans="1:10" x14ac:dyDescent="0.3">
      <c r="A33" s="110">
        <v>32</v>
      </c>
      <c r="B33" s="110">
        <v>11</v>
      </c>
      <c r="C33" s="113">
        <v>2020</v>
      </c>
      <c r="D33" s="114">
        <v>44165</v>
      </c>
      <c r="E33" s="115">
        <f>_xlfn.NORM.DIST(32,16.5,5,FALSE)</f>
        <v>6.5336381123998373E-4</v>
      </c>
      <c r="F33" s="112">
        <v>82242.612851169732</v>
      </c>
      <c r="G33" s="11">
        <f>Table1[[#This Row],[Amount]]*0.85</f>
        <v>69906.220923494271</v>
      </c>
      <c r="H33" s="109">
        <f>Table1[[#This Row],[MonthEnd]]+20</f>
        <v>44185</v>
      </c>
      <c r="I33" s="109">
        <f>Table1[[#This Row],[cert]]+12</f>
        <v>44197</v>
      </c>
      <c r="J33" s="11">
        <f>Table1[[#This Row],[Amount]]*0.9</f>
        <v>74018.351566052763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M39"/>
  <sheetViews>
    <sheetView workbookViewId="0"/>
  </sheetViews>
  <sheetFormatPr defaultRowHeight="29.25" customHeight="1" x14ac:dyDescent="0.3"/>
  <cols>
    <col min="1" max="1" width="24.44140625" style="215" customWidth="1"/>
    <col min="2" max="2" width="11.33203125" style="1" hidden="1" customWidth="1"/>
    <col min="3" max="3" width="8.5546875" hidden="1" customWidth="1"/>
    <col min="4" max="6" width="4.77734375" customWidth="1"/>
    <col min="8" max="8" width="5.44140625" customWidth="1"/>
  </cols>
  <sheetData>
    <row r="1" spans="1:39" ht="29.25" customHeight="1" x14ac:dyDescent="0.3">
      <c r="A1" s="214" t="s">
        <v>200</v>
      </c>
      <c r="B1" s="221"/>
      <c r="C1" s="220" t="s">
        <v>198</v>
      </c>
      <c r="D1" s="220"/>
      <c r="E1" s="220"/>
      <c r="F1" s="220"/>
      <c r="J1" s="9"/>
      <c r="K1" s="9"/>
      <c r="V1" s="84"/>
      <c r="AI1" s="84"/>
      <c r="AK1" s="109"/>
      <c r="AL1" s="109"/>
      <c r="AM1" s="109"/>
    </row>
    <row r="2" spans="1:39" ht="29.25" customHeight="1" x14ac:dyDescent="0.3">
      <c r="A2" s="214" t="s">
        <v>190</v>
      </c>
    </row>
    <row r="3" spans="1:39" ht="29.25" customHeight="1" x14ac:dyDescent="0.3">
      <c r="A3" s="214" t="s">
        <v>199</v>
      </c>
    </row>
    <row r="4" spans="1:39" ht="29.25" customHeight="1" x14ac:dyDescent="0.3">
      <c r="A4" s="214" t="s">
        <v>173</v>
      </c>
    </row>
    <row r="5" spans="1:39" ht="29.25" customHeight="1" x14ac:dyDescent="0.3">
      <c r="A5" s="214" t="s">
        <v>177</v>
      </c>
    </row>
    <row r="6" spans="1:39" ht="29.25" customHeight="1" x14ac:dyDescent="0.3">
      <c r="A6" s="214" t="s">
        <v>201</v>
      </c>
    </row>
    <row r="7" spans="1:39" ht="29.25" customHeight="1" x14ac:dyDescent="0.3">
      <c r="A7" s="214" t="s">
        <v>202</v>
      </c>
    </row>
    <row r="8" spans="1:39" ht="29.25" customHeight="1" x14ac:dyDescent="0.3">
      <c r="A8" s="214" t="s">
        <v>191</v>
      </c>
    </row>
    <row r="9" spans="1:39" ht="29.25" customHeight="1" x14ac:dyDescent="0.3">
      <c r="A9" s="214" t="s">
        <v>192</v>
      </c>
    </row>
    <row r="10" spans="1:39" ht="29.25" customHeight="1" x14ac:dyDescent="0.3">
      <c r="A10" s="214" t="s">
        <v>193</v>
      </c>
    </row>
    <row r="11" spans="1:39" ht="29.25" customHeight="1" x14ac:dyDescent="0.3">
      <c r="A11" s="214" t="s">
        <v>194</v>
      </c>
    </row>
    <row r="12" spans="1:39" ht="29.25" customHeight="1" x14ac:dyDescent="0.3">
      <c r="A12" s="214" t="s">
        <v>195</v>
      </c>
    </row>
    <row r="13" spans="1:39" ht="29.25" customHeight="1" x14ac:dyDescent="0.3">
      <c r="A13" s="214" t="s">
        <v>196</v>
      </c>
    </row>
    <row r="14" spans="1:39" ht="29.25" customHeight="1" x14ac:dyDescent="0.3">
      <c r="A14" s="214" t="s">
        <v>197</v>
      </c>
    </row>
    <row r="15" spans="1:39" ht="29.25" customHeight="1" x14ac:dyDescent="0.3">
      <c r="A15" s="214"/>
    </row>
    <row r="16" spans="1:39" ht="29.25" customHeight="1" x14ac:dyDescent="0.3">
      <c r="A16" s="214"/>
    </row>
    <row r="17" spans="1:1" ht="29.25" customHeight="1" x14ac:dyDescent="0.3">
      <c r="A17" s="214"/>
    </row>
    <row r="18" spans="1:1" ht="29.25" customHeight="1" x14ac:dyDescent="0.3">
      <c r="A18" s="214"/>
    </row>
    <row r="19" spans="1:1" ht="29.25" customHeight="1" x14ac:dyDescent="0.3">
      <c r="A19" s="214"/>
    </row>
    <row r="20" spans="1:1" ht="29.25" customHeight="1" x14ac:dyDescent="0.3">
      <c r="A20" s="214"/>
    </row>
    <row r="21" spans="1:1" ht="29.25" customHeight="1" x14ac:dyDescent="0.3">
      <c r="A21" s="214"/>
    </row>
    <row r="22" spans="1:1" ht="29.25" customHeight="1" x14ac:dyDescent="0.3">
      <c r="A22" s="214"/>
    </row>
    <row r="23" spans="1:1" ht="29.25" customHeight="1" x14ac:dyDescent="0.3">
      <c r="A23" s="214"/>
    </row>
    <row r="24" spans="1:1" ht="29.25" customHeight="1" x14ac:dyDescent="0.3">
      <c r="A24" s="214"/>
    </row>
    <row r="25" spans="1:1" ht="29.25" customHeight="1" x14ac:dyDescent="0.3">
      <c r="A25" s="214"/>
    </row>
    <row r="26" spans="1:1" ht="29.25" customHeight="1" x14ac:dyDescent="0.3">
      <c r="A26" s="214"/>
    </row>
    <row r="27" spans="1:1" ht="29.25" customHeight="1" x14ac:dyDescent="0.3">
      <c r="A27" s="214"/>
    </row>
    <row r="28" spans="1:1" ht="29.25" customHeight="1" x14ac:dyDescent="0.3">
      <c r="A28" s="214"/>
    </row>
    <row r="29" spans="1:1" ht="29.25" customHeight="1" x14ac:dyDescent="0.3">
      <c r="A29" s="214"/>
    </row>
    <row r="30" spans="1:1" ht="29.25" customHeight="1" x14ac:dyDescent="0.3">
      <c r="A30" s="214"/>
    </row>
    <row r="31" spans="1:1" ht="29.25" customHeight="1" x14ac:dyDescent="0.3">
      <c r="A31" s="214"/>
    </row>
    <row r="32" spans="1:1" ht="29.25" customHeight="1" x14ac:dyDescent="0.3">
      <c r="A32" s="214"/>
    </row>
    <row r="33" spans="1:1" ht="29.25" customHeight="1" x14ac:dyDescent="0.3">
      <c r="A33" s="214"/>
    </row>
    <row r="34" spans="1:1" ht="29.25" customHeight="1" x14ac:dyDescent="0.3">
      <c r="A34" s="214"/>
    </row>
    <row r="35" spans="1:1" ht="29.25" customHeight="1" x14ac:dyDescent="0.3">
      <c r="A35" s="214"/>
    </row>
    <row r="36" spans="1:1" ht="29.25" customHeight="1" x14ac:dyDescent="0.3">
      <c r="A36" s="214"/>
    </row>
    <row r="37" spans="1:1" ht="29.25" customHeight="1" x14ac:dyDescent="0.3">
      <c r="A37" s="214"/>
    </row>
    <row r="38" spans="1:1" ht="29.25" customHeight="1" x14ac:dyDescent="0.3">
      <c r="A38" s="214"/>
    </row>
    <row r="39" spans="1:1" ht="29.25" customHeight="1" x14ac:dyDescent="0.3">
      <c r="A39" s="21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0833" r:id="rId4" name="ListBox2">
          <controlPr autoLine="0" r:id="rId5">
            <anchor moveWithCells="1">
              <from>
                <xdr:col>6</xdr:col>
                <xdr:colOff>289560</xdr:colOff>
                <xdr:row>0</xdr:row>
                <xdr:rowOff>228600</xdr:rowOff>
              </from>
              <to>
                <xdr:col>23</xdr:col>
                <xdr:colOff>320040</xdr:colOff>
                <xdr:row>8</xdr:row>
                <xdr:rowOff>304800</xdr:rowOff>
              </to>
            </anchor>
          </controlPr>
        </control>
      </mc:Choice>
      <mc:Fallback>
        <control shapeId="120833" r:id="rId4" name="ListBox2"/>
      </mc:Fallback>
    </mc:AlternateContent>
    <mc:AlternateContent xmlns:mc="http://schemas.openxmlformats.org/markup-compatibility/2006">
      <mc:Choice Requires="x14">
        <control shapeId="120834" r:id="rId6" name="ListBox1">
          <controlPr locked="0" autoLine="0" listFillRange="name05" r:id="rId7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5</xdr:col>
                <xdr:colOff>274320</xdr:colOff>
                <xdr:row>7</xdr:row>
                <xdr:rowOff>342900</xdr:rowOff>
              </to>
            </anchor>
          </controlPr>
        </control>
      </mc:Choice>
      <mc:Fallback>
        <control shapeId="120834" r:id="rId6" name="ListBox1"/>
      </mc:Fallback>
    </mc:AlternateContent>
    <mc:AlternateContent xmlns:mc="http://schemas.openxmlformats.org/markup-compatibility/2006">
      <mc:Choice Requires="x14">
        <control shapeId="120835" r:id="rId8" name="CommandButton1">
          <controlPr autoLine="0" r:id="rId9">
            <anchor moveWithCells="1">
              <from>
                <xdr:col>7</xdr:col>
                <xdr:colOff>274320</xdr:colOff>
                <xdr:row>0</xdr:row>
                <xdr:rowOff>243840</xdr:rowOff>
              </from>
              <to>
                <xdr:col>9</xdr:col>
                <xdr:colOff>205740</xdr:colOff>
                <xdr:row>1</xdr:row>
                <xdr:rowOff>182880</xdr:rowOff>
              </to>
            </anchor>
          </controlPr>
        </control>
      </mc:Choice>
      <mc:Fallback>
        <control shapeId="120835" r:id="rId8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AE11"/>
  <sheetViews>
    <sheetView tabSelected="1" workbookViewId="0">
      <selection activeCell="H11" sqref="H11"/>
    </sheetView>
  </sheetViews>
  <sheetFormatPr defaultRowHeight="14.4" zeroHeight="1" x14ac:dyDescent="0.3"/>
  <cols>
    <col min="1" max="1" width="3.6640625" customWidth="1"/>
    <col min="3" max="3" width="1.44140625" customWidth="1"/>
    <col min="4" max="4" width="5.21875" customWidth="1"/>
    <col min="5" max="5" width="6.6640625" customWidth="1"/>
    <col min="6" max="6" width="1.88671875" customWidth="1"/>
    <col min="7" max="7" width="7.44140625" customWidth="1"/>
    <col min="8" max="8" width="1.5546875" customWidth="1"/>
    <col min="9" max="9" width="7.44140625" customWidth="1"/>
    <col min="10" max="10" width="1.44140625" customWidth="1"/>
    <col min="11" max="11" width="4.109375" customWidth="1"/>
    <col min="13" max="13" width="1.44140625" customWidth="1"/>
    <col min="14" max="15" width="8.88671875" customWidth="1"/>
    <col min="16" max="16" width="7.6640625" customWidth="1"/>
    <col min="17" max="17" width="1.77734375" customWidth="1"/>
    <col min="18" max="18" width="4.21875" customWidth="1"/>
    <col min="19" max="19" width="1.44140625" customWidth="1"/>
    <col min="20" max="20" width="6.109375" customWidth="1"/>
    <col min="22" max="22" width="1.44140625" customWidth="1"/>
    <col min="23" max="27" width="8.88671875" customWidth="1"/>
    <col min="28" max="28" width="3.109375" customWidth="1"/>
    <col min="29" max="30" width="8.88671875" customWidth="1"/>
    <col min="31" max="31" width="1.44140625" customWidth="1"/>
  </cols>
  <sheetData>
    <row r="1" spans="2:31" x14ac:dyDescent="0.3"/>
    <row r="2" spans="2:31" ht="6" customHeight="1" x14ac:dyDescent="0.3">
      <c r="B2" s="268" t="s">
        <v>203</v>
      </c>
      <c r="C2" s="223"/>
      <c r="D2" s="223"/>
      <c r="E2" s="223"/>
      <c r="F2" s="223"/>
      <c r="G2" s="223"/>
      <c r="H2" s="223"/>
      <c r="I2" s="223"/>
      <c r="J2" s="228"/>
      <c r="K2" s="231"/>
      <c r="L2" s="271" t="s">
        <v>204</v>
      </c>
      <c r="M2" s="225"/>
      <c r="N2" s="223"/>
      <c r="O2" s="223"/>
      <c r="P2" s="223"/>
      <c r="Q2" s="223"/>
      <c r="R2" s="223"/>
      <c r="S2" s="228"/>
      <c r="T2" s="231"/>
      <c r="U2" s="272" t="s">
        <v>205</v>
      </c>
      <c r="V2" s="225"/>
      <c r="W2" s="223"/>
      <c r="X2" s="223"/>
      <c r="Y2" s="223"/>
      <c r="Z2" s="223"/>
      <c r="AA2" s="223"/>
      <c r="AB2" s="223"/>
      <c r="AC2" s="223"/>
      <c r="AD2" s="223"/>
      <c r="AE2" s="228"/>
    </row>
    <row r="3" spans="2:31" x14ac:dyDescent="0.3">
      <c r="B3" s="269"/>
      <c r="C3" s="231"/>
      <c r="D3" s="222"/>
      <c r="E3" s="222"/>
      <c r="F3" s="222"/>
      <c r="G3" s="222"/>
      <c r="H3" s="222"/>
      <c r="I3" s="222"/>
      <c r="J3" s="229"/>
      <c r="K3" s="231"/>
      <c r="L3" s="271"/>
      <c r="M3" s="226"/>
      <c r="N3" s="222"/>
      <c r="O3" s="222"/>
      <c r="P3" s="222"/>
      <c r="Q3" s="222"/>
      <c r="R3" s="222"/>
      <c r="S3" s="229"/>
      <c r="T3" s="231"/>
      <c r="U3" s="272"/>
      <c r="V3" s="226"/>
      <c r="W3" s="222"/>
      <c r="X3" s="222"/>
      <c r="Y3" s="222"/>
      <c r="Z3" s="222"/>
      <c r="AA3" s="222"/>
      <c r="AB3" s="222"/>
      <c r="AC3" s="222"/>
      <c r="AD3" s="222"/>
      <c r="AE3" s="229"/>
    </row>
    <row r="4" spans="2:31" ht="7.2" customHeight="1" x14ac:dyDescent="0.3">
      <c r="B4" s="269"/>
      <c r="C4" s="231"/>
      <c r="D4" s="222"/>
      <c r="E4" s="222"/>
      <c r="F4" s="222"/>
      <c r="G4" s="222"/>
      <c r="H4" s="222"/>
      <c r="I4" s="222"/>
      <c r="J4" s="229"/>
      <c r="K4" s="231"/>
      <c r="L4" s="271"/>
      <c r="M4" s="226"/>
      <c r="N4" s="222"/>
      <c r="O4" s="222"/>
      <c r="P4" s="222"/>
      <c r="Q4" s="222"/>
      <c r="R4" s="222"/>
      <c r="S4" s="229"/>
      <c r="T4" s="231"/>
      <c r="U4" s="272"/>
      <c r="V4" s="226"/>
      <c r="W4" s="222"/>
      <c r="X4" s="222"/>
      <c r="Y4" s="222"/>
      <c r="Z4" s="222"/>
      <c r="AA4" s="222"/>
      <c r="AB4" s="222"/>
      <c r="AC4" s="222"/>
      <c r="AD4" s="222"/>
      <c r="AE4" s="229"/>
    </row>
    <row r="5" spans="2:31" x14ac:dyDescent="0.3">
      <c r="B5" s="269"/>
      <c r="C5" s="231"/>
      <c r="D5" s="222"/>
      <c r="E5" s="222"/>
      <c r="F5" s="222"/>
      <c r="G5" s="222"/>
      <c r="H5" s="222"/>
      <c r="I5" s="222"/>
      <c r="J5" s="229"/>
      <c r="K5" s="231"/>
      <c r="L5" s="271"/>
      <c r="M5" s="226"/>
      <c r="N5" s="222"/>
      <c r="O5" s="222"/>
      <c r="P5" s="222"/>
      <c r="Q5" s="222"/>
      <c r="R5" s="222"/>
      <c r="S5" s="229"/>
      <c r="T5" s="231"/>
      <c r="U5" s="272"/>
      <c r="V5" s="226"/>
      <c r="W5" s="222"/>
      <c r="X5" s="222"/>
      <c r="Y5" s="222"/>
      <c r="Z5" s="222"/>
      <c r="AA5" s="222"/>
      <c r="AB5" s="222"/>
      <c r="AC5" s="222"/>
      <c r="AD5" s="222"/>
      <c r="AE5" s="229"/>
    </row>
    <row r="6" spans="2:31" x14ac:dyDescent="0.3">
      <c r="B6" s="269"/>
      <c r="C6" s="231"/>
      <c r="D6" s="222"/>
      <c r="E6" s="222"/>
      <c r="F6" s="222"/>
      <c r="G6" s="222"/>
      <c r="H6" s="222"/>
      <c r="I6" s="222"/>
      <c r="J6" s="229"/>
      <c r="K6" s="231"/>
      <c r="L6" s="271"/>
      <c r="M6" s="226"/>
      <c r="N6" s="222"/>
      <c r="O6" s="222"/>
      <c r="P6" s="222"/>
      <c r="Q6" s="222"/>
      <c r="R6" s="222"/>
      <c r="S6" s="229"/>
      <c r="T6" s="231"/>
      <c r="U6" s="272"/>
      <c r="V6" s="226"/>
      <c r="W6" s="222"/>
      <c r="X6" s="222"/>
      <c r="Y6" s="222"/>
      <c r="Z6" s="222"/>
      <c r="AA6" s="222"/>
      <c r="AB6" s="222"/>
      <c r="AC6" s="222"/>
      <c r="AD6" s="222"/>
      <c r="AE6" s="229"/>
    </row>
    <row r="7" spans="2:31" ht="7.2" customHeight="1" x14ac:dyDescent="0.3">
      <c r="B7" s="269"/>
      <c r="C7" s="231"/>
      <c r="D7" s="222"/>
      <c r="E7" s="222"/>
      <c r="F7" s="222"/>
      <c r="G7" s="222"/>
      <c r="H7" s="222"/>
      <c r="I7" s="222"/>
      <c r="J7" s="229"/>
      <c r="K7" s="231"/>
      <c r="L7" s="271"/>
      <c r="M7" s="226"/>
      <c r="N7" s="222"/>
      <c r="O7" s="222"/>
      <c r="P7" s="222"/>
      <c r="Q7" s="222"/>
      <c r="R7" s="222"/>
      <c r="S7" s="229"/>
      <c r="T7" s="231"/>
      <c r="U7" s="272"/>
      <c r="V7" s="226"/>
      <c r="W7" s="222"/>
      <c r="X7" s="222"/>
      <c r="Y7" s="222"/>
      <c r="Z7" s="222"/>
      <c r="AA7" s="222"/>
      <c r="AB7" s="222"/>
      <c r="AC7" s="222"/>
      <c r="AD7" s="222"/>
      <c r="AE7" s="229"/>
    </row>
    <row r="8" spans="2:31" x14ac:dyDescent="0.3">
      <c r="B8" s="269"/>
      <c r="C8" s="231"/>
      <c r="D8" s="222"/>
      <c r="E8" s="222"/>
      <c r="F8" s="222"/>
      <c r="G8" s="222"/>
      <c r="H8" s="222"/>
      <c r="I8" s="222"/>
      <c r="J8" s="229"/>
      <c r="K8" s="231"/>
      <c r="L8" s="271"/>
      <c r="M8" s="226"/>
      <c r="N8" s="222"/>
      <c r="O8" s="222"/>
      <c r="P8" s="222"/>
      <c r="Q8" s="222"/>
      <c r="R8" s="222"/>
      <c r="S8" s="229"/>
      <c r="T8" s="231"/>
      <c r="U8" s="272"/>
      <c r="V8" s="226"/>
      <c r="W8" s="222"/>
      <c r="X8" s="222"/>
      <c r="Y8" s="222"/>
      <c r="Z8" s="222"/>
      <c r="AA8" s="222"/>
      <c r="AB8" s="222"/>
      <c r="AC8" s="222"/>
      <c r="AD8" s="222"/>
      <c r="AE8" s="229"/>
    </row>
    <row r="9" spans="2:31" ht="7.2" customHeight="1" x14ac:dyDescent="0.3">
      <c r="B9" s="270"/>
      <c r="C9" s="224"/>
      <c r="D9" s="224"/>
      <c r="E9" s="224"/>
      <c r="F9" s="224"/>
      <c r="G9" s="224"/>
      <c r="H9" s="224"/>
      <c r="I9" s="224"/>
      <c r="J9" s="230"/>
      <c r="K9" s="231"/>
      <c r="L9" s="271"/>
      <c r="M9" s="227"/>
      <c r="N9" s="224"/>
      <c r="O9" s="224"/>
      <c r="P9" s="224"/>
      <c r="Q9" s="224"/>
      <c r="R9" s="224"/>
      <c r="S9" s="230"/>
      <c r="T9" s="231"/>
      <c r="U9" s="272"/>
      <c r="V9" s="227"/>
      <c r="W9" s="224"/>
      <c r="X9" s="224"/>
      <c r="Y9" s="224"/>
      <c r="Z9" s="224"/>
      <c r="AA9" s="224"/>
      <c r="AB9" s="224"/>
      <c r="AC9" s="224"/>
      <c r="AD9" s="224"/>
      <c r="AE9" s="230"/>
    </row>
    <row r="10" spans="2:31" x14ac:dyDescent="0.3"/>
    <row r="11" spans="2:31" x14ac:dyDescent="0.3"/>
  </sheetData>
  <mergeCells count="3">
    <mergeCell ref="B2:B9"/>
    <mergeCell ref="L2:L9"/>
    <mergeCell ref="U2:U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1861" r:id="rId4" name="CheckBox1">
          <controlPr autoLine="0" r:id="rId5">
            <anchor moveWithCells="1" sizeWithCells="1">
              <from>
                <xdr:col>6</xdr:col>
                <xdr:colOff>274320</xdr:colOff>
                <xdr:row>6</xdr:row>
                <xdr:rowOff>45720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21861" r:id="rId4" name="CheckBox1"/>
      </mc:Fallback>
    </mc:AlternateContent>
    <mc:AlternateContent xmlns:mc="http://schemas.openxmlformats.org/markup-compatibility/2006">
      <mc:Choice Requires="x14">
        <control shapeId="121860" r:id="rId6" name="CommandButton2">
          <controlPr autoLine="0" r:id="rId7">
            <anchor moveWithCells="1" sizeWithCells="1">
              <from>
                <xdr:col>8</xdr:col>
                <xdr:colOff>144780</xdr:colOff>
                <xdr:row>4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21860" r:id="rId6" name="CommandButton2"/>
      </mc:Fallback>
    </mc:AlternateContent>
    <mc:AlternateContent xmlns:mc="http://schemas.openxmlformats.org/markup-compatibility/2006">
      <mc:Choice Requires="x14">
        <control shapeId="121859" r:id="rId8" name="CommandButton1">
          <controlPr autoLine="0" r:id="rId9">
            <anchor moveWithCells="1" sizeWithCells="1">
              <from>
                <xdr:col>6</xdr:col>
                <xdr:colOff>297180</xdr:colOff>
                <xdr:row>3</xdr:row>
                <xdr:rowOff>83820</xdr:rowOff>
              </from>
              <to>
                <xdr:col>8</xdr:col>
                <xdr:colOff>114300</xdr:colOff>
                <xdr:row>5</xdr:row>
                <xdr:rowOff>175260</xdr:rowOff>
              </to>
            </anchor>
          </controlPr>
        </control>
      </mc:Choice>
      <mc:Fallback>
        <control shapeId="121859" r:id="rId8" name="CommandButton1"/>
      </mc:Fallback>
    </mc:AlternateContent>
    <mc:AlternateContent xmlns:mc="http://schemas.openxmlformats.org/markup-compatibility/2006">
      <mc:Choice Requires="x14">
        <control shapeId="121858" r:id="rId10" name="ComboBox1">
          <controlPr autoLine="0" r:id="rId11">
            <anchor moveWithCells="1" sizeWithCells="1">
              <from>
                <xdr:col>6</xdr:col>
                <xdr:colOff>228600</xdr:colOff>
                <xdr:row>2</xdr:row>
                <xdr:rowOff>7620</xdr:rowOff>
              </from>
              <to>
                <xdr:col>9</xdr:col>
                <xdr:colOff>0</xdr:colOff>
                <xdr:row>2</xdr:row>
                <xdr:rowOff>167640</xdr:rowOff>
              </to>
            </anchor>
          </controlPr>
        </control>
      </mc:Choice>
      <mc:Fallback>
        <control shapeId="121858" r:id="rId10" name="ComboBox1"/>
      </mc:Fallback>
    </mc:AlternateContent>
    <mc:AlternateContent xmlns:mc="http://schemas.openxmlformats.org/markup-compatibility/2006">
      <mc:Choice Requires="x14">
        <control shapeId="121857" r:id="rId12" name="ListBox1">
          <controlPr autoLine="0" r:id="rId13">
            <anchor moveWithCells="1" sizeWithCells="1">
              <from>
                <xdr:col>2</xdr:col>
                <xdr:colOff>91440</xdr:colOff>
                <xdr:row>1</xdr:row>
                <xdr:rowOff>45720</xdr:rowOff>
              </from>
              <to>
                <xdr:col>6</xdr:col>
                <xdr:colOff>129540</xdr:colOff>
                <xdr:row>5</xdr:row>
                <xdr:rowOff>30480</xdr:rowOff>
              </to>
            </anchor>
          </controlPr>
        </control>
      </mc:Choice>
      <mc:Fallback>
        <control shapeId="121857" r:id="rId12" name="ListBox1"/>
      </mc:Fallback>
    </mc:AlternateContent>
    <mc:AlternateContent xmlns:mc="http://schemas.openxmlformats.org/markup-compatibility/2006">
      <mc:Choice Requires="x14">
        <control shapeId="121863" r:id="rId14" name="TabStrip1">
          <controlPr autoLine="0" r:id="rId15">
            <anchor moveWithCells="1" sizeWithCells="1">
              <from>
                <xdr:col>13</xdr:col>
                <xdr:colOff>297180</xdr:colOff>
                <xdr:row>1</xdr:row>
                <xdr:rowOff>22860</xdr:rowOff>
              </from>
              <to>
                <xdr:col>18</xdr:col>
                <xdr:colOff>76200</xdr:colOff>
                <xdr:row>8</xdr:row>
                <xdr:rowOff>45720</xdr:rowOff>
              </to>
            </anchor>
          </controlPr>
        </control>
      </mc:Choice>
      <mc:Fallback>
        <control shapeId="121863" r:id="rId14" name="TabStrip1"/>
      </mc:Fallback>
    </mc:AlternateContent>
    <mc:AlternateContent xmlns:mc="http://schemas.openxmlformats.org/markup-compatibility/2006">
      <mc:Choice Requires="x14">
        <control shapeId="121864" r:id="rId16" name="ListBox2">
          <controlPr autoLine="0" r:id="rId17">
            <anchor moveWithCells="1" sizeWithCells="1">
              <from>
                <xdr:col>13</xdr:col>
                <xdr:colOff>434340</xdr:colOff>
                <xdr:row>4</xdr:row>
                <xdr:rowOff>15240</xdr:rowOff>
              </from>
              <to>
                <xdr:col>17</xdr:col>
                <xdr:colOff>198120</xdr:colOff>
                <xdr:row>6</xdr:row>
                <xdr:rowOff>30480</xdr:rowOff>
              </to>
            </anchor>
          </controlPr>
        </control>
      </mc:Choice>
      <mc:Fallback>
        <control shapeId="121864" r:id="rId16" name="ListBox2"/>
      </mc:Fallback>
    </mc:AlternateContent>
    <mc:AlternateContent xmlns:mc="http://schemas.openxmlformats.org/markup-compatibility/2006">
      <mc:Choice Requires="x14">
        <control shapeId="121865" r:id="rId18" name="CheckBox2">
          <controlPr autoLine="0" r:id="rId19">
            <anchor moveWithCells="1" sizeWithCells="1">
              <from>
                <xdr:col>12</xdr:col>
                <xdr:colOff>91440</xdr:colOff>
                <xdr:row>2</xdr:row>
                <xdr:rowOff>152400</xdr:rowOff>
              </from>
              <to>
                <xdr:col>13</xdr:col>
                <xdr:colOff>220980</xdr:colOff>
                <xdr:row>4</xdr:row>
                <xdr:rowOff>121920</xdr:rowOff>
              </to>
            </anchor>
          </controlPr>
        </control>
      </mc:Choice>
      <mc:Fallback>
        <control shapeId="121865" r:id="rId18" name="CheckBox2"/>
      </mc:Fallback>
    </mc:AlternateContent>
    <mc:AlternateContent xmlns:mc="http://schemas.openxmlformats.org/markup-compatibility/2006">
      <mc:Choice Requires="x14">
        <control shapeId="121866" r:id="rId20" name="CommandButton3">
          <controlPr autoLine="0" r:id="rId21">
            <anchor moveWithCells="1" sizeWithCells="1">
              <from>
                <xdr:col>13</xdr:col>
                <xdr:colOff>7620</xdr:colOff>
                <xdr:row>5</xdr:row>
                <xdr:rowOff>60960</xdr:rowOff>
              </from>
              <to>
                <xdr:col>13</xdr:col>
                <xdr:colOff>228600</xdr:colOff>
                <xdr:row>7</xdr:row>
                <xdr:rowOff>91440</xdr:rowOff>
              </to>
            </anchor>
          </controlPr>
        </control>
      </mc:Choice>
      <mc:Fallback>
        <control shapeId="121866" r:id="rId20" name="CommandButton3"/>
      </mc:Fallback>
    </mc:AlternateContent>
    <mc:AlternateContent xmlns:mc="http://schemas.openxmlformats.org/markup-compatibility/2006">
      <mc:Choice Requires="x14">
        <control shapeId="121868" r:id="rId22" name="CommandButton4">
          <controlPr autoLine="0" r:id="rId23">
            <anchor moveWithCells="1" sizeWithCells="1">
              <from>
                <xdr:col>26</xdr:col>
                <xdr:colOff>30480</xdr:colOff>
                <xdr:row>2</xdr:row>
                <xdr:rowOff>7620</xdr:rowOff>
              </from>
              <to>
                <xdr:col>27</xdr:col>
                <xdr:colOff>190500</xdr:colOff>
                <xdr:row>4</xdr:row>
                <xdr:rowOff>38100</xdr:rowOff>
              </to>
            </anchor>
          </controlPr>
        </control>
      </mc:Choice>
      <mc:Fallback>
        <control shapeId="121868" r:id="rId22" name="CommandButton4"/>
      </mc:Fallback>
    </mc:AlternateContent>
    <mc:AlternateContent xmlns:mc="http://schemas.openxmlformats.org/markup-compatibility/2006">
      <mc:Choice Requires="x14">
        <control shapeId="121869" r:id="rId24" name="CommandButton5">
          <controlPr autoLine="0" r:id="rId25">
            <anchor moveWithCells="1">
              <from>
                <xdr:col>47</xdr:col>
                <xdr:colOff>236220</xdr:colOff>
                <xdr:row>2</xdr:row>
                <xdr:rowOff>7620</xdr:rowOff>
              </from>
              <to>
                <xdr:col>48</xdr:col>
                <xdr:colOff>236220</xdr:colOff>
                <xdr:row>9</xdr:row>
                <xdr:rowOff>83820</xdr:rowOff>
              </to>
            </anchor>
          </controlPr>
        </control>
      </mc:Choice>
      <mc:Fallback>
        <control shapeId="121869" r:id="rId24" name="CommandButton5"/>
      </mc:Fallback>
    </mc:AlternateContent>
    <mc:AlternateContent xmlns:mc="http://schemas.openxmlformats.org/markup-compatibility/2006">
      <mc:Choice Requires="x14">
        <control shapeId="121870" r:id="rId26" name="CommandButton6">
          <controlPr autoLine="0" r:id="rId27">
            <anchor moveWithCells="1">
              <from>
                <xdr:col>46</xdr:col>
                <xdr:colOff>213360</xdr:colOff>
                <xdr:row>2</xdr:row>
                <xdr:rowOff>7620</xdr:rowOff>
              </from>
              <to>
                <xdr:col>47</xdr:col>
                <xdr:colOff>213360</xdr:colOff>
                <xdr:row>9</xdr:row>
                <xdr:rowOff>83820</xdr:rowOff>
              </to>
            </anchor>
          </controlPr>
        </control>
      </mc:Choice>
      <mc:Fallback>
        <control shapeId="121870" r:id="rId26" name="CommandButton6"/>
      </mc:Fallback>
    </mc:AlternateContent>
    <mc:AlternateContent xmlns:mc="http://schemas.openxmlformats.org/markup-compatibility/2006">
      <mc:Choice Requires="x14">
        <control shapeId="121874" r:id="rId28" name="ListBox3">
          <controlPr autoLine="0" r:id="rId29">
            <anchor moveWithCells="1" sizeWithCells="1">
              <from>
                <xdr:col>28</xdr:col>
                <xdr:colOff>0</xdr:colOff>
                <xdr:row>2</xdr:row>
                <xdr:rowOff>0</xdr:rowOff>
              </from>
              <to>
                <xdr:col>30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121874" r:id="rId28" name="ListBox3"/>
      </mc:Fallback>
    </mc:AlternateContent>
    <mc:AlternateContent xmlns:mc="http://schemas.openxmlformats.org/markup-compatibility/2006">
      <mc:Choice Requires="x14">
        <control shapeId="121884" r:id="rId30" name="CommandButton7">
          <controlPr autoLine="0" r:id="rId31">
            <anchor moveWithCells="1" sizeWithCells="1">
              <from>
                <xdr:col>3</xdr:col>
                <xdr:colOff>0</xdr:colOff>
                <xdr:row>6</xdr:row>
                <xdr:rowOff>60960</xdr:rowOff>
              </from>
              <to>
                <xdr:col>3</xdr:col>
                <xdr:colOff>274320</xdr:colOff>
                <xdr:row>8</xdr:row>
                <xdr:rowOff>60960</xdr:rowOff>
              </to>
            </anchor>
          </controlPr>
        </control>
      </mc:Choice>
      <mc:Fallback>
        <control shapeId="121884" r:id="rId30" name="CommandButton7"/>
      </mc:Fallback>
    </mc:AlternateContent>
    <mc:AlternateContent xmlns:mc="http://schemas.openxmlformats.org/markup-compatibility/2006">
      <mc:Choice Requires="x14">
        <control shapeId="121885" r:id="rId32" name="CommandButton8">
          <controlPr autoLine="0" r:id="rId33">
            <anchor moveWithCells="1" sizeWithCells="1">
              <from>
                <xdr:col>4</xdr:col>
                <xdr:colOff>68580</xdr:colOff>
                <xdr:row>6</xdr:row>
                <xdr:rowOff>45720</xdr:rowOff>
              </from>
              <to>
                <xdr:col>4</xdr:col>
                <xdr:colOff>342900</xdr:colOff>
                <xdr:row>8</xdr:row>
                <xdr:rowOff>45720</xdr:rowOff>
              </to>
            </anchor>
          </controlPr>
        </control>
      </mc:Choice>
      <mc:Fallback>
        <control shapeId="121885" r:id="rId32" name="CommandButton8"/>
      </mc:Fallback>
    </mc:AlternateContent>
    <mc:AlternateContent xmlns:mc="http://schemas.openxmlformats.org/markup-compatibility/2006">
      <mc:Choice Requires="x14">
        <control shapeId="121886" r:id="rId34" name="CommandButton9">
          <controlPr autoLine="0" r:id="rId35">
            <anchor moveWithCells="1" sizeWithCells="1">
              <from>
                <xdr:col>5</xdr:col>
                <xdr:colOff>30480</xdr:colOff>
                <xdr:row>6</xdr:row>
                <xdr:rowOff>38100</xdr:rowOff>
              </from>
              <to>
                <xdr:col>6</xdr:col>
                <xdr:colOff>175260</xdr:colOff>
                <xdr:row>8</xdr:row>
                <xdr:rowOff>38100</xdr:rowOff>
              </to>
            </anchor>
          </controlPr>
        </control>
      </mc:Choice>
      <mc:Fallback>
        <control shapeId="121886" r:id="rId34" name="CommandButton9"/>
      </mc:Fallback>
    </mc:AlternateContent>
    <mc:AlternateContent xmlns:mc="http://schemas.openxmlformats.org/markup-compatibility/2006">
      <mc:Choice Requires="x14">
        <control shapeId="121887" r:id="rId36" name="CommandButton10">
          <controlPr autoLine="0" r:id="rId37">
            <anchor moveWithCells="1" sizeWithCells="1">
              <from>
                <xdr:col>26</xdr:col>
                <xdr:colOff>30480</xdr:colOff>
                <xdr:row>4</xdr:row>
                <xdr:rowOff>83820</xdr:rowOff>
              </from>
              <to>
                <xdr:col>27</xdr:col>
                <xdr:colOff>190500</xdr:colOff>
                <xdr:row>6</xdr:row>
                <xdr:rowOff>22860</xdr:rowOff>
              </to>
            </anchor>
          </controlPr>
        </control>
      </mc:Choice>
      <mc:Fallback>
        <control shapeId="121887" r:id="rId36" name="CommandButton10"/>
      </mc:Fallback>
    </mc:AlternateContent>
    <mc:AlternateContent xmlns:mc="http://schemas.openxmlformats.org/markup-compatibility/2006">
      <mc:Choice Requires="x14">
        <control shapeId="121906" r:id="rId38" name="brow01">
          <controlPr autoLine="0" autoPict="0" r:id="rId39">
            <anchor moveWithCells="1" sizeWithCells="1">
              <from>
                <xdr:col>21</xdr:col>
                <xdr:colOff>60960</xdr:colOff>
                <xdr:row>1</xdr:row>
                <xdr:rowOff>45720</xdr:rowOff>
              </from>
              <to>
                <xdr:col>25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121906" r:id="rId38" name="brow0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7030A0"/>
  </sheetPr>
  <dimension ref="A1:C15"/>
  <sheetViews>
    <sheetView workbookViewId="0"/>
  </sheetViews>
  <sheetFormatPr defaultColWidth="0" defaultRowHeight="14.4" x14ac:dyDescent="0.3"/>
  <cols>
    <col min="1" max="3" width="8.88671875" customWidth="1"/>
    <col min="4" max="16384" width="8.88671875" hidden="1"/>
  </cols>
  <sheetData>
    <row r="1" spans="1:3" x14ac:dyDescent="0.3">
      <c r="A1" t="s">
        <v>206</v>
      </c>
      <c r="B1" t="s">
        <v>207</v>
      </c>
      <c r="C1" t="s">
        <v>208</v>
      </c>
    </row>
    <row r="2" spans="1:3" x14ac:dyDescent="0.3">
      <c r="A2" s="183" t="s">
        <v>209</v>
      </c>
      <c r="B2" s="183" t="s">
        <v>210</v>
      </c>
      <c r="C2" s="183" t="s">
        <v>211</v>
      </c>
    </row>
    <row r="3" spans="1:3" x14ac:dyDescent="0.3">
      <c r="A3" s="183" t="s">
        <v>209</v>
      </c>
      <c r="B3" s="183" t="s">
        <v>210</v>
      </c>
      <c r="C3" s="183" t="s">
        <v>211</v>
      </c>
    </row>
    <row r="4" spans="1:3" x14ac:dyDescent="0.3">
      <c r="A4" s="183" t="s">
        <v>209</v>
      </c>
      <c r="B4" s="183" t="s">
        <v>210</v>
      </c>
      <c r="C4" s="183" t="s">
        <v>211</v>
      </c>
    </row>
    <row r="5" spans="1:3" x14ac:dyDescent="0.3">
      <c r="A5" s="183" t="s">
        <v>209</v>
      </c>
      <c r="B5" s="183" t="s">
        <v>210</v>
      </c>
      <c r="C5" s="183" t="s">
        <v>211</v>
      </c>
    </row>
    <row r="6" spans="1:3" x14ac:dyDescent="0.3">
      <c r="A6" s="183" t="s">
        <v>209</v>
      </c>
      <c r="B6" s="183" t="s">
        <v>210</v>
      </c>
      <c r="C6" s="183" t="s">
        <v>211</v>
      </c>
    </row>
    <row r="7" spans="1:3" x14ac:dyDescent="0.3">
      <c r="A7" s="183" t="s">
        <v>209</v>
      </c>
      <c r="B7" s="183" t="s">
        <v>210</v>
      </c>
      <c r="C7" s="183" t="s">
        <v>211</v>
      </c>
    </row>
    <row r="8" spans="1:3" x14ac:dyDescent="0.3">
      <c r="A8" s="183" t="s">
        <v>209</v>
      </c>
      <c r="B8" s="183" t="s">
        <v>210</v>
      </c>
      <c r="C8" s="183" t="s">
        <v>211</v>
      </c>
    </row>
    <row r="9" spans="1:3" x14ac:dyDescent="0.3">
      <c r="A9" t="s">
        <v>209</v>
      </c>
      <c r="B9" t="s">
        <v>210</v>
      </c>
      <c r="C9" t="s">
        <v>211</v>
      </c>
    </row>
    <row r="10" spans="1:3" x14ac:dyDescent="0.3">
      <c r="A10" t="s">
        <v>209</v>
      </c>
      <c r="B10" t="s">
        <v>210</v>
      </c>
      <c r="C10" t="s">
        <v>211</v>
      </c>
    </row>
    <row r="11" spans="1:3" x14ac:dyDescent="0.3">
      <c r="A11" t="s">
        <v>209</v>
      </c>
      <c r="B11" t="s">
        <v>210</v>
      </c>
      <c r="C11" t="s">
        <v>211</v>
      </c>
    </row>
    <row r="12" spans="1:3" x14ac:dyDescent="0.3">
      <c r="A12" t="s">
        <v>209</v>
      </c>
      <c r="B12" t="s">
        <v>210</v>
      </c>
      <c r="C12" t="s">
        <v>211</v>
      </c>
    </row>
    <row r="13" spans="1:3" x14ac:dyDescent="0.3">
      <c r="A13" t="s">
        <v>209</v>
      </c>
      <c r="B13" t="s">
        <v>210</v>
      </c>
      <c r="C13" t="s">
        <v>211</v>
      </c>
    </row>
    <row r="14" spans="1:3" x14ac:dyDescent="0.3">
      <c r="A14" t="s">
        <v>209</v>
      </c>
      <c r="B14" t="s">
        <v>210</v>
      </c>
      <c r="C14" t="s">
        <v>211</v>
      </c>
    </row>
    <row r="15" spans="1:3" x14ac:dyDescent="0.3">
      <c r="A15" s="183"/>
      <c r="B15" s="183"/>
      <c r="C15" s="18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3"/>
  <sheetViews>
    <sheetView workbookViewId="0"/>
  </sheetViews>
  <sheetFormatPr defaultRowHeight="14.4" x14ac:dyDescent="0.3"/>
  <sheetData>
    <row r="1" spans="1:3" x14ac:dyDescent="0.3">
      <c r="A1" t="s">
        <v>209</v>
      </c>
      <c r="B1" t="s">
        <v>210</v>
      </c>
      <c r="C1" t="s">
        <v>211</v>
      </c>
    </row>
    <row r="2" spans="1:3" x14ac:dyDescent="0.3">
      <c r="A2" t="s">
        <v>209</v>
      </c>
      <c r="B2" t="s">
        <v>210</v>
      </c>
      <c r="C2" t="s">
        <v>211</v>
      </c>
    </row>
    <row r="3" spans="1:3" x14ac:dyDescent="0.3">
      <c r="A3" t="s">
        <v>209</v>
      </c>
      <c r="B3" t="s">
        <v>210</v>
      </c>
      <c r="C3" t="s">
        <v>211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7030A0"/>
  </sheetPr>
  <dimension ref="A1:C15"/>
  <sheetViews>
    <sheetView workbookViewId="0"/>
  </sheetViews>
  <sheetFormatPr defaultColWidth="0" defaultRowHeight="14.4" x14ac:dyDescent="0.3"/>
  <cols>
    <col min="1" max="3" width="8.88671875" customWidth="1"/>
    <col min="4" max="16384" width="8.88671875" hidden="1"/>
  </cols>
  <sheetData>
    <row r="1" spans="1:3" x14ac:dyDescent="0.3">
      <c r="A1" t="s">
        <v>206</v>
      </c>
      <c r="B1" t="s">
        <v>207</v>
      </c>
      <c r="C1" t="s">
        <v>208</v>
      </c>
    </row>
    <row r="2" spans="1:3" x14ac:dyDescent="0.3">
      <c r="A2" s="183" t="s">
        <v>209</v>
      </c>
      <c r="B2" s="183" t="s">
        <v>210</v>
      </c>
      <c r="C2" s="183" t="s">
        <v>211</v>
      </c>
    </row>
    <row r="3" spans="1:3" x14ac:dyDescent="0.3">
      <c r="A3" s="183" t="s">
        <v>209</v>
      </c>
      <c r="B3" s="183" t="s">
        <v>210</v>
      </c>
      <c r="C3" s="183" t="s">
        <v>211</v>
      </c>
    </row>
    <row r="4" spans="1:3" x14ac:dyDescent="0.3">
      <c r="A4" s="183">
        <v>44</v>
      </c>
      <c r="B4" s="183" t="s">
        <v>210</v>
      </c>
      <c r="C4" s="183" t="s">
        <v>211</v>
      </c>
    </row>
    <row r="5" spans="1:3" x14ac:dyDescent="0.3">
      <c r="A5" s="183" t="s">
        <v>209</v>
      </c>
      <c r="B5" s="183" t="s">
        <v>210</v>
      </c>
      <c r="C5" s="183" t="s">
        <v>211</v>
      </c>
    </row>
    <row r="6" spans="1:3" x14ac:dyDescent="0.3">
      <c r="A6" s="183" t="s">
        <v>209</v>
      </c>
      <c r="B6" s="183" t="s">
        <v>210</v>
      </c>
      <c r="C6" s="183" t="s">
        <v>211</v>
      </c>
    </row>
    <row r="7" spans="1:3" x14ac:dyDescent="0.3">
      <c r="A7" s="183" t="s">
        <v>209</v>
      </c>
      <c r="B7" s="183">
        <v>4</v>
      </c>
      <c r="C7" s="183" t="s">
        <v>211</v>
      </c>
    </row>
    <row r="8" spans="1:3" x14ac:dyDescent="0.3">
      <c r="A8" s="183" t="s">
        <v>209</v>
      </c>
      <c r="B8" s="183" t="s">
        <v>210</v>
      </c>
      <c r="C8" s="183" t="s">
        <v>211</v>
      </c>
    </row>
    <row r="9" spans="1:3" x14ac:dyDescent="0.3">
      <c r="A9" t="s">
        <v>209</v>
      </c>
      <c r="B9" t="s">
        <v>210</v>
      </c>
      <c r="C9">
        <v>4</v>
      </c>
    </row>
    <row r="10" spans="1:3" x14ac:dyDescent="0.3">
      <c r="A10" t="s">
        <v>209</v>
      </c>
      <c r="B10" t="s">
        <v>210</v>
      </c>
      <c r="C10" t="s">
        <v>211</v>
      </c>
    </row>
    <row r="11" spans="1:3" x14ac:dyDescent="0.3">
      <c r="A11" t="s">
        <v>209</v>
      </c>
      <c r="B11" t="s">
        <v>210</v>
      </c>
      <c r="C11" t="s">
        <v>211</v>
      </c>
    </row>
    <row r="12" spans="1:3" x14ac:dyDescent="0.3">
      <c r="A12" t="s">
        <v>209</v>
      </c>
      <c r="B12" t="s">
        <v>210</v>
      </c>
      <c r="C12" t="s">
        <v>211</v>
      </c>
    </row>
    <row r="13" spans="1:3" x14ac:dyDescent="0.3">
      <c r="A13" t="s">
        <v>209</v>
      </c>
      <c r="B13" t="s">
        <v>210</v>
      </c>
      <c r="C13" t="s">
        <v>211</v>
      </c>
    </row>
    <row r="14" spans="1:3" x14ac:dyDescent="0.3">
      <c r="A14" t="s">
        <v>209</v>
      </c>
      <c r="B14" t="s">
        <v>210</v>
      </c>
      <c r="C14" t="s">
        <v>211</v>
      </c>
    </row>
    <row r="15" spans="1:3" x14ac:dyDescent="0.3">
      <c r="A15" s="183"/>
      <c r="B15" s="183"/>
      <c r="C15" s="18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"/>
  <sheetViews>
    <sheetView workbookViewId="0"/>
  </sheetViews>
  <sheetFormatPr defaultColWidth="8.88671875" defaultRowHeight="14.4" x14ac:dyDescent="0.3"/>
  <cols>
    <col min="1" max="8" width="8.8867187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81" r:id="rId3" name="ListBox1">
          <controlPr locked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381000</xdr:colOff>
                <xdr:row>30</xdr:row>
                <xdr:rowOff>167640</xdr:rowOff>
              </to>
            </anchor>
          </controlPr>
        </control>
      </mc:Choice>
      <mc:Fallback>
        <control shapeId="122881" r:id="rId3" name="ListBox1"/>
      </mc:Fallback>
    </mc:AlternateContent>
    <mc:AlternateContent xmlns:mc="http://schemas.openxmlformats.org/markup-compatibility/2006">
      <mc:Choice Requires="x14">
        <control shapeId="122883" r:id="rId5" name="CommandButton1">
          <controlPr locked="0" autoLine="0" r:id="rId6">
            <anchor moveWithCells="1" sizeWithCells="1">
              <from>
                <xdr:col>0</xdr:col>
                <xdr:colOff>76200</xdr:colOff>
                <xdr:row>0</xdr:row>
                <xdr:rowOff>68580</xdr:rowOff>
              </from>
              <to>
                <xdr:col>1</xdr:col>
                <xdr:colOff>236220</xdr:colOff>
                <xdr:row>2</xdr:row>
                <xdr:rowOff>7620</xdr:rowOff>
              </to>
            </anchor>
          </controlPr>
        </control>
      </mc:Choice>
      <mc:Fallback>
        <control shapeId="122883" r:id="rId5" name="CommandButton1"/>
      </mc:Fallback>
    </mc:AlternateContent>
    <mc:AlternateContent xmlns:mc="http://schemas.openxmlformats.org/markup-compatibility/2006">
      <mc:Choice Requires="x14">
        <control shapeId="122885" r:id="rId7" name="brow02">
          <controlPr autoLine="0" autoPict="0" r:id="rId8">
            <anchor moveWithCells="1">
              <from>
                <xdr:col>5</xdr:col>
                <xdr:colOff>381000</xdr:colOff>
                <xdr:row>0</xdr:row>
                <xdr:rowOff>0</xdr:rowOff>
              </from>
              <to>
                <xdr:col>18</xdr:col>
                <xdr:colOff>449580</xdr:colOff>
                <xdr:row>30</xdr:row>
                <xdr:rowOff>167640</xdr:rowOff>
              </to>
            </anchor>
          </controlPr>
        </control>
      </mc:Choice>
      <mc:Fallback>
        <control shapeId="122885" r:id="rId7" name="brow0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45</vt:i4>
      </vt:variant>
    </vt:vector>
  </HeadingPairs>
  <TitlesOfParts>
    <vt:vector size="85" baseType="lpstr">
      <vt:lpstr>Detail</vt:lpstr>
      <vt:lpstr>SIE</vt:lpstr>
      <vt:lpstr>Lists</vt:lpstr>
      <vt:lpstr>Template01</vt:lpstr>
      <vt:lpstr>Template01 (2)</vt:lpstr>
      <vt:lpstr>Detail (2)</vt:lpstr>
      <vt:lpstr>Sheet7</vt:lpstr>
      <vt:lpstr>Sheet8</vt:lpstr>
      <vt:lpstr>Sheet9</vt:lpstr>
      <vt:lpstr>Sheet10</vt:lpstr>
      <vt:lpstr>db01</vt:lpstr>
      <vt:lpstr>command</vt:lpstr>
      <vt:lpstr>ProjectList</vt:lpstr>
      <vt:lpstr>ProjectDetail</vt:lpstr>
      <vt:lpstr>DB02</vt:lpstr>
      <vt:lpstr>LB-DB02</vt:lpstr>
      <vt:lpstr>DataBase</vt:lpstr>
      <vt:lpstr>Chart02</vt:lpstr>
      <vt:lpstr>Chart</vt:lpstr>
      <vt:lpstr>Sheet1</vt:lpstr>
      <vt:lpstr>Sheet4</vt:lpstr>
      <vt:lpstr>Sheet5</vt:lpstr>
      <vt:lpstr>Sheet6</vt:lpstr>
      <vt:lpstr>Sheet2</vt:lpstr>
      <vt:lpstr>Sheet3</vt:lpstr>
      <vt:lpstr>Sheet11</vt:lpstr>
      <vt:lpstr>Sheet12</vt:lpstr>
      <vt:lpstr>Sheet16</vt:lpstr>
      <vt:lpstr>calculos01</vt:lpstr>
      <vt:lpstr>projection</vt:lpstr>
      <vt:lpstr>PT004</vt:lpstr>
      <vt:lpstr>Data004</vt:lpstr>
      <vt:lpstr>DataBaseScreen</vt:lpstr>
      <vt:lpstr>Sheet14</vt:lpstr>
      <vt:lpstr>DataBaseScreen (2)</vt:lpstr>
      <vt:lpstr>Sheet13</vt:lpstr>
      <vt:lpstr>Tabla01</vt:lpstr>
      <vt:lpstr>Sheet17</vt:lpstr>
      <vt:lpstr>Tabla02</vt:lpstr>
      <vt:lpstr>browser01</vt:lpstr>
      <vt:lpstr>calculos01!acol</vt:lpstr>
      <vt:lpstr>acol</vt:lpstr>
      <vt:lpstr>acol2</vt:lpstr>
      <vt:lpstr>active01</vt:lpstr>
      <vt:lpstr>Amount</vt:lpstr>
      <vt:lpstr>amount001</vt:lpstr>
      <vt:lpstr>dataPT004</vt:lpstr>
      <vt:lpstr>dataPT00402</vt:lpstr>
      <vt:lpstr>datos01</vt:lpstr>
      <vt:lpstr>datos02</vt:lpstr>
      <vt:lpstr>calculos01!Days</vt:lpstr>
      <vt:lpstr>Days</vt:lpstr>
      <vt:lpstr>Days2</vt:lpstr>
      <vt:lpstr>Tabla02!DB_Tabla01</vt:lpstr>
      <vt:lpstr>DB_Tabla01</vt:lpstr>
      <vt:lpstr>DB_Tabla02</vt:lpstr>
      <vt:lpstr>calculos01!dcol</vt:lpstr>
      <vt:lpstr>dcol</vt:lpstr>
      <vt:lpstr>dcol2</vt:lpstr>
      <vt:lpstr>Desv.</vt:lpstr>
      <vt:lpstr>detail01</vt:lpstr>
      <vt:lpstr>calculos01!Months</vt:lpstr>
      <vt:lpstr>Months</vt:lpstr>
      <vt:lpstr>'DataBaseScreen (2)'!name05</vt:lpstr>
      <vt:lpstr>name05</vt:lpstr>
      <vt:lpstr>New_Project_02</vt:lpstr>
      <vt:lpstr>Nuevo14</vt:lpstr>
      <vt:lpstr>calculos01!onumber</vt:lpstr>
      <vt:lpstr>onumber</vt:lpstr>
      <vt:lpstr>onumber2</vt:lpstr>
      <vt:lpstr>P01_14_test56</vt:lpstr>
      <vt:lpstr>P01_15_free01</vt:lpstr>
      <vt:lpstr>PJ_15_6.5_1_free</vt:lpstr>
      <vt:lpstr>plan07</vt:lpstr>
      <vt:lpstr>Project</vt:lpstr>
      <vt:lpstr>select0</vt:lpstr>
      <vt:lpstr>calculos01!Start</vt:lpstr>
      <vt:lpstr>Start</vt:lpstr>
      <vt:lpstr>Start2</vt:lpstr>
      <vt:lpstr>tipo01</vt:lpstr>
      <vt:lpstr>venga23</vt:lpstr>
      <vt:lpstr>vengahombr88888</vt:lpstr>
      <vt:lpstr>vengahombre</vt:lpstr>
      <vt:lpstr>vengahombre333</vt:lpstr>
      <vt:lpstr>vengahombre33377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Bravo, Juan Carlos</cp:lastModifiedBy>
  <dcterms:created xsi:type="dcterms:W3CDTF">2019-02-23T20:18:11Z</dcterms:created>
  <dcterms:modified xsi:type="dcterms:W3CDTF">2019-03-12T16:01:00Z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765f6285-6c87-4e77-82fd-17a1486742e5</vt:lpwstr>
  </property>
</Properties>
</file>