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" sheetId="1" r:id="rId4"/>
    <sheet state="visible" name="0_PRIDEL" sheetId="2" r:id="rId5"/>
    <sheet state="visible" name="1_Bc_Mag_DSP" sheetId="3" r:id="rId6"/>
    <sheet state="visible" name="2_Projekty_BP_DP" sheetId="4" r:id="rId7"/>
    <sheet state="visible" name="3_DSP" sheetId="5" r:id="rId8"/>
    <sheet state="visible" name="4_DOC_PROF" sheetId="6" r:id="rId9"/>
    <sheet state="visible" name="4a_úvazky-na-FM" sheetId="7" r:id="rId10"/>
    <sheet state="visible" name="5_Výuka" sheetId="8" r:id="rId11"/>
    <sheet state="visible" name="6_Garanti" sheetId="9" r:id="rId12"/>
    <sheet state="visible" name="7_Plochy pracovišť" sheetId="10" r:id="rId13"/>
    <sheet state="visible" name="8_Výpočet_20%_FRIM" sheetId="11" r:id="rId14"/>
    <sheet state="visible" name="9_DFM" sheetId="12" r:id="rId15"/>
    <sheet state="visible" name="10_Celkem_106" sheetId="13" r:id="rId16"/>
    <sheet state="visible" name="11_Celkem_115" sheetId="14" r:id="rId17"/>
    <sheet state="visible" name="12_Celkem_117" sheetId="15" r:id="rId18"/>
    <sheet state="visible" name="13_CeloškolskáRežie" sheetId="16" r:id="rId19"/>
    <sheet state="visible" name="14_rozpočítání DF" sheetId="17" r:id="rId20"/>
    <sheet state="visible" name="ROZPOČET" sheetId="18" r:id="rId21"/>
    <sheet state="visible" name="App1" sheetId="19" r:id="rId22"/>
  </sheets>
  <definedNames>
    <definedName hidden="1" localSheetId="9" name="_xlnm._FilterDatabase">'7_Plochy pracovišť'!$A$1:$IF$145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6">
      <text>
        <t xml:space="preserve">současný stav dle mzdové inventury
	-Olga</t>
      </text>
    </comment>
    <comment authorId="0" ref="B6">
      <text>
        <t xml:space="preserve">současný stav dle mzdové inventury
	-Olga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7">
      <text>
        <t xml:space="preserve">odpovídá 30 %, zbytek do 50 % vrácen na ústav rozpočtovou úpravou - jednorázově dopočteno
	-Olga</t>
      </text>
    </comment>
    <comment authorId="0" ref="J17">
      <text>
        <t xml:space="preserve">PPSŘ 12551 rozúčtování platné do 30.11.2023
	-Olga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6">
      <text>
        <t xml:space="preserve">nelze rozúčtovat 50 %
	-Zdeněk Plíva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57">
      <text>
        <t xml:space="preserve">má Vinoda Padila, který již nepracuje na CXI
	-Simona</t>
      </text>
    </comment>
    <comment authorId="0" ref="B13">
      <text>
        <t xml:space="preserve">podle rozpisu stipendií na rok, na základě SD - vyplácí ústavy...
	-Zdeněk Plíva</t>
      </text>
    </comment>
    <comment authorId="0" ref="G33">
      <text>
        <t xml:space="preserve">Nastavit, kolik ze 117 se bude dělit podle RIV as kolik podle M17+
	-Olga</t>
      </text>
    </comment>
    <comment authorId="0" ref="B58">
      <text>
        <t xml:space="preserve">doc. Waclawek
	-Simona</t>
      </text>
    </comment>
    <comment authorId="0" ref="B60">
      <text>
        <t xml:space="preserve">Černík - Zdeněk ho chce pod NTI
	-Simona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9">
      <text>
        <t xml:space="preserve">vyplacení garantům mimo FM + provoz DSP
	-Zdeněk Plíva</t>
      </text>
    </comment>
    <comment authorId="0" ref="C24">
      <text>
        <t xml:space="preserve">na DSP NANO žádnou 117 nedostáváme… Co s tím? Naúčtovat CXI?
	-Zdeněk Plíva</t>
      </text>
    </comment>
    <comment authorId="0" ref="H14">
      <text>
        <t xml:space="preserve">106+117-Režie-FRIM
	-Olga</t>
      </text>
    </comment>
  </commentList>
</comments>
</file>

<file path=xl/sharedStrings.xml><?xml version="1.0" encoding="utf-8"?>
<sst xmlns="http://schemas.openxmlformats.org/spreadsheetml/2006/main" count="2027" uniqueCount="1032">
  <si>
    <t>datum</t>
  </si>
  <si>
    <t>list</t>
  </si>
  <si>
    <t>změna</t>
  </si>
  <si>
    <t>0_Příděl</t>
  </si>
  <si>
    <t>sl. A, ř. 18 INV přepsáno na podpora FoM =&gt; vyčleněné prostředky rovnou u vstupu</t>
  </si>
  <si>
    <t>14_rozpočítání</t>
  </si>
  <si>
    <t>přidán řádek 10 Podpora FoM</t>
  </si>
  <si>
    <t>ROZPOČET</t>
  </si>
  <si>
    <t>přidán řádek 12 Podpora FoM</t>
  </si>
  <si>
    <t>??</t>
  </si>
  <si>
    <t>doplnit odměny organizátorům seminářů DSP?</t>
  </si>
  <si>
    <t>5_Výuka</t>
  </si>
  <si>
    <r>
      <rPr>
        <rFont val="Arial"/>
        <color theme="1"/>
        <sz val="10.0"/>
      </rPr>
      <t xml:space="preserve">Aktualizace dat - doc. Tůma - </t>
    </r>
    <r>
      <rPr>
        <rFont val="Arial CE"/>
        <color rgb="FF0000FF"/>
        <sz val="10.0"/>
      </rPr>
      <t>hotové</t>
    </r>
  </si>
  <si>
    <t>1_Bc_Mag_DSP</t>
  </si>
  <si>
    <r>
      <rPr>
        <rFont val="Arial"/>
        <color theme="1"/>
        <sz val="10.0"/>
      </rPr>
      <t xml:space="preserve">Aktualizace dat - Jánská - </t>
    </r>
    <r>
      <rPr>
        <rFont val="Arial CE"/>
        <color rgb="FF0000FF"/>
        <sz val="10.0"/>
      </rPr>
      <t>hotové</t>
    </r>
  </si>
  <si>
    <t>koeficienty náročnosti studia platné i pro rok 2023?</t>
  </si>
  <si>
    <t>2_Projekty_BP_DP</t>
  </si>
  <si>
    <r>
      <rPr>
        <rFont val="Arial"/>
        <color theme="1"/>
        <sz val="10.0"/>
      </rPr>
      <t xml:space="preserve">Aktualizace dat - Jánská - </t>
    </r>
    <r>
      <rPr>
        <rFont val="Arial CE"/>
        <color rgb="FF0000FF"/>
        <sz val="10.0"/>
      </rPr>
      <t>hotové</t>
    </r>
  </si>
  <si>
    <t>částky uvedené v řádku 3 platné i pro rok 2023?</t>
  </si>
  <si>
    <t>3_DPS</t>
  </si>
  <si>
    <r>
      <rPr>
        <rFont val="Arial"/>
        <color theme="1"/>
        <sz val="10.0"/>
      </rPr>
      <t xml:space="preserve">Aktualizace dat - Kuncová - </t>
    </r>
    <r>
      <rPr>
        <rFont val="Arial CE"/>
        <color rgb="FF0000FF"/>
        <sz val="10.0"/>
      </rPr>
      <t>hotové</t>
    </r>
  </si>
  <si>
    <t>počty bodů platné i pro rok 2023?</t>
  </si>
  <si>
    <t>4_DOC_PROF</t>
  </si>
  <si>
    <r>
      <rPr>
        <rFont val="Arial"/>
        <color theme="1"/>
        <sz val="10.0"/>
      </rPr>
      <t xml:space="preserve">Aktualizace dat  - </t>
    </r>
    <r>
      <rPr>
        <rFont val="Arial CE"/>
        <color rgb="FF0000FF"/>
        <sz val="10.0"/>
      </rPr>
      <t>hotové</t>
    </r>
  </si>
  <si>
    <t>roční ocenění - výše platná i pro rok 2023?</t>
  </si>
  <si>
    <t>4a_úvazky</t>
  </si>
  <si>
    <r>
      <rPr>
        <rFont val="Arial"/>
        <color theme="1"/>
        <sz val="10.0"/>
      </rPr>
      <t xml:space="preserve">Aktualizace dat  - </t>
    </r>
    <r>
      <rPr>
        <rFont val="Arial CE"/>
        <color rgb="FF0000FF"/>
        <sz val="10.0"/>
      </rPr>
      <t>hotové</t>
    </r>
  </si>
  <si>
    <r>
      <rPr>
        <rFont val="Arial"/>
        <color rgb="FFFF0000"/>
        <sz val="10.0"/>
      </rPr>
      <t xml:space="preserve">% kvalifikační struktury -&gt; buňka </t>
    </r>
    <r>
      <rPr>
        <rFont val="Arial CE"/>
        <b/>
        <color rgb="FFFF0000"/>
        <sz val="10.0"/>
      </rPr>
      <t>K4</t>
    </r>
    <r>
      <rPr>
        <rFont val="Arial CE"/>
        <color rgb="FFFF0000"/>
        <sz val="10.0"/>
      </rPr>
      <t xml:space="preserve"> platná i pro rok 2023?</t>
    </r>
  </si>
  <si>
    <t>6_garanti</t>
  </si>
  <si>
    <t>prosím o kontrolu poznámek - řádek 40</t>
  </si>
  <si>
    <t>9_DFM</t>
  </si>
  <si>
    <t>aktualizace mzdových prostředků TAB</t>
  </si>
  <si>
    <r>
      <rPr>
        <rFont val="Arial"/>
        <color rgb="FFFF0000"/>
        <sz val="10.0"/>
      </rPr>
      <t xml:space="preserve">FIX výše - buňka </t>
    </r>
    <r>
      <rPr>
        <rFont val="Arial CE"/>
        <b/>
        <color rgb="FFFF0000"/>
        <sz val="10.0"/>
      </rPr>
      <t>B5</t>
    </r>
  </si>
  <si>
    <t>11_SGS</t>
  </si>
  <si>
    <r>
      <rPr>
        <rFont val="Arial"/>
        <color theme="1"/>
        <sz val="10.0"/>
      </rPr>
      <t xml:space="preserve">Aktualizace dat  - </t>
    </r>
    <r>
      <rPr>
        <rFont val="Arial CE"/>
        <color rgb="FF0000FF"/>
        <sz val="10.0"/>
      </rPr>
      <t>hotové</t>
    </r>
  </si>
  <si>
    <t>7_plochy</t>
  </si>
  <si>
    <t>aktualizace dle souboru Pasporty.xls ze dne 1.3. K:/pasporty, zkontrolovat PUČ 2023 z NavRoz23</t>
  </si>
  <si>
    <t>11_celkem 115</t>
  </si>
  <si>
    <r>
      <rPr>
        <rFont val="Arial"/>
        <color theme="1"/>
        <sz val="10.0"/>
      </rPr>
      <t xml:space="preserve">odmazán sloupec režie a celkem (G,H - nemá význam) - </t>
    </r>
    <r>
      <rPr>
        <rFont val="Arial CE"/>
        <color rgb="FF0000FF"/>
        <sz val="10.0"/>
      </rPr>
      <t>hotové</t>
    </r>
  </si>
  <si>
    <t>12_celkem 117</t>
  </si>
  <si>
    <r>
      <rPr>
        <rFont val="Arial"/>
        <color theme="1"/>
        <sz val="10.0"/>
      </rPr>
      <t xml:space="preserve">kontrola poměru </t>
    </r>
    <r>
      <rPr>
        <rFont val="Arial CE"/>
        <color rgb="FFFF0000"/>
        <sz val="10.0"/>
      </rPr>
      <t>70:30 stabilizační a motivační složka</t>
    </r>
  </si>
  <si>
    <t>oprava u stipendií - DFM celkem rozděleno na CxI, FP a NTI (školitel pod NTI, student REK)</t>
  </si>
  <si>
    <t>buňka C18 opravit součet na stipendia mimo FM</t>
  </si>
  <si>
    <t>oprava zobrazení výpočtu - publikace</t>
  </si>
  <si>
    <t>odstraněn řádek Garanti, hodnota je započítána na listu 10_Celkem_106</t>
  </si>
  <si>
    <t>doplněny hodnoty z NavRoz23 -&gt; A, K a služby</t>
  </si>
  <si>
    <t>doplněna hodnota PUČ z Pasporty23 ve složce K:Rozpočet/Výpočet</t>
  </si>
  <si>
    <t>doplněny hodnoty z NavRoz23 -&gt; A, K a služby - aktualizace</t>
  </si>
  <si>
    <t>13_Režie</t>
  </si>
  <si>
    <t xml:space="preserve">aktualizace výpočtu </t>
  </si>
  <si>
    <t>doplněny hodnoty z NavRoz23 -&gt; režie, FRIM, PUČ, odpočet</t>
  </si>
  <si>
    <t>8_FRIM</t>
  </si>
  <si>
    <r>
      <rPr>
        <rFont val="Arial"/>
        <color theme="1"/>
        <sz val="10.0"/>
      </rPr>
      <t xml:space="preserve">Aktualizace dat  - </t>
    </r>
    <r>
      <rPr>
        <rFont val="Arial CE"/>
        <color rgb="FF0000FF"/>
        <sz val="10.0"/>
      </rPr>
      <t>hotové</t>
    </r>
  </si>
  <si>
    <t xml:space="preserve">aktualizace výpočtu - chybí dislokace </t>
  </si>
  <si>
    <t>doplněny hodnoty z NavRoz23 -&gt; dislokace, režie</t>
  </si>
  <si>
    <r>
      <rPr>
        <rFont val="Arial"/>
        <color theme="1"/>
        <sz val="10.0"/>
      </rPr>
      <t xml:space="preserve">Aktualizace dat  - </t>
    </r>
    <r>
      <rPr>
        <rFont val="Arial CE"/>
        <color rgb="FF0000FF"/>
        <sz val="10.0"/>
      </rPr>
      <t>hotové</t>
    </r>
  </si>
  <si>
    <t>4-doc</t>
  </si>
  <si>
    <t>změna částek podle VMP</t>
  </si>
  <si>
    <t>6-uvazky</t>
  </si>
  <si>
    <t>K4 na 1,5 %</t>
  </si>
  <si>
    <t>Rozpočet FM na rok 2023</t>
  </si>
  <si>
    <t>ROZPOČET TUL na 2023  (KVE: NavRoz23.xls)</t>
  </si>
  <si>
    <t>Zde přesné částky od KVE (rozpočet TUL vpravo):</t>
  </si>
  <si>
    <t>činn. 106:</t>
  </si>
  <si>
    <t>Fakulta</t>
  </si>
  <si>
    <t>FM</t>
  </si>
  <si>
    <t>korekce na FM</t>
  </si>
  <si>
    <t>*1000</t>
  </si>
  <si>
    <t>A</t>
  </si>
  <si>
    <t>Úpravy</t>
  </si>
  <si>
    <t>Úpravy za učebny</t>
  </si>
  <si>
    <t>Odpočet</t>
  </si>
  <si>
    <t>Služby poskytované</t>
  </si>
  <si>
    <t>Spos</t>
  </si>
  <si>
    <t>Služby přijímané</t>
  </si>
  <si>
    <t>Spři</t>
  </si>
  <si>
    <t>K</t>
  </si>
  <si>
    <t>KVE v RozFak.xls: OK (nezaokrouhleno na tis.)</t>
  </si>
  <si>
    <t>IP stabilitační</t>
  </si>
  <si>
    <t>IP motivační</t>
  </si>
  <si>
    <t>SV</t>
  </si>
  <si>
    <t>Celkem</t>
  </si>
  <si>
    <t>Příděly</t>
  </si>
  <si>
    <t>Činn. 106</t>
  </si>
  <si>
    <t>106 příděl z MŠMT</t>
  </si>
  <si>
    <t>Podpora FoM (úprava na vstupu)</t>
  </si>
  <si>
    <t>106 k ROZDĚLENÍ (po úpravách na vstupu)</t>
  </si>
  <si>
    <t>Režie</t>
  </si>
  <si>
    <t>IP 117</t>
  </si>
  <si>
    <t>Přepočet na provedené dislokace 2023 - rozdíl</t>
  </si>
  <si>
    <t>SV 115</t>
  </si>
  <si>
    <r>
      <rPr>
        <rFont val="Times New Roman"/>
        <color theme="1"/>
        <sz val="12.0"/>
      </rPr>
      <t xml:space="preserve">Režie upravené o dislokace </t>
    </r>
    <r>
      <rPr>
        <rFont val="Times New Roman"/>
        <i/>
        <color theme="1"/>
        <sz val="12.0"/>
      </rPr>
      <t>(bez Režie AS)</t>
    </r>
  </si>
  <si>
    <t>Celkem 106, 117</t>
  </si>
  <si>
    <t>Režie AS</t>
  </si>
  <si>
    <t>Režie celoškolská</t>
  </si>
  <si>
    <r>
      <rPr>
        <rFont val="Times New Roman"/>
        <b/>
        <color theme="1"/>
        <sz val="12.0"/>
      </rPr>
      <t xml:space="preserve">Podíl na úhradě FRIM 20% </t>
    </r>
    <r>
      <rPr>
        <rFont val="Times New Roman"/>
        <b val="0"/>
        <color theme="1"/>
        <sz val="12.0"/>
      </rPr>
      <t>(dle užívaných ploch)</t>
    </r>
  </si>
  <si>
    <t>uživatel</t>
  </si>
  <si>
    <t>Celkem 106, 117, 115 mínus odvody REK</t>
  </si>
  <si>
    <t>PUČ [m2]</t>
  </si>
  <si>
    <t>FRIM [Kč]</t>
  </si>
  <si>
    <t>Rozdělení dotace (celé) na vzdělávací činnost - 106 - podle počtu bak., magisterských studentů a doktorandů na rok 2022/2023</t>
  </si>
  <si>
    <t>K rozdělení:</t>
  </si>
  <si>
    <r>
      <rPr>
        <rFont val="Times New Roman"/>
        <b/>
        <color theme="1"/>
        <sz val="12.0"/>
      </rPr>
      <t xml:space="preserve">Počet  celkem </t>
    </r>
    <r>
      <rPr>
        <rFont val="Times New Roman"/>
        <b val="0"/>
        <color theme="1"/>
        <sz val="12.0"/>
      </rPr>
      <t xml:space="preserve">(průměr za poslední 3 roky - </t>
    </r>
    <r>
      <rPr>
        <rFont val="Times New Roman"/>
        <b/>
        <color theme="1"/>
        <sz val="12.0"/>
      </rPr>
      <t xml:space="preserve">
</t>
    </r>
    <r>
      <rPr>
        <rFont val="Times New Roman"/>
        <b val="0"/>
        <color theme="1"/>
        <sz val="12.0"/>
      </rPr>
      <t>vždy dle stavu k 31. 10.)</t>
    </r>
  </si>
  <si>
    <t>Koeficient náročnosti studia</t>
  </si>
  <si>
    <t>Počet studentů * Koeficient</t>
  </si>
  <si>
    <t>%</t>
  </si>
  <si>
    <t>Kč</t>
  </si>
  <si>
    <t>B+NM</t>
  </si>
  <si>
    <t>B</t>
  </si>
  <si>
    <t>NM</t>
  </si>
  <si>
    <t>DSP</t>
  </si>
  <si>
    <t>koeficienty platné i pro rok 2022</t>
  </si>
  <si>
    <t>DFM:</t>
  </si>
  <si>
    <t>DFM 116:</t>
  </si>
  <si>
    <t>DFM 106:</t>
  </si>
  <si>
    <t>B - bakalářské studijní programy</t>
  </si>
  <si>
    <t>NM - navazující magisterské studijní programy (2leté)</t>
  </si>
  <si>
    <t>DSP - doktorské studijní programy</t>
  </si>
  <si>
    <t>Výpočet počtu studentů pro stanovení přídělu na BS/MS/DS</t>
  </si>
  <si>
    <t>počty ze STAGu</t>
  </si>
  <si>
    <t>2022/2023</t>
  </si>
  <si>
    <t>2021/2022</t>
  </si>
  <si>
    <t>2020/2021</t>
  </si>
  <si>
    <t>2019/2020</t>
  </si>
  <si>
    <t>Prům.</t>
  </si>
  <si>
    <t>změna počtu studentů</t>
  </si>
  <si>
    <t>Počty vedených projektů, bakalářských a diplomových prací za akad. rok 2022/2023</t>
  </si>
  <si>
    <t>upravený</t>
  </si>
  <si>
    <t>částky OK i pro rok 2022</t>
  </si>
  <si>
    <t>Ústav</t>
  </si>
  <si>
    <r>
      <rPr>
        <rFont val="Times New Roman"/>
        <b/>
        <color theme="1"/>
        <sz val="12.0"/>
      </rPr>
      <t xml:space="preserve">Počet 
</t>
    </r>
    <r>
      <rPr>
        <rFont val="Times New Roman"/>
        <b/>
        <color rgb="FFFF0000"/>
        <sz val="12.0"/>
      </rPr>
      <t>Bc.</t>
    </r>
    <r>
      <rPr>
        <rFont val="Times New Roman"/>
        <b/>
        <color theme="1"/>
        <sz val="12.0"/>
      </rPr>
      <t xml:space="preserve">-projektů </t>
    </r>
  </si>
  <si>
    <r>
      <rPr>
        <rFont val="Times New Roman"/>
        <b/>
        <color theme="1"/>
        <sz val="12.0"/>
      </rPr>
      <t xml:space="preserve">Počet 
</t>
    </r>
    <r>
      <rPr>
        <rFont val="Times New Roman"/>
        <b/>
        <color rgb="FF3366FF"/>
        <sz val="12.0"/>
      </rPr>
      <t>Mgr.-</t>
    </r>
    <r>
      <rPr>
        <rFont val="Times New Roman"/>
        <b/>
        <color theme="1"/>
        <sz val="12.0"/>
      </rPr>
      <t xml:space="preserve">projektů </t>
    </r>
  </si>
  <si>
    <r>
      <rPr>
        <rFont val="Times New Roman"/>
        <b/>
        <color theme="1"/>
        <sz val="12.0"/>
      </rPr>
      <t xml:space="preserve">Počet </t>
    </r>
    <r>
      <rPr>
        <rFont val="Times New Roman"/>
        <b/>
        <color rgb="FFFF0000"/>
        <sz val="12.0"/>
      </rPr>
      <t xml:space="preserve">BP </t>
    </r>
    <r>
      <rPr>
        <rFont val="Times New Roman"/>
        <b/>
        <color theme="1"/>
        <sz val="12.0"/>
      </rPr>
      <t xml:space="preserve">vedených 
na FM </t>
    </r>
  </si>
  <si>
    <r>
      <rPr>
        <rFont val="Times New Roman"/>
        <b/>
        <color theme="1"/>
        <sz val="12.0"/>
      </rPr>
      <t xml:space="preserve">Počet </t>
    </r>
    <r>
      <rPr>
        <rFont val="Times New Roman"/>
        <b/>
        <color rgb="FF3366FF"/>
        <sz val="12.0"/>
      </rPr>
      <t>DP</t>
    </r>
    <r>
      <rPr>
        <rFont val="Times New Roman"/>
        <b/>
        <color theme="1"/>
        <sz val="12.0"/>
      </rPr>
      <t xml:space="preserve"> vedených 
na FM </t>
    </r>
  </si>
  <si>
    <r>
      <rPr>
        <rFont val="Times New Roman"/>
        <b/>
        <color theme="1"/>
        <sz val="12.0"/>
      </rPr>
      <t xml:space="preserve">Počet 
</t>
    </r>
    <r>
      <rPr>
        <rFont val="Times New Roman"/>
        <b/>
        <color rgb="FFFF0000"/>
        <sz val="12.0"/>
      </rPr>
      <t>Bc.</t>
    </r>
    <r>
      <rPr>
        <rFont val="Times New Roman"/>
        <b/>
        <color theme="1"/>
        <sz val="12.0"/>
      </rPr>
      <t>-projektů</t>
    </r>
    <r>
      <rPr>
        <rFont val="Times New Roman"/>
        <b val="0"/>
        <color theme="1"/>
        <sz val="12.0"/>
      </rPr>
      <t xml:space="preserve"> * Kč</t>
    </r>
  </si>
  <si>
    <r>
      <rPr>
        <rFont val="Times New Roman"/>
        <b/>
        <color theme="1"/>
        <sz val="12.0"/>
      </rPr>
      <t xml:space="preserve">Počet 
</t>
    </r>
    <r>
      <rPr>
        <rFont val="Times New Roman"/>
        <b/>
        <color rgb="FF3366FF"/>
        <sz val="12.0"/>
      </rPr>
      <t>Mgr.-</t>
    </r>
    <r>
      <rPr>
        <rFont val="Times New Roman"/>
        <b/>
        <color theme="1"/>
        <sz val="12.0"/>
      </rPr>
      <t>projektů</t>
    </r>
    <r>
      <rPr>
        <rFont val="Times New Roman"/>
        <b val="0"/>
        <color theme="1"/>
        <sz val="12.0"/>
      </rPr>
      <t xml:space="preserve"> * Kč</t>
    </r>
  </si>
  <si>
    <r>
      <rPr>
        <rFont val="Times New Roman"/>
        <b/>
        <color theme="1"/>
        <sz val="12.0"/>
      </rPr>
      <t xml:space="preserve">Počet </t>
    </r>
    <r>
      <rPr>
        <rFont val="Times New Roman"/>
        <b/>
        <color rgb="FFFF0000"/>
        <sz val="12.0"/>
      </rPr>
      <t xml:space="preserve">BP </t>
    </r>
    <r>
      <rPr>
        <rFont val="Times New Roman"/>
        <b/>
        <color theme="1"/>
        <sz val="12.0"/>
      </rPr>
      <t>vedených 
na FM * Kč</t>
    </r>
  </si>
  <si>
    <r>
      <rPr>
        <rFont val="Times New Roman"/>
        <b/>
        <color theme="1"/>
        <sz val="12.0"/>
      </rPr>
      <t xml:space="preserve">Počet </t>
    </r>
    <r>
      <rPr>
        <rFont val="Times New Roman"/>
        <b/>
        <color rgb="FF3366FF"/>
        <sz val="12.0"/>
      </rPr>
      <t>DP</t>
    </r>
    <r>
      <rPr>
        <rFont val="Times New Roman"/>
        <b/>
        <color theme="1"/>
        <sz val="12.0"/>
      </rPr>
      <t xml:space="preserve"> vedených 
na FM * Kč</t>
    </r>
  </si>
  <si>
    <t>Ústav
celkem</t>
  </si>
  <si>
    <t>ITE, 7620</t>
  </si>
  <si>
    <t>MTI, 7630</t>
  </si>
  <si>
    <t>NTI, 7640</t>
  </si>
  <si>
    <t>B:</t>
  </si>
  <si>
    <t>NM:</t>
  </si>
  <si>
    <t>Vypočt. dotace na I.-III.roč., IV. a V. roč. (vč.navazujících)</t>
  </si>
  <si>
    <t>na Projekty+BP+DP vyčleněno</t>
  </si>
  <si>
    <t>K dalšímu dělení za výuku zbývá:</t>
  </si>
  <si>
    <t>Bak. projekty</t>
  </si>
  <si>
    <t>Bak. práce</t>
  </si>
  <si>
    <t>Mag. projekt</t>
  </si>
  <si>
    <t>Diplomky</t>
  </si>
  <si>
    <t>Název předmětu</t>
  </si>
  <si>
    <t>PRJ1</t>
  </si>
  <si>
    <t>PRJ2</t>
  </si>
  <si>
    <t>PRJ</t>
  </si>
  <si>
    <t>PR1</t>
  </si>
  <si>
    <t>PRJA</t>
  </si>
  <si>
    <t>PRN</t>
  </si>
  <si>
    <t>BP1</t>
  </si>
  <si>
    <t>BP2</t>
  </si>
  <si>
    <t>BPA1</t>
  </si>
  <si>
    <t>BPA2</t>
  </si>
  <si>
    <t>BP-1</t>
  </si>
  <si>
    <t>BP-2</t>
  </si>
  <si>
    <t>BPN</t>
  </si>
  <si>
    <t>PRO</t>
  </si>
  <si>
    <t>PD1</t>
  </si>
  <si>
    <t>PD2</t>
  </si>
  <si>
    <t>DP1</t>
  </si>
  <si>
    <t>DP2</t>
  </si>
  <si>
    <t>DPA1</t>
  </si>
  <si>
    <t>DPA2</t>
  </si>
  <si>
    <t>DP-1</t>
  </si>
  <si>
    <t>DP-2</t>
  </si>
  <si>
    <t>DP1-Z</t>
  </si>
  <si>
    <t>DP2-Z</t>
  </si>
  <si>
    <t>DPN</t>
  </si>
  <si>
    <t>DPR</t>
  </si>
  <si>
    <t>Vyplní SO  b+m</t>
  </si>
  <si>
    <t>portál STAG - prohlížení - předmět - zkratka předmětu</t>
  </si>
  <si>
    <t>Příděl části dotace na vzdělávací činnost (činnost 106) podle počtu doktorandů (studujících standardní dobu studia + 1 rok = SDS+1) na rok 2023</t>
  </si>
  <si>
    <t>Kritérium: vykonaná/nevykonaná státní doktorská zkouška a počet absolventů</t>
  </si>
  <si>
    <t>Počet bodů</t>
  </si>
  <si>
    <t>Vypočtená částka na DSP</t>
  </si>
  <si>
    <t>I pro rok 2023 zůstává beze změny</t>
  </si>
  <si>
    <t xml:space="preserve">Počet dokt. do (SDS+1) celkem
</t>
  </si>
  <si>
    <t>Počet absolventů za posl. 3 roky</t>
  </si>
  <si>
    <t>Počet dokt. do SDS+1  se 
st. dokt. zk</t>
  </si>
  <si>
    <t>Počet dokt. do SDS+1  bez st. dokt. zk</t>
  </si>
  <si>
    <t>Počet abs. * Počet bodů</t>
  </si>
  <si>
    <t>Počet dokt. se 
st. dokt. zk.* Počet bodů</t>
  </si>
  <si>
    <t>Počet dokt. bez 
st. dokt. zk. * Počet bodů</t>
  </si>
  <si>
    <t>(Počet dokt. + Absolvetů) * Počet bodů celkem</t>
  </si>
  <si>
    <t>korekce pro FM na vrub CXI a FP</t>
  </si>
  <si>
    <t>po korekci</t>
  </si>
  <si>
    <t>DFM, 7817</t>
  </si>
  <si>
    <t>režie za studenty CXI a FP</t>
  </si>
  <si>
    <t>CXI</t>
  </si>
  <si>
    <t>KCH</t>
  </si>
  <si>
    <t>KFY</t>
  </si>
  <si>
    <t>kontrola</t>
  </si>
  <si>
    <t>Celkem MIMO FM</t>
  </si>
  <si>
    <t>nn</t>
  </si>
  <si>
    <t>zkopírováno z tabulky od SO-DSP (DOKTORANDI_FM_REK_ROZPOČET_2023_SK.xlsx)</t>
  </si>
  <si>
    <t>Příděl části dotace podle počtu kvalifikační struktury DOC a PROF</t>
  </si>
  <si>
    <t>Kritérium: jmenovaný DOC/PROF jako zaměstnanec FM "A")</t>
  </si>
  <si>
    <t>AKTUALIZOVÁNO 23.2.2023</t>
  </si>
  <si>
    <t>Roční ocenění</t>
  </si>
  <si>
    <t>rok 2023 OK</t>
  </si>
  <si>
    <t xml:space="preserve">Počet doc. celkem
</t>
  </si>
  <si>
    <t xml:space="preserve">Počet prof. celkem
</t>
  </si>
  <si>
    <t>Počet doc. za posl. 3 roky</t>
  </si>
  <si>
    <t>Počet prof. za 3 roky</t>
  </si>
  <si>
    <t>Počet doc. * roční ocenění</t>
  </si>
  <si>
    <t>Počet prof. * roční ocenění</t>
  </si>
  <si>
    <t>Z činn. 106</t>
  </si>
  <si>
    <t>Z činn. 117</t>
  </si>
  <si>
    <t>% ze 106</t>
  </si>
  <si>
    <t>odebrat ze 106</t>
  </si>
  <si>
    <t>EXTERNISTI se nikomu nezapočítají</t>
  </si>
  <si>
    <t>odebrat ze 117</t>
  </si>
  <si>
    <t>profesoři</t>
  </si>
  <si>
    <t>Poznámka:</t>
  </si>
  <si>
    <t>Celkový počet doc. a prof. je brán ze mzdové inventury platné k 31.1.2023</t>
  </si>
  <si>
    <t>prof. Koldovský (ITE) 17.6.20</t>
  </si>
  <si>
    <t>Výčet profesorů a docentů pro započtení je rozhodný termín jmenování</t>
  </si>
  <si>
    <t>docenti</t>
  </si>
  <si>
    <t>Žídek 1.7.22 (externí), Červa 1.1.2 (ITE), Yalcinkaya 1.1.22 (MTI), Salač 1.7.22 (FP)</t>
  </si>
  <si>
    <t xml:space="preserve"> Pustka1.1.21 (externí)</t>
  </si>
  <si>
    <t>Stebel 1.7.19 (NTI), Barilla 1.1.20 (Externí)</t>
  </si>
  <si>
    <t>Příděl části dotace podle kvalifikační struktury</t>
  </si>
  <si>
    <t>k 28. 2. 2023</t>
  </si>
  <si>
    <t>AKTUALIZOVÁNO 14.3.2022</t>
  </si>
  <si>
    <t>filtr z K:/mzdy/2018-02Uvazky.xls  (kont.Tab: Filtr=Kmen.prac., Osy=Kategorie, Hodnoty=Součet "uvazek v %")</t>
  </si>
  <si>
    <t>Tabulka kvalifikační struktury</t>
  </si>
  <si>
    <t>Úvazky FM</t>
  </si>
  <si>
    <t>kolik procent odebrat na kvalif. strukturu</t>
  </si>
  <si>
    <t>Úvazky FM k 28. 2. 2023</t>
  </si>
  <si>
    <t>% ze součtu (106+117)</t>
  </si>
  <si>
    <r>
      <rPr>
        <rFont val="Times New Roman"/>
        <b/>
        <color theme="1"/>
        <sz val="13.0"/>
      </rPr>
      <t xml:space="preserve">Tarify tříd  </t>
    </r>
    <r>
      <rPr>
        <rFont val="Times New Roman"/>
        <b val="0"/>
        <color theme="1"/>
        <sz val="13.0"/>
      </rPr>
      <t>(dolní hranice)</t>
    </r>
  </si>
  <si>
    <t>Hlavy FM</t>
  </si>
  <si>
    <t>Akademičtí pracovníci</t>
  </si>
  <si>
    <t>profesor</t>
  </si>
  <si>
    <t>docent</t>
  </si>
  <si>
    <t>odborný asistent s vědeckou hodností</t>
  </si>
  <si>
    <t>odborný asistent bez vědecké hodnosti</t>
  </si>
  <si>
    <t xml:space="preserve"> </t>
  </si>
  <si>
    <t>asistent výzkumu, lektor</t>
  </si>
  <si>
    <t>technický pracovník</t>
  </si>
  <si>
    <t>Pozn. Dle souboru mi_FM: počítat dle skutečných hodnot, NE dle přepočtů</t>
  </si>
  <si>
    <t>administrativní pracovník</t>
  </si>
  <si>
    <t>Přepočet na 10% přídělu</t>
  </si>
  <si>
    <t>Vrátit na ústavy</t>
  </si>
  <si>
    <t>z toho 106</t>
  </si>
  <si>
    <t>z toho 117</t>
  </si>
  <si>
    <t>2022-23</t>
  </si>
  <si>
    <t>Výuka v zimním semestru</t>
  </si>
  <si>
    <t>BS</t>
  </si>
  <si>
    <t>I.-III.</t>
  </si>
  <si>
    <t>Výuka v letním semestru</t>
  </si>
  <si>
    <t>NMS</t>
  </si>
  <si>
    <t>IV.- V.</t>
  </si>
  <si>
    <t>ITE</t>
  </si>
  <si>
    <t>Počet hodin 
přednášek za celý semestr</t>
  </si>
  <si>
    <t>Počet hodin 
cvičení za celý semestr</t>
  </si>
  <si>
    <t>Počet kroužků
ke cvičení
ze STAGu</t>
  </si>
  <si>
    <t>Před. *Koef.Př.</t>
  </si>
  <si>
    <t>Cvič.pro první 2 kroužky * Koef.Cv.1</t>
  </si>
  <si>
    <t>Cvič. pro 3. a další kroužky * Koef.Cv.2</t>
  </si>
  <si>
    <t>Body celkem</t>
  </si>
  <si>
    <t>I. ročník</t>
  </si>
  <si>
    <t>Výpočty, simul. a vizual. Matlab MTLB   (100)</t>
  </si>
  <si>
    <t>Číslicová technika   CITE  (79)</t>
  </si>
  <si>
    <t>Elektronická dokumentace   EDK   (73)</t>
  </si>
  <si>
    <t>II. ročník</t>
  </si>
  <si>
    <t>Signály a informace    SGI   (84)</t>
  </si>
  <si>
    <t>FZS - Úvod do syst. a signálů  USS*Z  (8)</t>
  </si>
  <si>
    <t xml:space="preserve">Databáze pro big data  DPB  (33) </t>
  </si>
  <si>
    <t xml:space="preserve">Základy elektroniky  ZELB  (10) </t>
  </si>
  <si>
    <t xml:space="preserve">Základy konstruování  ZKO  (38) </t>
  </si>
  <si>
    <t>Úvod do strojového učení   USU  (10)</t>
  </si>
  <si>
    <t>FSB - Elektrot. a elektronika  ELE (79)  1/2 MTI</t>
  </si>
  <si>
    <t>FSBKS - Elektrot. a elektr.  ELE (9)  1/2 MTI</t>
  </si>
  <si>
    <t>III. ročník</t>
  </si>
  <si>
    <t>Aplikace neuronových sítí  ANS  (8)</t>
  </si>
  <si>
    <t>Elektronická zařízení   EZA  (20)</t>
  </si>
  <si>
    <t>Modelování signálů a dat  MSD  (7)</t>
  </si>
  <si>
    <t>Multimediální technologie  MT  (20)</t>
  </si>
  <si>
    <t>Metody vytěžování dat  MVD  (7)</t>
  </si>
  <si>
    <t>Programovatelné obvody   PO  (2)</t>
  </si>
  <si>
    <t>Programovatelné obvody   POB  (21)</t>
  </si>
  <si>
    <t>Technologie pro big data  TPB  (16)</t>
  </si>
  <si>
    <t>Úvod do zpracování obrazů  UZO  (21)</t>
  </si>
  <si>
    <t>FZS - Elektronika ELM*Z  (21)</t>
  </si>
  <si>
    <t>Bakalářský seminář   BS  (38)</t>
  </si>
  <si>
    <t>Cloudové technologie  CTC  (16)</t>
  </si>
  <si>
    <t>Nástroje Office    NOF  (0)</t>
  </si>
  <si>
    <t>Počítačová grafika 2  PG2  (10)</t>
  </si>
  <si>
    <t>Úvod do zpracování obrazů  UZO  (19)</t>
  </si>
  <si>
    <t>FZS - Snímání, digit. a zpr. dat  DZD*Z  (21)</t>
  </si>
  <si>
    <t>IV. ročník</t>
  </si>
  <si>
    <t>Výuka BS:</t>
  </si>
  <si>
    <t>FZS - Vybrané kap. z teorie signálu  KSA  (9)</t>
  </si>
  <si>
    <t>N</t>
  </si>
  <si>
    <t>FZS - Počítačové zpr. signálů  PZS*Z  (9)</t>
  </si>
  <si>
    <t>FZS - Technická dok., řízení proj.  TDO  (8)</t>
  </si>
  <si>
    <t>Digitální audio inženýrství  DAI  (5)</t>
  </si>
  <si>
    <t>Metody zpracování obrazových dat  MZOD  (7)</t>
  </si>
  <si>
    <t>Pokročilé program. na platf. Java  PPJ  (17)</t>
  </si>
  <si>
    <t>Počítačové zpracování řeči   PZR   (7)</t>
  </si>
  <si>
    <t>Počítačové zpracování signálů  PZS  (36+2)</t>
  </si>
  <si>
    <t>Počítačové zpracování signálů  PZS  (14)</t>
  </si>
  <si>
    <t>FZS - Interakce člověk počítač   ICP*Z  (9)</t>
  </si>
  <si>
    <t>V. ročník</t>
  </si>
  <si>
    <t>Počítačové vidění  PVI  (24)</t>
  </si>
  <si>
    <t>Pokročilé met. rozpoznávání řeči  PMR  (5)</t>
  </si>
  <si>
    <t>Hardware software codesign  HSC  (1)</t>
  </si>
  <si>
    <t>Interakce člověka s počítačem  ICP  (12)</t>
  </si>
  <si>
    <t>Image Processing  IMA (4)</t>
  </si>
  <si>
    <t>Počítačové zpracování signálů   PZS (4)</t>
  </si>
  <si>
    <t>FZS - Rozpoznávání a zprac. obrazu RZO  (8)</t>
  </si>
  <si>
    <t>Interakce člověka s počítačem  ICP (3) MEA</t>
  </si>
  <si>
    <t>erasmus</t>
  </si>
  <si>
    <t>Moderní metody zpracování signálů  MMZ  (5)</t>
  </si>
  <si>
    <t>Počítačová lingvistika  PLI  (5)</t>
  </si>
  <si>
    <t>Diagnostika a spolehlivost  DSP  (1)</t>
  </si>
  <si>
    <t>Výuka NMS:</t>
  </si>
  <si>
    <t>MTI</t>
  </si>
  <si>
    <t>Před.*Koef.</t>
  </si>
  <si>
    <t>Cvič.pro první 2 kroužky</t>
  </si>
  <si>
    <t>Cvič. pro 3. a další kroužky</t>
  </si>
  <si>
    <t>Algoritmizace a programov. 1  ALG1  (96)</t>
  </si>
  <si>
    <t>Elektrotechnika  ELT  (68)</t>
  </si>
  <si>
    <t>Informatika  INF  (8)</t>
  </si>
  <si>
    <t>Programování 1   PRG1  (68+2)</t>
  </si>
  <si>
    <t>Přístrojová technika   PTE    (8)</t>
  </si>
  <si>
    <t xml:space="preserve">Úvod do inženýrství   UDI  (142) </t>
  </si>
  <si>
    <t>Úvod do studia materiálů   NTI/USM   (5)</t>
  </si>
  <si>
    <t>Václavík</t>
  </si>
  <si>
    <t>Algoritmizace a progr. 2  ALG2(80)</t>
  </si>
  <si>
    <t>Měření neelektrických veličin   MNV (58)</t>
  </si>
  <si>
    <t>Programovatelné automaty   PRA (55+1)</t>
  </si>
  <si>
    <t>Programování 2   PRG2  (55+3)</t>
  </si>
  <si>
    <t>FZS  Informační systémy ve zdravotnictví ISZ*Z  (27)</t>
  </si>
  <si>
    <t>FA - Základy logického řízení   ZLR*A   (9)</t>
  </si>
  <si>
    <t>FZS - Informační technologie   IT*Z  (24)</t>
  </si>
  <si>
    <t>FZS - Mikr. technika v biom.  MIT-Z  (33)</t>
  </si>
  <si>
    <t>FZS - Teoretická elektrotechn. TEE-Z  (34)</t>
  </si>
  <si>
    <t>Číslicové počítace   CIP  (35)</t>
  </si>
  <si>
    <t>Databázové systémy   DBS  (39)</t>
  </si>
  <si>
    <t>Elektronika   ELE  (50)</t>
  </si>
  <si>
    <t>Elektrotechnická praktika  EPR   (6)</t>
  </si>
  <si>
    <t>Programování v jazyce C/C++  PRJC  (39+1)</t>
  </si>
  <si>
    <t>Řízení kvality a integrace syst. v p.  RKI (2)</t>
  </si>
  <si>
    <t>Spolehlivost a údržba  SAU (2)</t>
  </si>
  <si>
    <t>Teoretická elektrotechnika  TLT (41)</t>
  </si>
  <si>
    <t>Údržba a skladové hospodářství    USH (2)</t>
  </si>
  <si>
    <t>Základy automatického řízení  ZAR (52)</t>
  </si>
  <si>
    <t>Elektrické pohony a aktuátory  EPA  (45)</t>
  </si>
  <si>
    <t>Elektroprojektování   EPRO  (58+4)</t>
  </si>
  <si>
    <t>Měření elektrických veličin  MEV  (45)</t>
  </si>
  <si>
    <t>Softwarové inženýrství   STI+STIN   (4+53)</t>
  </si>
  <si>
    <t>Teorie systémů pro techniky    TES   (2)</t>
  </si>
  <si>
    <t>Technické a program. prostředky řízení   TPR   (38)</t>
  </si>
  <si>
    <t>Vývoj aplikací pro Windows  VAPW  (24)</t>
  </si>
  <si>
    <t>FSB - Elektrot. a elektronika  ELE (79)  1/2 ITE</t>
  </si>
  <si>
    <t>FSBKS - Elektrot. a elektr.  ELE (9)  1/2 ITE</t>
  </si>
  <si>
    <t xml:space="preserve">FPKS - Vývoj progr. vybavení   VPV-P   (0)  </t>
  </si>
  <si>
    <t>FZS  Měření fyzik. veličin   MFV-Z  (22)</t>
  </si>
  <si>
    <t>je to 2+4 ale učilo se 2+2 ?!</t>
  </si>
  <si>
    <t>FZS - Databázové systémy  DAS*Z  (21)</t>
  </si>
  <si>
    <t>FZS - Informatika a kybernet.  IAK*Z  (7)</t>
  </si>
  <si>
    <t>FZS - Silnopr. elektrot. a elektron.  SEE*Z  (21)</t>
  </si>
  <si>
    <t>FZS  Senzory v lékařství   SVL-Z  (8)</t>
  </si>
  <si>
    <t>Bakalářský seminář  BS  (32) +  1cv (3) EIRS</t>
  </si>
  <si>
    <t>Bezdrátové systémy a EMC  BSE  (10)</t>
  </si>
  <si>
    <t>Kvantová mechanika 1  KM1 (5)</t>
  </si>
  <si>
    <t>Metodika vědecké práce  MVPB  (11)</t>
  </si>
  <si>
    <t>Počítačový hardware a rozhraní  PHS  (5)</t>
  </si>
  <si>
    <t>Průmysl 4.0 a IoT   P4IOT  (10)</t>
  </si>
  <si>
    <t>Programovatelné automaty  PRAU  (0)</t>
  </si>
  <si>
    <t>Real Time Systems   RTS   (0)</t>
  </si>
  <si>
    <t>Systémy reálného času   SRC   (3)</t>
  </si>
  <si>
    <t>Základy robotiky  ZRO   (22)</t>
  </si>
  <si>
    <t>Asistivní a kolaborativní robotika  AKR  (10)</t>
  </si>
  <si>
    <t>Bakalářský seminář  BS  (1)</t>
  </si>
  <si>
    <t>Bezdrátové technologie a sítě   BTS  (25)</t>
  </si>
  <si>
    <t>Elektromobilita a autoelektronika  ELA  (33)</t>
  </si>
  <si>
    <t>Ekonomika rizik v technice   ERT  (0)</t>
  </si>
  <si>
    <t>Funkční bezpečnost v technické praxi  FBS  (6)</t>
  </si>
  <si>
    <t>Moderní program. techniky  MPT  (0)</t>
  </si>
  <si>
    <t>Modelování a simulace systémů  MSM (22)</t>
  </si>
  <si>
    <t xml:space="preserve">Projektové řízení a ekonomie   PRE  (14) </t>
  </si>
  <si>
    <t xml:space="preserve">Progresivní zdroje a skladování energie  PZSE  (10) </t>
  </si>
  <si>
    <t xml:space="preserve">Simulace diskrétních systémů  SDIS  (4) </t>
  </si>
  <si>
    <t>Softwarové inženýrství   SIN   (13)</t>
  </si>
  <si>
    <t>Teorie systémů pro techniky II.  TS2  (0)</t>
  </si>
  <si>
    <t>Vestavné systémy  VST  (35)</t>
  </si>
  <si>
    <t>PF - Databázové systémy  DBSP  (5)</t>
  </si>
  <si>
    <t>PFKS - Databázové systémy  DBSP  (5)</t>
  </si>
  <si>
    <t>PF - Moderní metody program.  MMP  (0)</t>
  </si>
  <si>
    <t>FZS - Bezpečnost el. zařízení   BEZ*Z  (21)</t>
  </si>
  <si>
    <t xml:space="preserve">Akustika a elektroakustika AEA  (3) </t>
  </si>
  <si>
    <t>Automatické řízení   ARI  (4)</t>
  </si>
  <si>
    <t>Architektura počítačů  ARP  (22)</t>
  </si>
  <si>
    <t>Experimentální m. v mechanice  NTI/EMM (26)</t>
  </si>
  <si>
    <t xml:space="preserve"> cv MTI</t>
  </si>
  <si>
    <t>Elektrické pohony a servom.  EPS  (29)</t>
  </si>
  <si>
    <t>Gramatiky a automaty  GRA  (23)</t>
  </si>
  <si>
    <t>Kvantová fyzika pevných látek   KFP  (8)</t>
  </si>
  <si>
    <t>Metamateriály     MTM  (0)</t>
  </si>
  <si>
    <t>MEA  Exper. m. v mechanice  NTI/EMM (9)</t>
  </si>
  <si>
    <t>MEA  Elektrické pohony a servom.  EPS  (10)</t>
  </si>
  <si>
    <t>MEA  Virtual Instrumentation  VI  (8)</t>
  </si>
  <si>
    <t>Data mining    DM   (14)</t>
  </si>
  <si>
    <t>Projektováni el. systémů  ESY  (28)</t>
  </si>
  <si>
    <t>Identifikace systémů  IDS (4)</t>
  </si>
  <si>
    <t>Komunikační technologie  KOT  (8)</t>
  </si>
  <si>
    <t>Elektrické a elektron. syst. vozidel  ESV  (16)</t>
  </si>
  <si>
    <t>Návrh hardwar. komponent  NHK  (25)</t>
  </si>
  <si>
    <t>Práce s informačními zdroji   PIZ   (10)</t>
  </si>
  <si>
    <t>Robotika    RBT  (33)</t>
  </si>
  <si>
    <t>Řízení databází    RDB   (25)</t>
  </si>
  <si>
    <t>Řídicí systémy v mechatronice  RSM   (25+1)</t>
  </si>
  <si>
    <t>Stavová regulace    STR   (2)</t>
  </si>
  <si>
    <t>MEA  Data anal. and knowl. mining  DAKM  (6)</t>
  </si>
  <si>
    <t>MEA  Electrotechnology  ETG  (6)</t>
  </si>
  <si>
    <t>MEA  Inteligentní roboty  IRO  (8)</t>
  </si>
  <si>
    <t>MEA  Real Time Control Systems RTC (6)</t>
  </si>
  <si>
    <t>MEA  Smart Sens. and Actuators  SSA  (6)</t>
  </si>
  <si>
    <t>FP - Úvod do hodnocení spolehlivosti a rizik SPR (0)</t>
  </si>
  <si>
    <t>FZS - Progr. techniky a datamining PDI  (8)</t>
  </si>
  <si>
    <t>FZS - Vybrané kapitoly z elektrot.  VRI   (8)</t>
  </si>
  <si>
    <t>FT - Databáze a tvorba dat. skladů  DAT  (0)</t>
  </si>
  <si>
    <t>FP - Metody a nástroje optimalizace údržby  OPU  (0)</t>
  </si>
  <si>
    <t>FP - Softwarové nástroje ve spolehlivosti   SNS  (0)</t>
  </si>
  <si>
    <t>FZS - Architektury elektron. syst.  AES (9)</t>
  </si>
  <si>
    <t>FZS - Elektrot. měření, prov. bezp. EMZ  (9)</t>
  </si>
  <si>
    <t>FZS - Měření elektr. a neel. veličin  MBI (9)</t>
  </si>
  <si>
    <t>FZS - Rizikový management, spol.  RMA  (9)</t>
  </si>
  <si>
    <t>FZS - Zákl. principy elektrot. a kyb.  ZEK  (9)</t>
  </si>
  <si>
    <t>Číslicové řízení   CRI  (15)</t>
  </si>
  <si>
    <t>Projektování automat. systémů   PAS  (0)</t>
  </si>
  <si>
    <t>Převodníky fyz. veličin PFV   (0)</t>
  </si>
  <si>
    <t>Řídicí počítačové systémy   RPS  (16)</t>
  </si>
  <si>
    <t>Systémy pro řízení v reálném čase  RTC  (0)</t>
  </si>
  <si>
    <t>Teorie algoritmů a složitosti   TAS  (5)</t>
  </si>
  <si>
    <t>Tenké vrstvy   TV  (5)</t>
  </si>
  <si>
    <t>Výkonová elektronika  VKE  (5)</t>
  </si>
  <si>
    <t>MEA Číslicové řízení   CRI  (4)</t>
  </si>
  <si>
    <t>MEA Communication Technology   CT  (4)</t>
  </si>
  <si>
    <t>MEA  Renewable Electricity Sources  RES  (0)</t>
  </si>
  <si>
    <t>MEA  Stavová regulace    STR   (5)</t>
  </si>
  <si>
    <t>MEA Výkonová elektronika   VKE  (7)</t>
  </si>
  <si>
    <t>Algebr. syntéza reg. obv.  ASR  (0)</t>
  </si>
  <si>
    <t>Charakterizace tenkých vrstev  CTV  (5)</t>
  </si>
  <si>
    <t>Elektromagnetická kompatibilita  EMC  (15)</t>
  </si>
  <si>
    <t>Feromagnetické materiály  FM  (0)</t>
  </si>
  <si>
    <t>Inteligentní roboty  IRO  (0)</t>
  </si>
  <si>
    <t>Metody řízení v aplikacích  MRA  (5)</t>
  </si>
  <si>
    <t>Polovodičové materiály a prvky   PVMP  (0)</t>
  </si>
  <si>
    <t>Řízení vícerozměrových systémů   RVS  (0)</t>
  </si>
  <si>
    <t>FS - E-mobilita  EMO   (3)</t>
  </si>
  <si>
    <t>FS - Mechatronika  MEC   (1)</t>
  </si>
  <si>
    <t>FSKS - Mechatronika  MEC   (2)</t>
  </si>
  <si>
    <t>FZS - Lékařské systémy  LSY   (8)</t>
  </si>
  <si>
    <t>FZS - Robotika 1  RO1   (0)</t>
  </si>
  <si>
    <t>FZS - Biokybernetika   BIK   (8)</t>
  </si>
  <si>
    <t>NTI</t>
  </si>
  <si>
    <t>Lineární algebra a diskrétní mat.  LADM  (5)</t>
  </si>
  <si>
    <t>Seminář z matematiky 1   SEM1    (88)</t>
  </si>
  <si>
    <t>Úvod do Shellu   SH   (78)</t>
  </si>
  <si>
    <t>Úvod do studia materiálů   USM   (5)</t>
  </si>
  <si>
    <t xml:space="preserve"> + MTI</t>
  </si>
  <si>
    <t>Počítačové sítě  PST  (121)</t>
  </si>
  <si>
    <t>Seminář z matematiky  SEM2   (81)</t>
  </si>
  <si>
    <t>Úvod do studia nanomateriálů   USTN  (8)</t>
  </si>
  <si>
    <t>KS  Počítačové sítě  PST  (3)  +  PST-P (0)</t>
  </si>
  <si>
    <t>PF - Architektura počítačů  ARP  (27)</t>
  </si>
  <si>
    <t>PF - Osobní počítače  PCS-P   (0)</t>
  </si>
  <si>
    <t>PF - Úvod do programování   UDP   (26)</t>
  </si>
  <si>
    <t>FZS - Úvod do počítačových sítí  US*Z  (30)</t>
  </si>
  <si>
    <t>FZS - Zákl. algoritm. a progr.  ZAP*Z  (31)</t>
  </si>
  <si>
    <t>PFKS - Architektura počítačů  ARP  (9)</t>
  </si>
  <si>
    <t>PFKS - Úvod do programování   UDP   (9)</t>
  </si>
  <si>
    <t>PF - Op. syst. UNIX OSU  (0)</t>
  </si>
  <si>
    <t>PF - Tvorba statického webu  TSW  (12)</t>
  </si>
  <si>
    <t>PFKS - Tvorba statického webu  TSW  (5)</t>
  </si>
  <si>
    <t>Algoritmy a datové struktury  ALD   (35)</t>
  </si>
  <si>
    <t>Operační systémy OPS  (48)</t>
  </si>
  <si>
    <t>Seminář k projektu   SKP  (0)</t>
  </si>
  <si>
    <t xml:space="preserve"> +MTI</t>
  </si>
  <si>
    <t>Mokrý</t>
  </si>
  <si>
    <t>Snímání a zpracování obrazu   SZO   (0)</t>
  </si>
  <si>
    <t>Technická mechanika  TME  (44)</t>
  </si>
  <si>
    <t>Matematika 4   MA4   (1)</t>
  </si>
  <si>
    <t>Konstrukční a projektová praktika  KPP  (6)</t>
  </si>
  <si>
    <t>Obecná chemie 1   OCH1 (0)</t>
  </si>
  <si>
    <t>Programovací jazyk Python   PJPA   (42)</t>
  </si>
  <si>
    <t>Teorie her  TGHE   (20)</t>
  </si>
  <si>
    <t>Tvorba WWW stránek  TWS  (34)</t>
  </si>
  <si>
    <t>Úvod do statistické analýzy  USA  (43)</t>
  </si>
  <si>
    <t>PF - Programování PRG  (9)</t>
  </si>
  <si>
    <t>PFKS - Operační systémy  OPS   (5)</t>
  </si>
  <si>
    <t>PFKS - Programování PRG  (9)</t>
  </si>
  <si>
    <t>PF - Aut. a form. jaz. AFJ-P (8)</t>
  </si>
  <si>
    <t>EF - Operační systémy OS   (25)</t>
  </si>
  <si>
    <t>FZS - Model. fyziolog. dějů  MFD*Z  (7)</t>
  </si>
  <si>
    <t>FZS - Mechanika   MCH*Z  (9)</t>
  </si>
  <si>
    <t>PFKS - Aut. a form. jaz.   AFJ-P  (3)</t>
  </si>
  <si>
    <t>Management bezpečnosti a rizik  MBR  (0)</t>
  </si>
  <si>
    <t>Metody užívané v logistice   MEL   (0)</t>
  </si>
  <si>
    <t>Metody charakterizace nanomat.   MCN  (0)</t>
  </si>
  <si>
    <t>Počítačová bezpečnost   PBE  (20)</t>
  </si>
  <si>
    <t>Počítačová grafika   PG1  (15)</t>
  </si>
  <si>
    <t>Počítačová typografie  PTY  (1)</t>
  </si>
  <si>
    <t>Unix a Internet   UI  (16)</t>
  </si>
  <si>
    <t>Webové aplikace  WEA  (18)</t>
  </si>
  <si>
    <t>Aplikace počítačových modelů  APMO  (3)</t>
  </si>
  <si>
    <t>Bakalářský seminář  BS  (2)</t>
  </si>
  <si>
    <t>Konstrukce optických přístrojů  KOP   (1)</t>
  </si>
  <si>
    <t>Obecná chemie 2   OCH2 (1)</t>
  </si>
  <si>
    <t>Operační výzkum    OV    (0)</t>
  </si>
  <si>
    <t>Psaní dokumentace  PDO   (24)</t>
  </si>
  <si>
    <t>Úvod do ekon. a managementu UEMG (24)</t>
  </si>
  <si>
    <t xml:space="preserve">Základy mechaniky tekutin  ZMT   (1) </t>
  </si>
  <si>
    <t>PF - Nové trendy v IT  NTI  (3)</t>
  </si>
  <si>
    <t>FZS  Zobrazovací systémy  ZOS*Z  (21)</t>
  </si>
  <si>
    <t>PFKS - Jazyky pro popis dat  JPD (2)</t>
  </si>
  <si>
    <t>PFKS - Nové trendy v IT  NTI  (5)</t>
  </si>
  <si>
    <t>PFKS - Počítačová typografie  PTO-P   (0)</t>
  </si>
  <si>
    <t>FZS  Laserová techn. a vl. opt. LTE*Z  (21)</t>
  </si>
  <si>
    <t>FZS  Tomografické zobr. syst. TZS*Z  (21)</t>
  </si>
  <si>
    <t>Diferenciální rovnice   DR   (33)</t>
  </si>
  <si>
    <t>Elektromagnetismus   ELMG    (31)</t>
  </si>
  <si>
    <t>Experimentální m. v mechanice  EMM (26)</t>
  </si>
  <si>
    <t>Fyzikální jevy v geovědách   FJG (1)</t>
  </si>
  <si>
    <t>Jazyky pro popis dat   JPD (25)</t>
  </si>
  <si>
    <t>Kódování a šifrování   KAS  (23)</t>
  </si>
  <si>
    <t xml:space="preserve">Metoda konečných prvků   MKP (9+1)  </t>
  </si>
  <si>
    <t xml:space="preserve">Mechanika kontinua a termod.  MKT  (4)  </t>
  </si>
  <si>
    <t xml:space="preserve">Mechanika poddajných těles   MPT  (3)  </t>
  </si>
  <si>
    <t>Optimalizační úlohy   OPT (32)</t>
  </si>
  <si>
    <t>Programování mobilních aplikací PAA (23)</t>
  </si>
  <si>
    <t xml:space="preserve">Pravděpodobnost a statistika  PAS  (40)  </t>
  </si>
  <si>
    <t xml:space="preserve">Senzorika   SEN   (3)  </t>
  </si>
  <si>
    <t>Seminář ke stáži    SKS  (3)</t>
  </si>
  <si>
    <t xml:space="preserve"> a Pavel  Mokrý ??</t>
  </si>
  <si>
    <t xml:space="preserve">Technologie optické výroby   TOV   (3)  </t>
  </si>
  <si>
    <t>Úvod do modelování    UM   (1)</t>
  </si>
  <si>
    <t>MEA  Diferenciální rovnice  DR  (7)</t>
  </si>
  <si>
    <t>MEA  Exper. m. v mechanice  EMM (9)</t>
  </si>
  <si>
    <t>MEA  Optimalizační úlohy   OPT (7)</t>
  </si>
  <si>
    <t>Alternativní metody programování  AMP  (30)</t>
  </si>
  <si>
    <t>Fotonika    FOT    (6)</t>
  </si>
  <si>
    <t>Semestrální stáž  SS  (6)   není vyučováno na TUL</t>
  </si>
  <si>
    <t>Simulační softwary v techn. praxi  STP  (1)</t>
  </si>
  <si>
    <t>EF - Počítačová typografie  PT + PTO-P   (19+0)</t>
  </si>
  <si>
    <t>PFKS - Složitost a vyčíslitelnost SVA   (3)</t>
  </si>
  <si>
    <t>FZS - Aplik. mat. a fyz. výpočty AMI  (9)</t>
  </si>
  <si>
    <t>PF -  Operační systém Unix   OUP  (5)</t>
  </si>
  <si>
    <t>PF - Tvorba dynamického webu  TDW  (5)</t>
  </si>
  <si>
    <t>PF - Vytv. intern. služeb   VIS   (21)</t>
  </si>
  <si>
    <t>PFKS -  Alternativní metody progr.  AMP  (0)</t>
  </si>
  <si>
    <t>PFKS -  Operační systém Unix   OUP  (3)</t>
  </si>
  <si>
    <t>PFKS - Tvorba dynamického webu  TDW  (3)</t>
  </si>
  <si>
    <t>EF - Počítačové sítě  PCT*H  (21) - př. s PST</t>
  </si>
  <si>
    <t>Aplikovaná měřící technika   AMT   (6)</t>
  </si>
  <si>
    <t>Aplikace nanotechnologií v medicíně  ANM (3)</t>
  </si>
  <si>
    <t>Bezdotykové metody měření   BMM   (0)</t>
  </si>
  <si>
    <t>Global Imaging Methods  GIM  (5)</t>
  </si>
  <si>
    <t>Numerické modelování a počítače  NMP (2)</t>
  </si>
  <si>
    <t xml:space="preserve">  Výpočetní mechanika tekutin   CFD (0)</t>
  </si>
  <si>
    <t>Python pro aplikované vědy  PAV  (6)</t>
  </si>
  <si>
    <t>Pokročilé webové aplikace  PWA (14)</t>
  </si>
  <si>
    <t>Simulace elektrom. syst.  SES  (14)</t>
  </si>
  <si>
    <t>MEA  Simulace elektrom. syst.  SES  (9)</t>
  </si>
  <si>
    <t>Distribuované programování   DPG  (6)</t>
  </si>
  <si>
    <t>Diplomový seminář   DSA  (7)</t>
  </si>
  <si>
    <t>Diplomový seminář   DSI  (14)</t>
  </si>
  <si>
    <t>Kalibrace modelů   KM   (1)</t>
  </si>
  <si>
    <t>Laserové technologie  LAST  (5)</t>
  </si>
  <si>
    <t>Minipočítače a jejich prakt. aplikace MIP  (10)</t>
  </si>
  <si>
    <t xml:space="preserve">Matematická teorie pružnosti  MTP  (1)  </t>
  </si>
  <si>
    <t>Překladače   PRK  (17)</t>
  </si>
  <si>
    <t>Prostředky pro symbolické výpočty  PSV  (0)</t>
  </si>
  <si>
    <t>Vícefázové proudění    VP   (1)</t>
  </si>
  <si>
    <t>Základy navrhování optických soustav  ZNOS  (5)</t>
  </si>
  <si>
    <t>EF - Unix a Internet UXI (18)</t>
  </si>
  <si>
    <t>PFKS - Operační systém Linux  LNXPE (0)</t>
  </si>
  <si>
    <t>FZS - Metody měření a int. 3D obrazů MID (9)</t>
  </si>
  <si>
    <t>EF - Pokročilé webové aplikace  PWAP (11)</t>
  </si>
  <si>
    <t>PF - Programování pro WEB  PGWE (0)</t>
  </si>
  <si>
    <t>Projekty BP + BP</t>
  </si>
  <si>
    <t>Výuka Bc. a NM</t>
  </si>
  <si>
    <t>Výuka - B</t>
  </si>
  <si>
    <t>Výuka - NM</t>
  </si>
  <si>
    <t>Projekty NM + DP</t>
  </si>
  <si>
    <t>106 výuka vč. projektů, BP, DP</t>
  </si>
  <si>
    <t>Cena 1 bodu pro BS</t>
  </si>
  <si>
    <t>Cena 1 bodu pro NMS</t>
  </si>
  <si>
    <t>Příděl dotace na Bc:</t>
  </si>
  <si>
    <t>z toho Projekty BP + BP</t>
  </si>
  <si>
    <t>na Výuku Bc.</t>
  </si>
  <si>
    <t>Příděl dotace na NM:</t>
  </si>
  <si>
    <t>projekty</t>
  </si>
  <si>
    <t>z toho na Projekty NM + DP</t>
  </si>
  <si>
    <t>na Výuku Mg.</t>
  </si>
  <si>
    <t>Dotace celkem na B + NM:</t>
  </si>
  <si>
    <t>old</t>
  </si>
  <si>
    <t>Typ studijního programu</t>
  </si>
  <si>
    <t>Kód a název studijního programu</t>
  </si>
  <si>
    <t>Studijní obor</t>
  </si>
  <si>
    <t>Garant SO</t>
  </si>
  <si>
    <t>Forma</t>
  </si>
  <si>
    <t>SDS</t>
  </si>
  <si>
    <t>Datum získání akreditace</t>
  </si>
  <si>
    <t>Platnost akreditace do</t>
  </si>
  <si>
    <t>Garant studijního programu</t>
  </si>
  <si>
    <t>KAT</t>
  </si>
  <si>
    <t>poč</t>
  </si>
  <si>
    <t>A/N</t>
  </si>
  <si>
    <t>částka</t>
  </si>
  <si>
    <t>opačná kontrola</t>
  </si>
  <si>
    <t>Bakalářský</t>
  </si>
  <si>
    <t>B0588A110003 Aplikované vědy v inženýrství</t>
  </si>
  <si>
    <t>P</t>
  </si>
  <si>
    <t>3 roky</t>
  </si>
  <si>
    <t>doc. Mgr. Jan Stebel, Ph.D.</t>
  </si>
  <si>
    <t>B0613A140005 Informační technologie</t>
  </si>
  <si>
    <t>doc. Ing. Josef Chaloupka, Ph.D.</t>
  </si>
  <si>
    <t>B0714A270001 Mechatronika</t>
  </si>
  <si>
    <t>doc. Ing. Josef Černohorský, Ph.D.</t>
  </si>
  <si>
    <t>B0719A130001 Nanotechnologie</t>
  </si>
  <si>
    <t>prof. Ing. Josef Šedlbauer, Ph.D.</t>
  </si>
  <si>
    <t>Navazující magisterský</t>
  </si>
  <si>
    <t>N0588A110001 Aplikované vědy v inženýrství</t>
  </si>
  <si>
    <t>2 roky</t>
  </si>
  <si>
    <t>doc. Ing. Petr Šidlof, Ph.D.</t>
  </si>
  <si>
    <t>N0613A140028 Informační technologie</t>
  </si>
  <si>
    <t>doc. RNDr. Pavel Satrapa, Ph.D.</t>
  </si>
  <si>
    <t xml:space="preserve">N0613A140029 Information Technology
 </t>
  </si>
  <si>
    <t>N0714A270010 Mechatronika</t>
  </si>
  <si>
    <t>doc. Dr. Mgr. Ing. Jaroslav Hlava</t>
  </si>
  <si>
    <t>N0714A150003 Mechatronics</t>
  </si>
  <si>
    <t>N0719A270001 Nanotechnologie</t>
  </si>
  <si>
    <t>Doktorský</t>
  </si>
  <si>
    <t>P0788D270007 Aplikované vědy v inženýrství</t>
  </si>
  <si>
    <t>P, K</t>
  </si>
  <si>
    <t>4 roky</t>
  </si>
  <si>
    <t>P0788D270006 Applied Sciences in Engineering</t>
  </si>
  <si>
    <t>P0714D150008 Technická kybernetika</t>
  </si>
  <si>
    <t>prof. Ing. Zbyněk Koldovský, Ph.D.</t>
  </si>
  <si>
    <t>P0714D150007 Technical Cybernetics</t>
  </si>
  <si>
    <t>P0588D130007  Environmental Engineering</t>
  </si>
  <si>
    <t>doc. Ing. Jan Šembera, Ph.D.</t>
  </si>
  <si>
    <t>P0588D130006  Environmentální inženýrství</t>
  </si>
  <si>
    <t>S</t>
  </si>
  <si>
    <t>B2612 Elektrotechnika a informatika</t>
  </si>
  <si>
    <t>2612R011 Elektronické informační a řídicí systémy</t>
  </si>
  <si>
    <t>doc. Ing. Libor Tůma, CSc.</t>
  </si>
  <si>
    <t>1802R022 Informatika a logistika</t>
  </si>
  <si>
    <t>prof. Ing. Zdeněk Plíva, Ph.D.</t>
  </si>
  <si>
    <t>X</t>
  </si>
  <si>
    <t>B2646 Informační technologie</t>
  </si>
  <si>
    <t>1802R007 Informační technologie</t>
  </si>
  <si>
    <t>B3942 Nanotechnologie</t>
  </si>
  <si>
    <t>3942R002 Nanomateriály</t>
  </si>
  <si>
    <t>B3901 Aplikované vědy v inženýrství</t>
  </si>
  <si>
    <t>3901R055 Aplikované vědy v inženýrství</t>
  </si>
  <si>
    <t>N2612 Elektrotechnika a informatika</t>
  </si>
  <si>
    <t>3902T005 Automatické řízení a inženýrská informatika</t>
  </si>
  <si>
    <t>3906T001 Mechatronika</t>
  </si>
  <si>
    <t>1802T007 Informační technologie</t>
  </si>
  <si>
    <t>N2612 Electrical Engineering and Informatics</t>
  </si>
  <si>
    <t>3906T001 Mechatronics</t>
  </si>
  <si>
    <t>2612T071 Engineering of Interactive Systems</t>
  </si>
  <si>
    <t>prof. Ing. Jaroslav Nosek, CSc.</t>
  </si>
  <si>
    <t>N3942 Nanotechnologie</t>
  </si>
  <si>
    <t>3942T002 Nanomateriály</t>
  </si>
  <si>
    <t>prof. Dr. Ing. Miroslav Černík, CSc.</t>
  </si>
  <si>
    <t>N3901 Aplikované vědy v inženýrství</t>
  </si>
  <si>
    <t>3901T055 Aplikované vědy v inženýrství</t>
  </si>
  <si>
    <t>3901T025 Přírodovědné inženýrství</t>
  </si>
  <si>
    <t>P2612 Elektrotechnika a informatika</t>
  </si>
  <si>
    <t>2612V045 Technická kybernetika</t>
  </si>
  <si>
    <t>P3901 Aplikované vědy v inženýrství</t>
  </si>
  <si>
    <t>3901V055 Aplikované vědy v inženýrství</t>
  </si>
  <si>
    <t>doc. Ing. Milan Hokr, Ph.D. </t>
  </si>
  <si>
    <t>P3942 Nanotechnologie</t>
  </si>
  <si>
    <t>3942V001 Nanotechnologie</t>
  </si>
  <si>
    <t>Poznámky:</t>
  </si>
  <si>
    <t>Vracet na ústav?  ANO/NE</t>
  </si>
  <si>
    <t>pokud NE, vyplácí přímo DFM</t>
  </si>
  <si>
    <t xml:space="preserve">VMP TUL - Příloha č. 3 -&gt; Příplatky za vedení a výkon funkce = 2.000,- Kč </t>
  </si>
  <si>
    <t>NE</t>
  </si>
  <si>
    <t xml:space="preserve">             -&gt; zaměstnanec garantující alespoň jeden studijní program (platnost po dobu platnosti akreditace daného SP)</t>
  </si>
  <si>
    <t xml:space="preserve">             -&gt; příplatek uveden do Návrhu na pracovní a mzdové zařazaní + zadán do GaP, hrazeno se SFM činností 107 (7117/107)</t>
  </si>
  <si>
    <t>kontrolu úplnosti uvedených studijních programů - děkan</t>
  </si>
  <si>
    <t>kontrolu vložení dat do návrhů a systému GaP, ověření úplnosti SP- tajemnice</t>
  </si>
  <si>
    <t>nová akreditace - vložení dat - děkan/tajemnice</t>
  </si>
  <si>
    <t>areál</t>
  </si>
  <si>
    <t>budova</t>
  </si>
  <si>
    <t>podlaží</t>
  </si>
  <si>
    <t xml:space="preserve">název místnosti        </t>
  </si>
  <si>
    <t>plocha</t>
  </si>
  <si>
    <t>zařazení</t>
  </si>
  <si>
    <t>účel</t>
  </si>
  <si>
    <t>útvar</t>
  </si>
  <si>
    <t>ITE - laboratoř                          PCB 4</t>
  </si>
  <si>
    <t>ITE - laboratoř                          PVB 3</t>
  </si>
  <si>
    <t>ITE - laboratoř                          PCB 2</t>
  </si>
  <si>
    <t>ITE - laboratoř                          PCB 1</t>
  </si>
  <si>
    <t>ITE - provozní místnost</t>
  </si>
  <si>
    <t>NTI - laboratoř</t>
  </si>
  <si>
    <t>NTI  - laboratoř</t>
  </si>
  <si>
    <t>MTI - dílna</t>
  </si>
  <si>
    <t>MTI - šatna</t>
  </si>
  <si>
    <t>MTI-pracovna pedagoga</t>
  </si>
  <si>
    <t>MTI - laboratoř                             A001</t>
  </si>
  <si>
    <t>MTI - laboratoř                             A002</t>
  </si>
  <si>
    <t>MTI - laboratoř                             A003</t>
  </si>
  <si>
    <t>MTI-laboratoř                     A102</t>
  </si>
  <si>
    <t>MTI-počítačová učebna             TK1</t>
  </si>
  <si>
    <t xml:space="preserve">MTI-kancelář sekretářky </t>
  </si>
  <si>
    <t>MTI-pracovna ved.ústavu</t>
  </si>
  <si>
    <t>MTI-labor.řízení                   A103 - 24</t>
  </si>
  <si>
    <t>MTI-počítač.laboratoř          A108 - 20</t>
  </si>
  <si>
    <t>MTI-laboratoř řízení             A106 - 10</t>
  </si>
  <si>
    <t>MTI-laboratoř  elektroniky    A109 - 20</t>
  </si>
  <si>
    <t>ITE-laboratoř                       A107 - 16</t>
  </si>
  <si>
    <t>MTI -pracovna pedegoga</t>
  </si>
  <si>
    <t xml:space="preserve">MTI kancelář </t>
  </si>
  <si>
    <t>MTI zasedací místnost</t>
  </si>
  <si>
    <t>MTI laboratoř                        A105</t>
  </si>
  <si>
    <t>MTI-počítačová učebna          A104 - 25</t>
  </si>
  <si>
    <t>MTI-příruční archiv</t>
  </si>
  <si>
    <t>NTI-kancelář sekretářky ústavu</t>
  </si>
  <si>
    <t>MTI-počítačová učebna          A202 - 20</t>
  </si>
  <si>
    <t>DFM-příruční archiv</t>
  </si>
  <si>
    <t>ITE-učebna Smart room                    A203</t>
  </si>
  <si>
    <t>ITE-pracovna profesorů a docentů</t>
  </si>
  <si>
    <t>ITE-pracovna pedagoga</t>
  </si>
  <si>
    <t>SFM-studijní oddělení</t>
  </si>
  <si>
    <t>ITE-provozní místnost</t>
  </si>
  <si>
    <t>ITE-kancelář doktorandů</t>
  </si>
  <si>
    <t>DFM-kancelář děkana FM</t>
  </si>
  <si>
    <t>DFM-kancelář tajemnice+asist.děkana</t>
  </si>
  <si>
    <t>Šatna</t>
  </si>
  <si>
    <t xml:space="preserve">FM-zasedací místnost </t>
  </si>
  <si>
    <t>ITE-kancelář sekretářky</t>
  </si>
  <si>
    <t>ITE-pracovna ved. katedry</t>
  </si>
  <si>
    <t>NTI-pracovna pedagogů a doktorandů</t>
  </si>
  <si>
    <t>NTI-pracovna ved.ústavu</t>
  </si>
  <si>
    <t>NTI-pracovna pedagogů</t>
  </si>
  <si>
    <t>NTI-počítačová učebna       A302</t>
  </si>
  <si>
    <t>NTI-pracovna doktorandů</t>
  </si>
  <si>
    <t>ITE-počítačová učebna              A304</t>
  </si>
  <si>
    <t>NTI-počítačová učebna            A305</t>
  </si>
  <si>
    <t>NTI-příruční sklad</t>
  </si>
  <si>
    <t>MTI-pracovna doktorandů</t>
  </si>
  <si>
    <t>Čajová kuchyňka</t>
  </si>
  <si>
    <t>MTI-pracovna pedagogů</t>
  </si>
  <si>
    <t>NTI-pracovna pedagoga</t>
  </si>
  <si>
    <t>NTI-kancelář ekonomů</t>
  </si>
  <si>
    <t>MTI-pracovna doktoranda</t>
  </si>
  <si>
    <t>MTI-zasedací místnost</t>
  </si>
  <si>
    <t>MTI-provozní místnost</t>
  </si>
  <si>
    <t>C</t>
  </si>
  <si>
    <t>NTI -pracovna pedagoga</t>
  </si>
  <si>
    <t>NTI-laboratoř techn. diagn.         C221</t>
  </si>
  <si>
    <t>menza  Husova</t>
  </si>
  <si>
    <t>NTI-laserová laboratoř    10</t>
  </si>
  <si>
    <t>NTI-laser. výzk.laboratoř      LM5 - 5</t>
  </si>
  <si>
    <t>NTI-laserová laboratoř</t>
  </si>
  <si>
    <t>T</t>
  </si>
  <si>
    <t>MTI-kancelář s kuchyňkou</t>
  </si>
  <si>
    <t>MTI-pracovna pedagoga                            3.17</t>
  </si>
  <si>
    <t>MTI-kancelář                                            3.16</t>
  </si>
  <si>
    <t>MTI-pracovna pedagoga                            3.12</t>
  </si>
  <si>
    <t>MTI-kancelář                                           3.13</t>
  </si>
  <si>
    <t>MTI-kancelář                                           3.14</t>
  </si>
  <si>
    <t>MTI-pracovna pedagoga                           3.15</t>
  </si>
  <si>
    <t>MTI-pracovna pedagoga                              3.22</t>
  </si>
  <si>
    <t>MTI-laboratoř                                              3.23</t>
  </si>
  <si>
    <t>MTI-laboratoř                                              3.24</t>
  </si>
  <si>
    <t>NTI-laboratoř                                               3.25</t>
  </si>
  <si>
    <t>NTI-laboratoř                                               3.30</t>
  </si>
  <si>
    <t>MTI-laboratoř                                                3.29</t>
  </si>
  <si>
    <t>MTI-laboratoř                             3.28</t>
  </si>
  <si>
    <t>MTI-laboratoř                                              3.27</t>
  </si>
  <si>
    <t>MTI-pracovna pedagoga                              3.26</t>
  </si>
  <si>
    <t>I</t>
  </si>
  <si>
    <t>MTI-laboratoř</t>
  </si>
  <si>
    <t>MTI-pomocná místnost laboratoře</t>
  </si>
  <si>
    <t>MTI - sklad</t>
  </si>
  <si>
    <t>SK</t>
  </si>
  <si>
    <t xml:space="preserve">Sklad       </t>
  </si>
  <si>
    <t>Celá FM</t>
  </si>
  <si>
    <r>
      <rPr>
        <rFont val="Times New Roman"/>
        <color theme="1"/>
        <sz val="12.0"/>
      </rPr>
      <t xml:space="preserve">Zdroj: </t>
    </r>
    <r>
      <rPr>
        <rFont val="Times New Roman"/>
        <b/>
        <color theme="1"/>
        <sz val="12.0"/>
      </rPr>
      <t>Pasporty23.xls</t>
    </r>
  </si>
  <si>
    <r>
      <rPr>
        <rFont val="Times New Roman"/>
        <color theme="1"/>
        <sz val="11.0"/>
      </rPr>
      <t>Výpočet 20% FRIM (plochy s kódem</t>
    </r>
    <r>
      <rPr>
        <rFont val="Times New Roman"/>
        <b/>
        <color theme="1"/>
        <sz val="11.0"/>
      </rPr>
      <t xml:space="preserve"> účelu=1 a 5</t>
    </r>
    <r>
      <rPr>
        <rFont val="Times New Roman"/>
        <color theme="1"/>
        <sz val="11.0"/>
      </rPr>
      <t xml:space="preserve"> a </t>
    </r>
    <r>
      <rPr>
        <rFont val="Times New Roman"/>
        <b/>
        <color theme="1"/>
        <sz val="11.0"/>
      </rPr>
      <t>zařazením 1</t>
    </r>
    <r>
      <rPr>
        <rFont val="Times New Roman"/>
        <color theme="1"/>
        <sz val="11.0"/>
      </rPr>
      <t xml:space="preserve"> započítává se PUČ)</t>
    </r>
  </si>
  <si>
    <t>CELKEM</t>
  </si>
  <si>
    <t>kanceláře/pracovny</t>
  </si>
  <si>
    <t>laboratoře/učebny</t>
  </si>
  <si>
    <t>ostatní **</t>
  </si>
  <si>
    <t>pozn. OSTATNÍ</t>
  </si>
  <si>
    <t>provozní, zasedací mistnost</t>
  </si>
  <si>
    <t>šatna, sklad,dílna</t>
  </si>
  <si>
    <t>PUČ na 2023</t>
  </si>
  <si>
    <t>DFM+SFM</t>
  </si>
  <si>
    <r>
      <rPr>
        <rFont val="Times New Roman"/>
        <b/>
        <color theme="1"/>
        <sz val="14.0"/>
      </rPr>
      <t xml:space="preserve">Výpočet podílů na úhradě 20% FRIM </t>
    </r>
    <r>
      <rPr>
        <rFont val="Times New Roman"/>
        <b val="0"/>
        <color theme="1"/>
        <sz val="14.0"/>
      </rPr>
      <t>(stanoveno podle poměru užívaných ploch)</t>
    </r>
  </si>
  <si>
    <t>Podíl na tvorbě FRIMu (20%)</t>
  </si>
  <si>
    <t>zaokrouhleno</t>
  </si>
  <si>
    <t>DFM</t>
  </si>
  <si>
    <t>PUČ FM</t>
  </si>
  <si>
    <r>
      <rPr>
        <rFont val="Times New Roman"/>
        <b/>
        <color theme="1"/>
        <sz val="12.0"/>
      </rPr>
      <t xml:space="preserve">Plochy FM </t>
    </r>
    <r>
      <rPr>
        <rFont val="Times New Roman"/>
        <b val="0"/>
        <color theme="1"/>
        <sz val="11.0"/>
      </rPr>
      <t>(Pasporty23 - K:\Rozpocet\Rok2023\Vypocet.xls)</t>
    </r>
  </si>
  <si>
    <t>Návrh rozpočtu určuje podíl na úhradě 20 % FRIMu stanovený podle poměru užívaných ploch</t>
  </si>
  <si>
    <t>plochy pracovišť</t>
  </si>
  <si>
    <t>% vyjádření užitné plochy</t>
  </si>
  <si>
    <t>FM celkem</t>
  </si>
  <si>
    <t>KVE PUČ 2023:</t>
  </si>
  <si>
    <t>Rozpočet FM na rok 2023 - DFM, činnost 106</t>
  </si>
  <si>
    <t>příděl 106 na DFM+SFM :</t>
  </si>
  <si>
    <t>***</t>
  </si>
  <si>
    <t>HM děk., proděk.,…</t>
  </si>
  <si>
    <t>korekce rozpočtu</t>
  </si>
  <si>
    <t>(např. plánované výdaje navíc)</t>
  </si>
  <si>
    <t>výpočet CELKEM</t>
  </si>
  <si>
    <t>kontrola přidělení</t>
  </si>
  <si>
    <t>Přehled plánovatelných (mzdových) výdajů DFM</t>
  </si>
  <si>
    <t>počet měsíců</t>
  </si>
  <si>
    <t>na pracoviště</t>
  </si>
  <si>
    <t>2023 - mzdové náklady zaměstanců, kteří nejsou kmenovými pracovníky FM, ale podílejí se na vedení FM</t>
  </si>
  <si>
    <t>Tabulka mzdových prostředků platba z DFM / SFM</t>
  </si>
  <si>
    <t>TARIF</t>
  </si>
  <si>
    <t>VEDENÍ příplatek**</t>
  </si>
  <si>
    <t>OSOH příplatek/základní</t>
  </si>
  <si>
    <t>Doplatek do 50 % mimo DFM*</t>
  </si>
  <si>
    <t>počet měs.</t>
  </si>
  <si>
    <t>bez odvodů celkem</t>
  </si>
  <si>
    <t>Doplatek do 50 %</t>
  </si>
  <si>
    <t>Plíva</t>
  </si>
  <si>
    <t>děkan</t>
  </si>
  <si>
    <t>Tůma</t>
  </si>
  <si>
    <t>proděkan</t>
  </si>
  <si>
    <t>Hernych</t>
  </si>
  <si>
    <t>Koldovský</t>
  </si>
  <si>
    <t>Nosek</t>
  </si>
  <si>
    <t>ERASMUS</t>
  </si>
  <si>
    <t>Vlasák</t>
  </si>
  <si>
    <t>IT podpora</t>
  </si>
  <si>
    <t>Mrázková</t>
  </si>
  <si>
    <t>RIV</t>
  </si>
  <si>
    <t>Jeníček</t>
  </si>
  <si>
    <t>správa dat</t>
  </si>
  <si>
    <t>Severýn</t>
  </si>
  <si>
    <t>AS FM</t>
  </si>
  <si>
    <t>porady</t>
  </si>
  <si>
    <t>* DOPLATEK DO 50 %  -&gt; vráceno rozpočtovou úpravou zpět na ústav do činnosti 106</t>
  </si>
  <si>
    <t>** proděkan příplatek = 10.000 Kč, STAG rozvrhování výuky 1.500 Kč</t>
  </si>
  <si>
    <t>***FIX - mzdové náklady kmenových pracovníků, provozní náklady od roku 2019 = 3,8 MKč</t>
  </si>
  <si>
    <t>Rozpočet FM na rok 2023 - činn. 106</t>
  </si>
  <si>
    <t>Příděl 106 na FM</t>
  </si>
  <si>
    <t>odečet na Doc/Prof</t>
  </si>
  <si>
    <t>kvalif.struktura</t>
  </si>
  <si>
    <t>nevyplatitelní proděkani</t>
  </si>
  <si>
    <t>Garanti</t>
  </si>
  <si>
    <t>//'6_Garanti'!O38</t>
  </si>
  <si>
    <t xml:space="preserve"> sl. B</t>
  </si>
  <si>
    <t xml:space="preserve"> sl. C</t>
  </si>
  <si>
    <t xml:space="preserve"> sl. D</t>
  </si>
  <si>
    <t xml:space="preserve"> sl. E</t>
  </si>
  <si>
    <t xml:space="preserve"> sl. F</t>
  </si>
  <si>
    <t xml:space="preserve"> sl. G</t>
  </si>
  <si>
    <t xml:space="preserve"> sl. H</t>
  </si>
  <si>
    <t xml:space="preserve"> sl. I</t>
  </si>
  <si>
    <t xml:space="preserve"> sl. J</t>
  </si>
  <si>
    <t xml:space="preserve"> sl. K</t>
  </si>
  <si>
    <t xml:space="preserve"> sl. L</t>
  </si>
  <si>
    <t xml:space="preserve"> sl. M</t>
  </si>
  <si>
    <t xml:space="preserve"> sl. N</t>
  </si>
  <si>
    <t>Výuka B 
Kč</t>
  </si>
  <si>
    <t>Výuka 
NM
Kč</t>
  </si>
  <si>
    <t>Projekty+BP+DP</t>
  </si>
  <si>
    <t>Příspěvek na vzděl.č. 
(B, NM)</t>
  </si>
  <si>
    <t>Příspěvek na vzděl.č. 
(B, NM, DSP)</t>
  </si>
  <si>
    <t>Podpora doc. a prof.</t>
  </si>
  <si>
    <t xml:space="preserve">Část na tarif proděk. </t>
  </si>
  <si>
    <t>Kvalifikační struktura</t>
  </si>
  <si>
    <r>
      <rPr>
        <rFont val="Times New Roman"/>
        <b/>
        <color theme="1"/>
        <sz val="12.0"/>
      </rPr>
      <t xml:space="preserve">Příděl 106
</t>
    </r>
    <r>
      <rPr>
        <rFont val="Times New Roman"/>
        <b val="0"/>
        <color theme="1"/>
        <sz val="12.0"/>
      </rPr>
      <t>(dle výuky mínus odečet ploch)</t>
    </r>
  </si>
  <si>
    <t>mimo FM</t>
  </si>
  <si>
    <r>
      <rPr>
        <rFont val="Times New Roman"/>
        <b/>
        <color theme="1"/>
        <sz val="14.0"/>
      </rPr>
      <t xml:space="preserve">Rozpočet FM na rok 2023 - činn. 115 - SGS </t>
    </r>
    <r>
      <rPr>
        <rFont val="Times New Roman"/>
        <b val="0"/>
        <color theme="1"/>
        <sz val="14.0"/>
      </rPr>
      <t>(Specifický výzkum)</t>
    </r>
  </si>
  <si>
    <t>přiděleno "na FM"</t>
  </si>
  <si>
    <t>na DFM</t>
  </si>
  <si>
    <t>na projekty</t>
  </si>
  <si>
    <t>DFM, 7817 - Organizace SGS+konference</t>
  </si>
  <si>
    <t>rozdělení v rámci FM</t>
  </si>
  <si>
    <t>Účelová podpora činnost 115</t>
  </si>
  <si>
    <t>Interní číslo projektu</t>
  </si>
  <si>
    <t>útvar (sl.D)</t>
  </si>
  <si>
    <t>sumif (sl.E)</t>
  </si>
  <si>
    <t>úprava</t>
  </si>
  <si>
    <t>celkem na pracoviště</t>
  </si>
  <si>
    <t>DFM 7817</t>
  </si>
  <si>
    <t>organizace</t>
  </si>
  <si>
    <t>ITE 7620</t>
  </si>
  <si>
    <t>konference</t>
  </si>
  <si>
    <t>MTI 7630</t>
  </si>
  <si>
    <t>CELKEM za DFM</t>
  </si>
  <si>
    <t>NTI 7640</t>
  </si>
  <si>
    <t>DFM (NANO)</t>
  </si>
  <si>
    <t>CELKEM za útvary</t>
  </si>
  <si>
    <t>příděl na FM</t>
  </si>
  <si>
    <t>rozpočtová úprava</t>
  </si>
  <si>
    <t>Pozn.</t>
  </si>
  <si>
    <t xml:space="preserve">Režie SGS projektů pod CxI bude převedena na DFM, na pokrytí mzdových nákladů Mrázkové a </t>
  </si>
  <si>
    <t>dalších nákladů spojených se správcováním projektů.</t>
  </si>
  <si>
    <t>CELKEM za ústavy</t>
  </si>
  <si>
    <r>
      <rPr>
        <rFont val="Times New Roman"/>
        <b/>
        <color theme="1"/>
        <sz val="14.0"/>
      </rPr>
      <t xml:space="preserve">Rozpočet FM na rok 2023 - činnost 117 </t>
    </r>
    <r>
      <rPr>
        <rFont val="Times New Roman"/>
        <b val="0"/>
        <color theme="1"/>
        <sz val="14.0"/>
      </rPr>
      <t>(institucionální podpora z MŠMT)</t>
    </r>
  </si>
  <si>
    <t>Příděl dotace 117 celkem</t>
  </si>
  <si>
    <t>celková přidělaná částka z NavRoz2023-kvestor (list 0)</t>
  </si>
  <si>
    <t>Publikace - vypláceno ústavy</t>
  </si>
  <si>
    <t>strženo PŘED rozdělením na ústavy</t>
  </si>
  <si>
    <t>Publikace - vypláceno DFM</t>
  </si>
  <si>
    <r>
      <rPr>
        <rFont val="Times New Roman"/>
        <color theme="1"/>
        <sz val="9.0"/>
      </rPr>
      <t xml:space="preserve">částka refundována rozpočtovou úpravou - </t>
    </r>
    <r>
      <rPr>
        <rFont val="Times New Roman"/>
        <b/>
        <color theme="1"/>
        <sz val="9.0"/>
      </rPr>
      <t>nesnižuje příděl pro rozdělení</t>
    </r>
  </si>
  <si>
    <t>přerozdělení  Doc/Prof</t>
  </si>
  <si>
    <t>Příděl části dotace podle počtu kvalifikační struktury DOC a PROF (list 4) - strženo PŘED rozdělením na ústavy</t>
  </si>
  <si>
    <t>Příděl části dotace podle kvalifikační struktury (list 4a) - strženo PŘED rozdělením na ústavy</t>
  </si>
  <si>
    <t>Na provoz 117 na DFM</t>
  </si>
  <si>
    <t>Dotace 117 k ROZDĚLENÍ</t>
  </si>
  <si>
    <t>konečná hodnota pro přepočet na ústavy</t>
  </si>
  <si>
    <t>Publikační činnost pod ÚSTAVY</t>
  </si>
  <si>
    <r>
      <rPr>
        <rFont val="Times New Roman"/>
        <b/>
        <color theme="1"/>
        <sz val="12.0"/>
      </rPr>
      <t xml:space="preserve">Na DSP za publikace </t>
    </r>
    <r>
      <rPr>
        <rFont val="Times New Roman"/>
        <b val="0"/>
        <color theme="1"/>
        <sz val="12.0"/>
      </rPr>
      <t>(1 měsíc)</t>
    </r>
  </si>
  <si>
    <r>
      <rPr>
        <rFont val="Times New Roman"/>
        <b/>
        <color theme="1"/>
        <sz val="12.0"/>
      </rPr>
      <t xml:space="preserve">Na DSP za publikace </t>
    </r>
    <r>
      <rPr>
        <rFont val="Times New Roman"/>
        <b val="0"/>
        <color theme="1"/>
        <sz val="12.0"/>
      </rPr>
      <t>(12 měsíců)</t>
    </r>
  </si>
  <si>
    <t>Příděl 117 STAB</t>
  </si>
  <si>
    <t>Příděl 117 MOT</t>
  </si>
  <si>
    <t>Provoz DFM</t>
  </si>
  <si>
    <t>Přerozdělení za doc./prof.</t>
  </si>
  <si>
    <r>
      <rPr>
        <rFont val="Times New Roman"/>
        <b/>
        <color theme="1"/>
        <sz val="12.0"/>
      </rPr>
      <t xml:space="preserve">Na DSP za publikace 
</t>
    </r>
    <r>
      <rPr>
        <rFont val="Times New Roman"/>
        <b val="0"/>
        <color theme="1"/>
        <sz val="12.0"/>
      </rPr>
      <t>(12 měsíců)</t>
    </r>
  </si>
  <si>
    <t>Příděl 117
PŘED refundací</t>
  </si>
  <si>
    <t>publikace refundace</t>
  </si>
  <si>
    <t>Příděl 117
rozdělení FINAL</t>
  </si>
  <si>
    <t>Publikační činnost pod DFM - refundace</t>
  </si>
  <si>
    <t>DFM (CxI)</t>
  </si>
  <si>
    <t>nebude započítáno do rozpočtu, refundace z FP/CXI/NTI</t>
  </si>
  <si>
    <t>DFM (FP-KCHT)</t>
  </si>
  <si>
    <t>DFM (REK-NTI)</t>
  </si>
  <si>
    <t>hodnoty pro přepočet na ústavy</t>
  </si>
  <si>
    <t>STAB</t>
  </si>
  <si>
    <t>MOT</t>
  </si>
  <si>
    <t xml:space="preserve">% vyjádření </t>
  </si>
  <si>
    <t>2021?</t>
  </si>
  <si>
    <t>fix</t>
  </si>
  <si>
    <t>ze souboru M17+ hodnoceni 20xx FM.xlsx od ZK</t>
  </si>
  <si>
    <t>Částky pro výplatu stipendií za publikační činnost</t>
  </si>
  <si>
    <t>PUBLIKAČNÍ_ČINNOST_2022.xlsx od SO (Simona)</t>
  </si>
  <si>
    <t>měsíčně</t>
  </si>
  <si>
    <t>ročně</t>
  </si>
  <si>
    <t>FP-KCH</t>
  </si>
  <si>
    <t>REK-NTI</t>
  </si>
  <si>
    <r>
      <rPr>
        <rFont val="Times New Roman"/>
        <b/>
        <color theme="1"/>
        <sz val="12.0"/>
      </rPr>
      <t xml:space="preserve">osobní číslo 
ve tvaru
</t>
    </r>
    <r>
      <rPr>
        <rFont val="Times New Roman"/>
        <b/>
        <color rgb="FF3366FF"/>
        <sz val="12.0"/>
      </rPr>
      <t>Mxxxxxxxx</t>
    </r>
  </si>
  <si>
    <r>
      <rPr>
        <rFont val="Times New Roman"/>
        <b/>
        <color theme="1"/>
        <sz val="12.0"/>
      </rPr>
      <t>příjmení, jméno                      (</t>
    </r>
    <r>
      <rPr>
        <rFont val="Times New Roman"/>
        <b/>
        <i/>
        <color theme="1"/>
        <sz val="11.0"/>
      </rPr>
      <t>řaženo abecedně</t>
    </r>
    <r>
      <rPr>
        <rFont val="Times New Roman"/>
        <b/>
        <color theme="1"/>
        <sz val="12.0"/>
      </rPr>
      <t>)</t>
    </r>
  </si>
  <si>
    <t>číslo pracoviště 
(pouze pro DSP)</t>
  </si>
  <si>
    <t>výše stipendia v Kč</t>
  </si>
  <si>
    <t>R17000011</t>
  </si>
  <si>
    <t>KUNJIPARAMBIL ROHITH</t>
  </si>
  <si>
    <t>CxI</t>
  </si>
  <si>
    <t>R17000003</t>
  </si>
  <si>
    <t>SILVESTRI DANIELE</t>
  </si>
  <si>
    <t>R18000001</t>
  </si>
  <si>
    <t>ŽIŽKOVÁ RADMILA</t>
  </si>
  <si>
    <t>M20000236</t>
  </si>
  <si>
    <t>VRCHOVECKÁ STANISLAVA</t>
  </si>
  <si>
    <t>R19000001</t>
  </si>
  <si>
    <t>KULHÁNKOVÁ JOHANA</t>
  </si>
  <si>
    <t>Rozpočet FM na rok 2023 - rozdělení celoškolské režie</t>
  </si>
  <si>
    <t>Stanovení režií, RozRez2023EletrikaUcebny.xls</t>
  </si>
  <si>
    <t>Z toho režie vypočtená Full Costem (FC)</t>
  </si>
  <si>
    <t>Přepočet na provedené dislokace</t>
  </si>
  <si>
    <t>DFM + SFM</t>
  </si>
  <si>
    <t>Režie vypočtená Full Costem</t>
  </si>
  <si>
    <t>ř. 32</t>
  </si>
  <si>
    <t>Studijní režie - služby, 7117</t>
  </si>
  <si>
    <t>Studijní režie - učebny, 7817</t>
  </si>
  <si>
    <t>Režie pro veškeré činnosti, 7117</t>
  </si>
  <si>
    <t>Celkem pro přepočet dle studentů</t>
  </si>
  <si>
    <t>Studenti v předmětech vč. DSP se SDZ</t>
  </si>
  <si>
    <t>Přepočet režie dle studentů na ústavy</t>
  </si>
  <si>
    <t>Režie pro veškeré činnosti, 7817</t>
  </si>
  <si>
    <t>Celkem pro přepočet dle PPV</t>
  </si>
  <si>
    <t>Přepočtený počet PP</t>
  </si>
  <si>
    <t>Přepočet režie dle PPV na pracoviště</t>
  </si>
  <si>
    <t>výpočet základní výše režie pro následný dopočet</t>
  </si>
  <si>
    <t>ZÁKLAD</t>
  </si>
  <si>
    <t>Procento režie vypočtené metodou FC</t>
  </si>
  <si>
    <t>DISLOKACE</t>
  </si>
  <si>
    <t xml:space="preserve">rozdělení základní režie včetně dislokace </t>
  </si>
  <si>
    <t>elektrika kvestor nový výpočet</t>
  </si>
  <si>
    <t>NOVÉ eletrika</t>
  </si>
  <si>
    <t>přepočet dle procenta vypočteného metodou FC</t>
  </si>
  <si>
    <t>POŽADOVANÁ REŽIE CELKEM</t>
  </si>
  <si>
    <t>Režie základ+dislokace+eletrika ZAOKROUHLENO</t>
  </si>
  <si>
    <t>Režie AS - příspěvek</t>
  </si>
  <si>
    <t>REŽIE CELKEM</t>
  </si>
  <si>
    <t>Rozpočet FM na rok 2023, započtení DFM</t>
  </si>
  <si>
    <t>Rozpočítání DFM</t>
  </si>
  <si>
    <t>115 (SGS)</t>
  </si>
  <si>
    <t>106+117</t>
  </si>
  <si>
    <t>20%FRIM</t>
  </si>
  <si>
    <r>
      <rPr>
        <rFont val="Times New Roman"/>
        <b/>
        <color rgb="FFFF0000"/>
        <sz val="11.0"/>
      </rPr>
      <t>106+117+režie</t>
    </r>
    <r>
      <rPr>
        <rFont val="Times New Roman"/>
        <b/>
        <color theme="1"/>
        <sz val="11.0"/>
      </rPr>
      <t xml:space="preserve"> (před odečtením DFM)</t>
    </r>
  </si>
  <si>
    <t>Režie + 20% FRIM</t>
  </si>
  <si>
    <t>Náklad DFM</t>
  </si>
  <si>
    <t>Odečet 106 na DFM</t>
  </si>
  <si>
    <t>mezisoučet</t>
  </si>
  <si>
    <t>součet</t>
  </si>
  <si>
    <t>podpora FoM</t>
  </si>
  <si>
    <t>Rozpočet FM na rok 2023 - celkový přehled po započtení DFM</t>
  </si>
  <si>
    <t>Rekapitulace</t>
  </si>
  <si>
    <r>
      <rPr>
        <rFont val="Times New Roman"/>
        <b/>
        <color rgb="FFFF0000"/>
        <sz val="11.0"/>
      </rPr>
      <t>106+117+režie</t>
    </r>
    <r>
      <rPr>
        <rFont val="Times New Roman"/>
        <b/>
        <color theme="1"/>
        <sz val="11.0"/>
      </rPr>
      <t xml:space="preserve"> - se započtením DFM</t>
    </r>
  </si>
  <si>
    <t>(vč. 115)</t>
  </si>
  <si>
    <t>Návrh rozpočtu FMIMS TU v Liberci</t>
  </si>
  <si>
    <t>pro rok 2023</t>
  </si>
  <si>
    <t>ze dne xx. xx. 2023</t>
  </si>
  <si>
    <t>Vše na pracovišti</t>
  </si>
  <si>
    <t>DFM (Rozpočtová úprava na FP a CXI)</t>
  </si>
  <si>
    <t>Dělení SGS</t>
  </si>
  <si>
    <t>děkan FMIMS</t>
  </si>
  <si>
    <t>Schváleno Akademickým senátem FMIMS dne xx. xx. 2023</t>
  </si>
  <si>
    <t>převody 106</t>
  </si>
  <si>
    <t>FP</t>
  </si>
  <si>
    <t>přeúčtování 117</t>
  </si>
  <si>
    <t>Rozpočtová úprava na FP a CXI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</si>
</sst>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/YYYY"/>
    <numFmt numFmtId="165" formatCode="_-* #,##0.00\ &quot;Kč&quot;_-;\-* #,##0.00\ &quot;Kč&quot;_-;_-* &quot;-&quot;??\ &quot;Kč&quot;_-;_-@"/>
    <numFmt numFmtId="166" formatCode="_-* #,##0.000\ &quot;Kč&quot;_-;\-* #,##0.000\ &quot;Kč&quot;_-;_-* &quot;-&quot;??\ &quot;Kč&quot;_-;_-@"/>
    <numFmt numFmtId="167" formatCode="#,##0.00\ &quot;Kč&quot;;\-#,##0.00\ &quot;Kč&quot;"/>
    <numFmt numFmtId="168" formatCode="_-* #,##0\ &quot;Kč&quot;_-;\-* #,##0\ &quot;Kč&quot;_-;_-* &quot;-&quot;??\ &quot;Kč&quot;_-;_-@"/>
    <numFmt numFmtId="169" formatCode="_-* #,##0\ &quot;Kč&quot;_-;\-* #,##0\ &quot;Kč&quot;_-;_-* &quot;-&quot;???\ &quot;Kč&quot;_-;_-@"/>
    <numFmt numFmtId="170" formatCode="_-* #,##0.000\ &quot;Kč&quot;_-;\-* #,##0.000\ &quot;Kč&quot;_-;_-* &quot;-&quot;???\ &quot;Kč&quot;_-;_-@"/>
    <numFmt numFmtId="171" formatCode="#,##0.00_ ;\-#,##0.00\ "/>
    <numFmt numFmtId="172" formatCode="0.000"/>
    <numFmt numFmtId="173" formatCode="0.000%"/>
    <numFmt numFmtId="174" formatCode="#,##0.0000"/>
    <numFmt numFmtId="175" formatCode="0.0%"/>
  </numFmts>
  <fonts count="105">
    <font>
      <sz val="10.0"/>
      <color rgb="FF000000"/>
      <name val="Calibri"/>
      <scheme val="minor"/>
    </font>
    <font>
      <b/>
      <sz val="10.0"/>
      <color theme="1"/>
      <name val="Arial"/>
    </font>
    <font>
      <sz val="10.0"/>
      <color theme="1"/>
      <name val="Arial"/>
    </font>
    <font>
      <sz val="10.0"/>
      <color rgb="FF00B050"/>
      <name val="Arial"/>
    </font>
    <font>
      <sz val="10.0"/>
      <color rgb="FFFF0000"/>
      <name val="Arial"/>
    </font>
    <font>
      <b/>
      <sz val="8.0"/>
      <color theme="1"/>
      <name val="Times New Roman"/>
    </font>
    <font>
      <b/>
      <sz val="14.0"/>
      <color theme="1"/>
      <name val="Times New Roman"/>
    </font>
    <font>
      <sz val="12.0"/>
      <color theme="1"/>
      <name val="Times New Roman"/>
    </font>
    <font>
      <b/>
      <sz val="12.0"/>
      <color theme="0"/>
      <name val="Times New Roman"/>
    </font>
    <font/>
    <font>
      <b/>
      <sz val="12.0"/>
      <color theme="1"/>
      <name val="Times New Roman"/>
    </font>
    <font>
      <b/>
      <sz val="12.0"/>
      <color rgb="FF7F7F7F"/>
      <name val="Times New Roman"/>
    </font>
    <font>
      <sz val="12.0"/>
      <color rgb="FFFF0000"/>
      <name val="Times New Roman"/>
    </font>
    <font>
      <sz val="12.0"/>
      <color rgb="FF7F7F7F"/>
      <name val="Times New Roman"/>
    </font>
    <font>
      <b/>
      <sz val="16.0"/>
      <color theme="1"/>
      <name val="Times New Roman"/>
    </font>
    <font>
      <i/>
      <sz val="12.0"/>
      <color rgb="FF7F7F7F"/>
      <name val="Times New Roman"/>
    </font>
    <font>
      <sz val="12.0"/>
      <color rgb="FFFF00FF"/>
      <name val="Times New Roman"/>
    </font>
    <font>
      <sz val="10.0"/>
      <color theme="1"/>
      <name val="Times New Roman"/>
    </font>
    <font>
      <sz val="12.0"/>
      <color rgb="FF92CDDC"/>
      <name val="Times New Roman"/>
    </font>
    <font>
      <b/>
      <sz val="13.0"/>
      <color theme="1"/>
      <name val="Times New Roman"/>
    </font>
    <font>
      <b/>
      <sz val="12.0"/>
      <color rgb="FFE36C09"/>
      <name val="Times New Roman"/>
    </font>
    <font>
      <sz val="14.0"/>
      <color theme="1"/>
      <name val="Times New Roman"/>
    </font>
    <font>
      <sz val="9.0"/>
      <color rgb="FFE36C09"/>
      <name val="Calibri"/>
    </font>
    <font>
      <b/>
      <sz val="12.0"/>
      <color rgb="FF92CDDC"/>
      <name val="Times New Roman"/>
    </font>
    <font>
      <b/>
      <sz val="12.0"/>
      <color rgb="FFFF0000"/>
      <name val="Times New Roman"/>
    </font>
    <font>
      <sz val="11.0"/>
      <color theme="1"/>
      <name val="Times New Roman"/>
    </font>
    <font>
      <sz val="12.0"/>
      <color rgb="FFF2F2F2"/>
      <name val="Times New Roman"/>
    </font>
    <font>
      <b/>
      <sz val="14.0"/>
      <color rgb="FF339933"/>
      <name val="Times New Roman"/>
    </font>
    <font>
      <sz val="7.0"/>
      <color theme="1"/>
      <name val="Times New Roman"/>
    </font>
    <font>
      <i/>
      <sz val="7.0"/>
      <color theme="1"/>
      <name val="Times New Roman"/>
    </font>
    <font>
      <sz val="14.0"/>
      <color rgb="FF339933"/>
      <name val="Times New Roman"/>
    </font>
    <font>
      <sz val="11.0"/>
      <color rgb="FF3366FF"/>
      <name val="Times New Roman"/>
    </font>
    <font>
      <sz val="12.0"/>
      <color rgb="FF548DD4"/>
      <name val="Times New Roman"/>
    </font>
    <font>
      <b/>
      <sz val="10.0"/>
      <color theme="1"/>
      <name val="Times New Roman"/>
    </font>
    <font>
      <sz val="13.0"/>
      <color theme="1"/>
      <name val="Times New Roman"/>
    </font>
    <font>
      <sz val="10.0"/>
      <color rgb="FFFF0000"/>
      <name val="Times New Roman"/>
    </font>
    <font>
      <sz val="11.0"/>
      <color rgb="FF7F7F7F"/>
      <name val="Times New Roman"/>
    </font>
    <font>
      <sz val="10.0"/>
      <color rgb="FF0070C0"/>
      <name val="Times New Roman"/>
    </font>
    <font>
      <b/>
      <sz val="14.0"/>
      <color theme="0"/>
      <name val="Times New Roman"/>
    </font>
    <font>
      <i/>
      <sz val="10.0"/>
      <color theme="1"/>
      <name val="Times New Roman"/>
    </font>
    <font>
      <b/>
      <i/>
      <sz val="10.0"/>
      <color theme="1"/>
      <name val="Times New Roman"/>
    </font>
    <font>
      <i/>
      <sz val="12.0"/>
      <color theme="1"/>
      <name val="Times New Roman"/>
    </font>
    <font>
      <b/>
      <i/>
      <sz val="12.0"/>
      <color theme="1"/>
      <name val="Times New Roman"/>
    </font>
    <font>
      <b/>
      <i/>
      <sz val="14.0"/>
      <color theme="1"/>
      <name val="Times New Roman"/>
    </font>
    <font>
      <u/>
      <sz val="10.0"/>
      <color theme="1"/>
      <name val="Times New Roman"/>
    </font>
    <font>
      <sz val="12.0"/>
      <color theme="0"/>
      <name val="Times New Roman"/>
    </font>
    <font>
      <sz val="8.0"/>
      <color theme="1"/>
      <name val="Times New Roman"/>
    </font>
    <font>
      <sz val="10.0"/>
      <color rgb="FF7F7F7F"/>
      <name val="Times New Roman"/>
    </font>
    <font>
      <b/>
      <sz val="10.0"/>
      <color rgb="FF7F7F7F"/>
      <name val="Times New Roman"/>
    </font>
    <font>
      <sz val="12.0"/>
      <color rgb="FF0000FF"/>
      <name val="Times New Roman"/>
    </font>
    <font>
      <b/>
      <sz val="12.0"/>
      <color rgb="FF008000"/>
      <name val="Times New Roman"/>
    </font>
    <font>
      <b/>
      <sz val="12.0"/>
      <color rgb="FF993366"/>
      <name val="Times New Roman"/>
    </font>
    <font>
      <b/>
      <sz val="12.0"/>
      <color rgb="FF0000FF"/>
      <name val="Times New Roman"/>
    </font>
    <font>
      <sz val="11.0"/>
      <color rgb="FF0000FF"/>
      <name val="Times New Roman"/>
    </font>
    <font>
      <b/>
      <sz val="12.0"/>
      <color rgb="FFFF00FF"/>
      <name val="Times New Roman"/>
    </font>
    <font>
      <b/>
      <sz val="12.0"/>
      <color rgb="FF548DD4"/>
      <name val="Times New Roman"/>
    </font>
    <font>
      <b/>
      <sz val="12.0"/>
      <color rgb="FF339933"/>
      <name val="Times New Roman"/>
    </font>
    <font>
      <sz val="11.0"/>
      <color rgb="FFD8D8D8"/>
      <name val="Times New Roman"/>
    </font>
    <font>
      <sz val="12.0"/>
      <color rgb="FFE36C09"/>
      <name val="Times New Roman"/>
    </font>
    <font>
      <b/>
      <sz val="12.0"/>
      <color theme="1"/>
      <name val="Calibri"/>
    </font>
    <font>
      <sz val="12.0"/>
      <color theme="1"/>
      <name val="Calibri"/>
    </font>
    <font>
      <b/>
      <i/>
      <u/>
      <sz val="11.0"/>
      <color theme="1"/>
      <name val="Calibri"/>
    </font>
    <font>
      <sz val="11.0"/>
      <color theme="1"/>
      <name val="Calibri"/>
    </font>
    <font>
      <sz val="11.0"/>
      <color rgb="FF0000FF"/>
      <name val="Calibri"/>
    </font>
    <font>
      <sz val="12.0"/>
      <color rgb="FF0000FF"/>
      <name val="Calibri"/>
    </font>
    <font>
      <b/>
      <sz val="11.0"/>
      <color rgb="FFFFFFFF"/>
      <name val="Times New Roman"/>
    </font>
    <font>
      <b/>
      <sz val="12.0"/>
      <color rgb="FFFFFFFF"/>
      <name val="Times New Roman"/>
    </font>
    <font>
      <b/>
      <sz val="12.0"/>
      <color rgb="FFA5A5A5"/>
      <name val="Times New Roman"/>
    </font>
    <font>
      <b/>
      <sz val="9.0"/>
      <color theme="1"/>
      <name val="Times New Roman"/>
    </font>
    <font>
      <b/>
      <sz val="11.0"/>
      <color theme="1"/>
      <name val="Times New Roman"/>
    </font>
    <font>
      <sz val="9.0"/>
      <color theme="1"/>
      <name val="Times New Roman"/>
    </font>
    <font>
      <sz val="12.0"/>
      <color rgb="FF953734"/>
      <name val="Times New Roman"/>
    </font>
    <font>
      <b/>
      <sz val="20.0"/>
      <color theme="1"/>
      <name val="Times New Roman"/>
    </font>
    <font>
      <sz val="10.0"/>
      <color rgb="FF993366"/>
      <name val="Times New Roman"/>
    </font>
    <font>
      <b/>
      <sz val="14.0"/>
      <color rgb="FF76923C"/>
      <name val="Times New Roman"/>
    </font>
    <font>
      <b/>
      <sz val="14.0"/>
      <color rgb="FF993366"/>
      <name val="Times New Roman"/>
    </font>
    <font>
      <sz val="10.0"/>
      <color rgb="FF0000FF"/>
      <name val="Times New Roman"/>
    </font>
    <font>
      <i/>
      <sz val="11.0"/>
      <color theme="1"/>
      <name val="Times New Roman"/>
    </font>
    <font>
      <b/>
      <sz val="14.0"/>
      <color rgb="FFFF0000"/>
      <name val="Times New Roman"/>
    </font>
    <font>
      <sz val="14.0"/>
      <color rgb="FFFF0000"/>
      <name val="Times New Roman"/>
    </font>
    <font>
      <b/>
      <sz val="14.0"/>
      <color rgb="FFFF00FF"/>
      <name val="Times New Roman"/>
    </font>
    <font>
      <b/>
      <sz val="14.0"/>
      <color rgb="FF548DD4"/>
      <name val="Times New Roman"/>
    </font>
    <font>
      <b/>
      <sz val="14.0"/>
      <color rgb="FF7F7F7F"/>
      <name val="Times New Roman"/>
    </font>
    <font>
      <sz val="14.0"/>
      <color rgb="FF7F7F7F"/>
      <name val="Times New Roman"/>
    </font>
    <font>
      <sz val="14.0"/>
      <color rgb="FFA5A5A5"/>
      <name val="Times New Roman"/>
    </font>
    <font>
      <b/>
      <sz val="12.0"/>
      <color rgb="FF366092"/>
      <name val="Times New Roman"/>
    </font>
    <font>
      <sz val="12.0"/>
      <color rgb="FFD99594"/>
      <name val="Times New Roman"/>
    </font>
    <font>
      <sz val="10.0"/>
      <color rgb="FFD99594"/>
      <name val="Times New Roman"/>
    </font>
    <font>
      <b/>
      <i/>
      <u/>
      <sz val="12.0"/>
      <color theme="1"/>
      <name val="Times New Roman"/>
    </font>
    <font>
      <b/>
      <sz val="12.0"/>
      <color rgb="FF00B050"/>
      <name val="Times New Roman"/>
    </font>
    <font>
      <sz val="12.0"/>
      <color rgb="FF95B3D7"/>
      <name val="Times New Roman"/>
    </font>
    <font>
      <sz val="9.0"/>
      <color rgb="FFFF0000"/>
      <name val="Times New Roman"/>
    </font>
    <font>
      <sz val="12.0"/>
      <color theme="9"/>
      <name val="Times New Roman"/>
    </font>
    <font>
      <b/>
      <sz val="11.0"/>
      <color theme="1"/>
      <name val="Calibri"/>
    </font>
    <font>
      <sz val="12.0"/>
      <color rgb="FFBFBFBF"/>
      <name val="Times New Roman"/>
    </font>
    <font>
      <sz val="10.0"/>
      <color rgb="FF548DD4"/>
      <name val="Times New Roman"/>
    </font>
    <font>
      <sz val="11.0"/>
      <color rgb="FF000000"/>
      <name val="Calibri"/>
    </font>
    <font>
      <sz val="11.0"/>
      <color rgb="FF548DD4"/>
      <name val="Times New Roman"/>
    </font>
    <font>
      <b/>
      <sz val="13.0"/>
      <color theme="0"/>
      <name val="Times New Roman"/>
    </font>
    <font>
      <sz val="10.0"/>
      <color theme="0"/>
      <name val="Times New Roman"/>
    </font>
    <font>
      <i/>
      <sz val="10.0"/>
      <color rgb="FFA5A5A5"/>
      <name val="Times New Roman"/>
    </font>
    <font>
      <sz val="11.0"/>
      <color rgb="FFBFBFBF"/>
      <name val="Times New Roman"/>
    </font>
    <font>
      <sz val="10.0"/>
      <color rgb="FF548DD4"/>
      <name val="Arial"/>
    </font>
    <font>
      <color theme="1"/>
      <name val="Calibri"/>
      <scheme val="minor"/>
    </font>
    <font>
      <sz val="10.0"/>
      <color rgb="FF95B3D7"/>
      <name val="Arial"/>
    </font>
  </fonts>
  <fills count="42">
    <fill>
      <patternFill patternType="none"/>
    </fill>
    <fill>
      <patternFill patternType="lightGray"/>
    </fill>
    <fill>
      <patternFill patternType="solid">
        <fgColor rgb="FFFBD4B4"/>
        <bgColor rgb="FFFBD4B4"/>
      </patternFill>
    </fill>
    <fill>
      <patternFill patternType="solid">
        <fgColor rgb="FF7030A0"/>
        <bgColor rgb="FF7030A0"/>
      </patternFill>
    </fill>
    <fill>
      <patternFill patternType="solid">
        <fgColor rgb="FFE5DFEC"/>
        <bgColor rgb="FFE5DFEC"/>
      </patternFill>
    </fill>
    <fill>
      <patternFill patternType="solid">
        <fgColor rgb="FFFABF8F"/>
        <bgColor rgb="FFFABF8F"/>
      </patternFill>
    </fill>
    <fill>
      <patternFill patternType="solid">
        <fgColor rgb="FF9999FF"/>
        <bgColor rgb="FF9999FF"/>
      </patternFill>
    </fill>
    <fill>
      <patternFill patternType="solid">
        <fgColor rgb="FF80CED6"/>
        <bgColor rgb="FF80CED6"/>
      </patternFill>
    </fill>
    <fill>
      <patternFill patternType="solid">
        <fgColor rgb="FFCCFFCC"/>
        <bgColor rgb="FFCCFFCC"/>
      </patternFill>
    </fill>
    <fill>
      <patternFill patternType="solid">
        <fgColor rgb="FFFDE9D9"/>
        <bgColor rgb="FFFDE9D9"/>
      </patternFill>
    </fill>
    <fill>
      <patternFill patternType="solid">
        <fgColor rgb="FFF2DBDB"/>
        <bgColor rgb="FFF2DBDB"/>
      </patternFill>
    </fill>
    <fill>
      <patternFill patternType="solid">
        <fgColor rgb="FFB2A1C7"/>
        <bgColor rgb="FFB2A1C7"/>
      </patternFill>
    </fill>
    <fill>
      <patternFill patternType="solid">
        <fgColor rgb="FFFFC000"/>
        <bgColor rgb="FFFFC000"/>
      </patternFill>
    </fill>
    <fill>
      <patternFill patternType="solid">
        <fgColor rgb="FF69FFFF"/>
        <bgColor rgb="FF69FFFF"/>
      </patternFill>
    </fill>
    <fill>
      <patternFill patternType="solid">
        <fgColor rgb="FFDBE5F1"/>
        <bgColor rgb="FFDBE5F1"/>
      </patternFill>
    </fill>
    <fill>
      <patternFill patternType="solid">
        <fgColor rgb="FFFFFFCC"/>
        <bgColor rgb="FFFFFFCC"/>
      </patternFill>
    </fill>
    <fill>
      <patternFill patternType="solid">
        <fgColor rgb="FFE3E3E3"/>
        <bgColor rgb="FFE3E3E3"/>
      </patternFill>
    </fill>
    <fill>
      <patternFill patternType="solid">
        <fgColor rgb="FFEAF1DD"/>
        <bgColor rgb="FFEAF1DD"/>
      </patternFill>
    </fill>
    <fill>
      <patternFill patternType="solid">
        <fgColor rgb="FFD6A300"/>
        <bgColor rgb="FFD6A300"/>
      </patternFill>
    </fill>
    <fill>
      <patternFill patternType="solid">
        <fgColor rgb="FFFFFF00"/>
        <bgColor rgb="FFFFFF00"/>
      </patternFill>
    </fill>
    <fill>
      <patternFill patternType="solid">
        <fgColor rgb="FFB6DDE8"/>
        <bgColor rgb="FFB6DDE8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E5B8B7"/>
        <bgColor rgb="FFE5B8B7"/>
      </patternFill>
    </fill>
    <fill>
      <patternFill patternType="solid">
        <fgColor rgb="FFD99594"/>
        <bgColor rgb="FFD99594"/>
      </patternFill>
    </fill>
    <fill>
      <patternFill patternType="solid">
        <fgColor rgb="FFDAEEF3"/>
        <bgColor rgb="FFDAEEF3"/>
      </patternFill>
    </fill>
    <fill>
      <patternFill patternType="solid">
        <fgColor rgb="FF92D050"/>
        <bgColor rgb="FF92D050"/>
      </patternFill>
    </fill>
    <fill>
      <patternFill patternType="solid">
        <fgColor rgb="FF3366FF"/>
        <bgColor rgb="FF3366FF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6E3BC"/>
        <bgColor rgb="FFD6E3BC"/>
      </patternFill>
    </fill>
    <fill>
      <patternFill patternType="solid">
        <fgColor rgb="FF66FFFF"/>
        <bgColor rgb="FF66FFFF"/>
      </patternFill>
    </fill>
    <fill>
      <patternFill patternType="solid">
        <fgColor rgb="FFC2D69B"/>
        <bgColor rgb="FFC2D69B"/>
      </patternFill>
    </fill>
    <fill>
      <patternFill patternType="solid">
        <fgColor rgb="FFC6D9F0"/>
        <bgColor rgb="FFC6D9F0"/>
      </patternFill>
    </fill>
    <fill>
      <patternFill patternType="solid">
        <fgColor rgb="FFCCC0D9"/>
        <bgColor rgb="FFCCC0D9"/>
      </patternFill>
    </fill>
    <fill>
      <patternFill patternType="solid">
        <fgColor rgb="FF8DB3E2"/>
        <bgColor rgb="FF8DB3E2"/>
      </patternFill>
    </fill>
    <fill>
      <patternFill patternType="solid">
        <fgColor rgb="FFEEECE1"/>
        <bgColor rgb="FFEEECE1"/>
      </patternFill>
    </fill>
    <fill>
      <patternFill patternType="solid">
        <fgColor rgb="FFDDD9C3"/>
        <bgColor rgb="FFDDD9C3"/>
      </patternFill>
    </fill>
    <fill>
      <patternFill patternType="solid">
        <fgColor rgb="FFFF99FF"/>
        <bgColor rgb="FFFF99FF"/>
      </patternFill>
    </fill>
    <fill>
      <patternFill patternType="solid">
        <fgColor rgb="FFFFCC00"/>
        <bgColor rgb="FFFFCC00"/>
      </patternFill>
    </fill>
    <fill>
      <patternFill patternType="solid">
        <fgColor rgb="FFBFBFBF"/>
        <bgColor rgb="FFBFBFBF"/>
      </patternFill>
    </fill>
    <fill>
      <patternFill patternType="solid">
        <fgColor rgb="FFFF0000"/>
        <bgColor rgb="FFFF0000"/>
      </patternFill>
    </fill>
  </fills>
  <borders count="94">
    <border/>
    <border>
      <left/>
      <right/>
      <top/>
      <bottom style="double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bottom style="medium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/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double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double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8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1" fillId="2" fontId="2" numFmtId="0" xfId="0" applyAlignment="1" applyBorder="1" applyFont="1">
      <alignment vertical="center"/>
    </xf>
    <xf borderId="0" fillId="0" fontId="2" numFmtId="0" xfId="0" applyFont="1"/>
    <xf borderId="0" fillId="0" fontId="3" numFmtId="164" xfId="0" applyAlignment="1" applyFont="1" applyNumberFormat="1">
      <alignment horizontal="left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left"/>
    </xf>
    <xf borderId="0" fillId="0" fontId="2" numFmtId="164" xfId="0" applyAlignment="1" applyFont="1" applyNumberFormat="1">
      <alignment horizontal="lef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shrinkToFit="0" vertical="top" wrapText="1"/>
    </xf>
    <xf borderId="0" fillId="0" fontId="4" numFmtId="0" xfId="0" applyAlignment="1" applyFont="1">
      <alignment shrinkToFit="0" wrapText="1"/>
    </xf>
    <xf borderId="0" fillId="0" fontId="4" numFmtId="0" xfId="0" applyFont="1"/>
    <xf borderId="0" fillId="0" fontId="2" numFmtId="165" xfId="0" applyFont="1" applyNumberFormat="1"/>
    <xf borderId="0" fillId="0" fontId="2" numFmtId="16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0" fillId="0" fontId="3" numFmtId="0" xfId="0" applyAlignment="1" applyFont="1">
      <alignment horizontal="center"/>
    </xf>
    <xf borderId="0" fillId="0" fontId="3" numFmtId="0" xfId="0" applyFont="1"/>
    <xf borderId="0" fillId="0" fontId="2" numFmtId="9" xfId="0" applyFont="1" applyNumberFormat="1"/>
    <xf borderId="0" fillId="0" fontId="2" numFmtId="164" xfId="0" applyFont="1" applyNumberFormat="1"/>
    <xf borderId="0" fillId="0" fontId="5" numFmtId="3" xfId="0" applyAlignment="1" applyFont="1" applyNumberFormat="1">
      <alignment horizontal="left" shrinkToFit="0" wrapText="1"/>
    </xf>
    <xf borderId="0" fillId="0" fontId="4" numFmtId="165" xfId="0" applyFont="1" applyNumberFormat="1"/>
    <xf borderId="0" fillId="0" fontId="6" numFmtId="0" xfId="0" applyFont="1"/>
    <xf borderId="0" fillId="0" fontId="7" numFmtId="0" xfId="0" applyFont="1"/>
    <xf borderId="2" fillId="3" fontId="8" numFmtId="0" xfId="0" applyAlignment="1" applyBorder="1" applyFill="1" applyFont="1">
      <alignment horizontal="center"/>
    </xf>
    <xf borderId="3" fillId="0" fontId="9" numFmtId="0" xfId="0" applyBorder="1" applyFont="1"/>
    <xf borderId="4" fillId="0" fontId="9" numFmtId="0" xfId="0" applyBorder="1" applyFont="1"/>
    <xf borderId="0" fillId="0" fontId="7" numFmtId="3" xfId="0" applyAlignment="1" applyFont="1" applyNumberFormat="1">
      <alignment horizontal="right" shrinkToFit="0" wrapText="1"/>
    </xf>
    <xf borderId="0" fillId="0" fontId="10" numFmtId="46" xfId="0" applyAlignment="1" applyFont="1" applyNumberFormat="1">
      <alignment horizontal="center"/>
    </xf>
    <xf borderId="5" fillId="4" fontId="7" numFmtId="0" xfId="0" applyBorder="1" applyFill="1" applyFont="1"/>
    <xf borderId="5" fillId="4" fontId="10" numFmtId="165" xfId="0" applyAlignment="1" applyBorder="1" applyFont="1" applyNumberFormat="1">
      <alignment horizontal="right"/>
    </xf>
    <xf borderId="0" fillId="0" fontId="10" numFmtId="0" xfId="0" applyAlignment="1" applyFont="1">
      <alignment horizontal="center"/>
    </xf>
    <xf borderId="0" fillId="0" fontId="7" numFmtId="0" xfId="0" applyAlignment="1" applyFont="1">
      <alignment horizontal="right"/>
    </xf>
    <xf borderId="0" fillId="0" fontId="11" numFmtId="0" xfId="0" applyAlignment="1" applyFont="1">
      <alignment horizontal="center"/>
    </xf>
    <xf borderId="0" fillId="0" fontId="7" numFmtId="4" xfId="0" applyAlignment="1" applyFont="1" applyNumberFormat="1">
      <alignment horizontal="right"/>
    </xf>
    <xf borderId="0" fillId="0" fontId="7" numFmtId="3" xfId="0" applyFont="1" applyNumberFormat="1"/>
    <xf borderId="6" fillId="4" fontId="7" numFmtId="0" xfId="0" applyAlignment="1" applyBorder="1" applyFont="1">
      <alignment horizontal="right"/>
    </xf>
    <xf borderId="7" fillId="4" fontId="7" numFmtId="166" xfId="0" applyBorder="1" applyFont="1" applyNumberFormat="1"/>
    <xf borderId="5" fillId="4" fontId="7" numFmtId="166" xfId="0" applyBorder="1" applyFont="1" applyNumberFormat="1"/>
    <xf borderId="0" fillId="0" fontId="12" numFmtId="166" xfId="0" applyFont="1" applyNumberFormat="1"/>
    <xf borderId="0" fillId="0" fontId="7" numFmtId="165" xfId="0" applyFont="1" applyNumberFormat="1"/>
    <xf borderId="0" fillId="0" fontId="13" numFmtId="167" xfId="0" applyFont="1" applyNumberFormat="1"/>
    <xf borderId="0" fillId="0" fontId="12" numFmtId="3" xfId="0" applyFont="1" applyNumberFormat="1"/>
    <xf borderId="8" fillId="4" fontId="7" numFmtId="0" xfId="0" applyAlignment="1" applyBorder="1" applyFont="1">
      <alignment horizontal="right"/>
    </xf>
    <xf borderId="9" fillId="4" fontId="12" numFmtId="166" xfId="0" applyBorder="1" applyFont="1" applyNumberFormat="1"/>
    <xf borderId="5" fillId="4" fontId="12" numFmtId="166" xfId="0" applyBorder="1" applyFont="1" applyNumberFormat="1"/>
    <xf borderId="0" fillId="0" fontId="12" numFmtId="165" xfId="0" applyFont="1" applyNumberFormat="1"/>
    <xf borderId="9" fillId="4" fontId="7" numFmtId="166" xfId="0" applyBorder="1" applyFont="1" applyNumberFormat="1"/>
    <xf borderId="0" fillId="0" fontId="7" numFmtId="166" xfId="0" applyFont="1" applyNumberFormat="1"/>
    <xf borderId="0" fillId="0" fontId="7" numFmtId="3" xfId="0" applyAlignment="1" applyFont="1" applyNumberFormat="1">
      <alignment horizontal="right"/>
    </xf>
    <xf borderId="0" fillId="0" fontId="7" numFmtId="168" xfId="0" applyFont="1" applyNumberFormat="1"/>
    <xf borderId="10" fillId="0" fontId="10" numFmtId="3" xfId="0" applyAlignment="1" applyBorder="1" applyFont="1" applyNumberFormat="1">
      <alignment horizontal="right"/>
    </xf>
    <xf borderId="9" fillId="4" fontId="10" numFmtId="166" xfId="0" applyBorder="1" applyFont="1" applyNumberFormat="1"/>
    <xf borderId="5" fillId="4" fontId="10" numFmtId="166" xfId="0" applyBorder="1" applyFont="1" applyNumberFormat="1"/>
    <xf borderId="0" fillId="0" fontId="10" numFmtId="3" xfId="0" applyAlignment="1" applyFont="1" applyNumberFormat="1">
      <alignment horizontal="right"/>
    </xf>
    <xf borderId="0" fillId="0" fontId="7" numFmtId="169" xfId="0" applyFont="1" applyNumberFormat="1"/>
    <xf borderId="11" fillId="4" fontId="7" numFmtId="0" xfId="0" applyAlignment="1" applyBorder="1" applyFont="1">
      <alignment horizontal="right"/>
    </xf>
    <xf borderId="12" fillId="4" fontId="10" numFmtId="166" xfId="0" applyBorder="1" applyFont="1" applyNumberFormat="1"/>
    <xf borderId="0" fillId="0" fontId="7" numFmtId="9" xfId="0" applyFont="1" applyNumberFormat="1"/>
    <xf borderId="5" fillId="4" fontId="7" numFmtId="0" xfId="0" applyAlignment="1" applyBorder="1" applyFont="1">
      <alignment horizontal="right"/>
    </xf>
    <xf borderId="13" fillId="4" fontId="10" numFmtId="166" xfId="0" applyBorder="1" applyFont="1" applyNumberFormat="1"/>
    <xf borderId="0" fillId="0" fontId="10" numFmtId="166" xfId="0" applyFont="1" applyNumberFormat="1"/>
    <xf borderId="0" fillId="0" fontId="10" numFmtId="165" xfId="0" applyFont="1" applyNumberFormat="1"/>
    <xf borderId="0" fillId="0" fontId="11" numFmtId="167" xfId="0" applyFont="1" applyNumberFormat="1"/>
    <xf borderId="0" fillId="0" fontId="10" numFmtId="169" xfId="0" applyFont="1" applyNumberFormat="1"/>
    <xf borderId="5" fillId="5" fontId="14" numFmtId="3" xfId="0" applyAlignment="1" applyBorder="1" applyFill="1" applyFont="1" applyNumberFormat="1">
      <alignment horizontal="center"/>
    </xf>
    <xf borderId="0" fillId="0" fontId="10" numFmtId="0" xfId="0" applyAlignment="1" applyFont="1">
      <alignment horizontal="right"/>
    </xf>
    <xf borderId="0" fillId="0" fontId="15" numFmtId="170" xfId="0" applyFont="1" applyNumberFormat="1"/>
    <xf borderId="10" fillId="6" fontId="10" numFmtId="3" xfId="0" applyAlignment="1" applyBorder="1" applyFill="1" applyFont="1" applyNumberFormat="1">
      <alignment horizontal="right"/>
    </xf>
    <xf borderId="0" fillId="0" fontId="7" numFmtId="4" xfId="0" applyAlignment="1" applyFont="1" applyNumberFormat="1">
      <alignment horizontal="center"/>
    </xf>
    <xf borderId="14" fillId="0" fontId="10" numFmtId="166" xfId="0" applyBorder="1" applyFont="1" applyNumberFormat="1"/>
    <xf borderId="0" fillId="0" fontId="13" numFmtId="0" xfId="0" applyFont="1"/>
    <xf borderId="6" fillId="4" fontId="7" numFmtId="0" xfId="0" applyBorder="1" applyFont="1"/>
    <xf borderId="7" fillId="4" fontId="10" numFmtId="165" xfId="0" applyAlignment="1" applyBorder="1" applyFont="1" applyNumberFormat="1">
      <alignment horizontal="right"/>
    </xf>
    <xf borderId="0" fillId="0" fontId="10" numFmtId="165" xfId="0" applyAlignment="1" applyFont="1" applyNumberFormat="1">
      <alignment horizontal="right"/>
    </xf>
    <xf borderId="10" fillId="7" fontId="10" numFmtId="3" xfId="0" applyAlignment="1" applyBorder="1" applyFill="1" applyFont="1" applyNumberFormat="1">
      <alignment horizontal="right"/>
    </xf>
    <xf borderId="8" fillId="4" fontId="7" numFmtId="0" xfId="0" applyBorder="1" applyFont="1"/>
    <xf borderId="5" fillId="4" fontId="7" numFmtId="9" xfId="0" applyBorder="1" applyFont="1" applyNumberFormat="1"/>
    <xf borderId="0" fillId="0" fontId="13" numFmtId="166" xfId="0" applyFont="1" applyNumberFormat="1"/>
    <xf borderId="10" fillId="8" fontId="10" numFmtId="3" xfId="0" applyAlignment="1" applyBorder="1" applyFill="1" applyFont="1" applyNumberFormat="1">
      <alignment horizontal="right"/>
    </xf>
    <xf borderId="0" fillId="0" fontId="16" numFmtId="166" xfId="0" applyFont="1" applyNumberFormat="1"/>
    <xf borderId="0" fillId="0" fontId="12" numFmtId="0" xfId="0" applyFont="1"/>
    <xf borderId="11" fillId="4" fontId="7" numFmtId="0" xfId="0" applyBorder="1" applyFont="1"/>
    <xf borderId="12" fillId="4" fontId="7" numFmtId="165" xfId="0" applyBorder="1" applyFont="1" applyNumberFormat="1"/>
    <xf borderId="5" fillId="4" fontId="7" numFmtId="165" xfId="0" applyBorder="1" applyFont="1" applyNumberFormat="1"/>
    <xf borderId="5" fillId="9" fontId="7" numFmtId="3" xfId="0" applyAlignment="1" applyBorder="1" applyFill="1" applyFont="1" applyNumberFormat="1">
      <alignment horizontal="right"/>
    </xf>
    <xf borderId="10" fillId="9" fontId="10" numFmtId="3" xfId="0" applyAlignment="1" applyBorder="1" applyFont="1" applyNumberFormat="1">
      <alignment horizontal="right"/>
    </xf>
    <xf borderId="5" fillId="9" fontId="10" numFmtId="0" xfId="0" applyAlignment="1" applyBorder="1" applyFont="1">
      <alignment horizontal="right" shrinkToFit="0" wrapText="1"/>
    </xf>
    <xf borderId="9" fillId="4" fontId="10" numFmtId="0" xfId="0" applyBorder="1" applyFont="1"/>
    <xf borderId="5" fillId="4" fontId="10" numFmtId="0" xfId="0" applyBorder="1" applyFont="1"/>
    <xf borderId="0" fillId="0" fontId="10" numFmtId="0" xfId="0" applyFont="1"/>
    <xf borderId="0" fillId="0" fontId="17" numFmtId="165" xfId="0" applyFont="1" applyNumberFormat="1"/>
    <xf borderId="10" fillId="0" fontId="6" numFmtId="3" xfId="0" applyAlignment="1" applyBorder="1" applyFont="1" applyNumberFormat="1">
      <alignment horizontal="right"/>
    </xf>
    <xf borderId="0" fillId="0" fontId="7" numFmtId="171" xfId="0" applyFont="1" applyNumberFormat="1"/>
    <xf borderId="0" fillId="0" fontId="18" numFmtId="3" xfId="0" applyFont="1" applyNumberFormat="1"/>
    <xf borderId="0" fillId="0" fontId="7" numFmtId="170" xfId="0" applyFont="1" applyNumberFormat="1"/>
    <xf borderId="0" fillId="0" fontId="7" numFmtId="0" xfId="0" applyAlignment="1" applyFont="1">
      <alignment horizontal="center"/>
    </xf>
    <xf borderId="0" fillId="0" fontId="7" numFmtId="3" xfId="0" applyAlignment="1" applyFont="1" applyNumberFormat="1">
      <alignment horizontal="center"/>
    </xf>
    <xf borderId="0" fillId="0" fontId="19" numFmtId="0" xfId="0" applyFont="1"/>
    <xf borderId="5" fillId="10" fontId="10" numFmtId="3" xfId="0" applyAlignment="1" applyBorder="1" applyFill="1" applyFont="1" applyNumberFormat="1">
      <alignment horizontal="center"/>
    </xf>
    <xf borderId="0" fillId="0" fontId="10" numFmtId="0" xfId="0" applyAlignment="1" applyFont="1">
      <alignment horizontal="center" shrinkToFit="0" wrapText="1"/>
    </xf>
    <xf borderId="0" fillId="0" fontId="10" numFmtId="3" xfId="0" applyAlignment="1" applyFont="1" applyNumberFormat="1">
      <alignment horizontal="center"/>
    </xf>
    <xf borderId="0" fillId="0" fontId="20" numFmtId="0" xfId="0" applyFont="1"/>
    <xf borderId="0" fillId="0" fontId="7" numFmtId="2" xfId="0" applyAlignment="1" applyFont="1" applyNumberFormat="1">
      <alignment horizontal="center"/>
    </xf>
    <xf borderId="0" fillId="0" fontId="7" numFmtId="1" xfId="0" applyAlignment="1" applyFont="1" applyNumberFormat="1">
      <alignment horizontal="center"/>
    </xf>
    <xf borderId="5" fillId="11" fontId="10" numFmtId="3" xfId="0" applyAlignment="1" applyBorder="1" applyFill="1" applyFont="1" applyNumberFormat="1">
      <alignment horizontal="center"/>
    </xf>
    <xf borderId="0" fillId="0" fontId="7" numFmtId="10" xfId="0" applyAlignment="1" applyFont="1" applyNumberFormat="1">
      <alignment horizontal="right"/>
    </xf>
    <xf borderId="0" fillId="0" fontId="11" numFmtId="3" xfId="0" applyAlignment="1" applyFont="1" applyNumberFormat="1">
      <alignment horizontal="center"/>
    </xf>
    <xf borderId="0" fillId="0" fontId="13" numFmtId="10" xfId="0" applyAlignment="1" applyFont="1" applyNumberFormat="1">
      <alignment horizontal="right"/>
    </xf>
    <xf borderId="5" fillId="12" fontId="10" numFmtId="3" xfId="0" applyAlignment="1" applyBorder="1" applyFill="1" applyFont="1" applyNumberFormat="1">
      <alignment horizontal="center"/>
    </xf>
    <xf borderId="0" fillId="0" fontId="6" numFmtId="2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0" fillId="0" fontId="6" numFmtId="1" xfId="0" applyAlignment="1" applyFont="1" applyNumberFormat="1">
      <alignment horizontal="center"/>
    </xf>
    <xf borderId="10" fillId="13" fontId="6" numFmtId="3" xfId="0" applyAlignment="1" applyBorder="1" applyFill="1" applyFont="1" applyNumberFormat="1">
      <alignment horizontal="center"/>
    </xf>
    <xf borderId="0" fillId="0" fontId="21" numFmtId="0" xfId="0" applyFont="1"/>
    <xf borderId="0" fillId="0" fontId="12" numFmtId="0" xfId="0" applyAlignment="1" applyFont="1">
      <alignment horizontal="center"/>
    </xf>
    <xf borderId="0" fillId="0" fontId="22" numFmtId="0" xfId="0" applyAlignment="1" applyFont="1">
      <alignment horizontal="center"/>
    </xf>
    <xf borderId="0" fillId="0" fontId="23" numFmtId="3" xfId="0" applyAlignment="1" applyFont="1" applyNumberFormat="1">
      <alignment horizontal="right"/>
    </xf>
    <xf borderId="0" fillId="0" fontId="24" numFmtId="0" xfId="0" applyAlignment="1" applyFont="1">
      <alignment horizontal="center"/>
    </xf>
    <xf borderId="5" fillId="8" fontId="10" numFmtId="3" xfId="0" applyAlignment="1" applyBorder="1" applyFont="1" applyNumberFormat="1">
      <alignment horizontal="center"/>
    </xf>
    <xf borderId="15" fillId="0" fontId="7" numFmtId="3" xfId="0" applyAlignment="1" applyBorder="1" applyFont="1" applyNumberFormat="1">
      <alignment horizontal="center"/>
    </xf>
    <xf borderId="16" fillId="8" fontId="7" numFmtId="3" xfId="0" applyAlignment="1" applyBorder="1" applyFont="1" applyNumberFormat="1">
      <alignment horizontal="center"/>
    </xf>
    <xf borderId="0" fillId="0" fontId="24" numFmtId="3" xfId="0" applyAlignment="1" applyFont="1" applyNumberFormat="1">
      <alignment horizontal="center"/>
    </xf>
    <xf borderId="5" fillId="8" fontId="7" numFmtId="3" xfId="0" applyAlignment="1" applyBorder="1" applyFont="1" applyNumberFormat="1">
      <alignment horizontal="center"/>
    </xf>
    <xf borderId="0" fillId="0" fontId="17" numFmtId="0" xfId="0" applyFont="1"/>
    <xf borderId="17" fillId="14" fontId="25" numFmtId="0" xfId="0" applyAlignment="1" applyBorder="1" applyFill="1" applyFont="1">
      <alignment horizontal="left"/>
    </xf>
    <xf borderId="18" fillId="0" fontId="9" numFmtId="0" xfId="0" applyBorder="1" applyFont="1"/>
    <xf borderId="19" fillId="0" fontId="9" numFmtId="0" xfId="0" applyBorder="1" applyFont="1"/>
    <xf borderId="20" fillId="0" fontId="7" numFmtId="0" xfId="0" applyAlignment="1" applyBorder="1" applyFont="1">
      <alignment horizontal="left"/>
    </xf>
    <xf borderId="20" fillId="0" fontId="7" numFmtId="3" xfId="0" applyAlignment="1" applyBorder="1" applyFont="1" applyNumberFormat="1">
      <alignment horizontal="center"/>
    </xf>
    <xf borderId="20" fillId="0" fontId="7" numFmtId="0" xfId="0" applyBorder="1" applyFont="1"/>
    <xf borderId="21" fillId="0" fontId="7" numFmtId="0" xfId="0" applyBorder="1" applyFont="1"/>
    <xf borderId="22" fillId="0" fontId="7" numFmtId="0" xfId="0" applyBorder="1" applyFont="1"/>
    <xf borderId="0" fillId="0" fontId="25" numFmtId="0" xfId="0" applyAlignment="1" applyFont="1">
      <alignment horizontal="right"/>
    </xf>
    <xf borderId="23" fillId="0" fontId="7" numFmtId="0" xfId="0" applyBorder="1" applyFont="1"/>
    <xf borderId="0" fillId="0" fontId="25" numFmtId="164" xfId="0" applyFont="1" applyNumberFormat="1"/>
    <xf borderId="22" fillId="0" fontId="10" numFmtId="0" xfId="0" applyBorder="1" applyFont="1"/>
    <xf borderId="22" fillId="0" fontId="10" numFmtId="0" xfId="0" applyAlignment="1" applyBorder="1" applyFont="1">
      <alignment horizontal="right"/>
    </xf>
    <xf borderId="0" fillId="0" fontId="10" numFmtId="2" xfId="0" applyAlignment="1" applyFont="1" applyNumberFormat="1">
      <alignment horizontal="center"/>
    </xf>
    <xf borderId="5" fillId="15" fontId="7" numFmtId="0" xfId="0" applyAlignment="1" applyBorder="1" applyFill="1" applyFont="1">
      <alignment horizontal="center"/>
    </xf>
    <xf borderId="24" fillId="0" fontId="10" numFmtId="2" xfId="0" applyAlignment="1" applyBorder="1" applyFont="1" applyNumberFormat="1">
      <alignment horizontal="center"/>
    </xf>
    <xf borderId="0" fillId="0" fontId="7" numFmtId="9" xfId="0" applyAlignment="1" applyFont="1" applyNumberFormat="1">
      <alignment horizontal="center"/>
    </xf>
    <xf borderId="22" fillId="0" fontId="7" numFmtId="0" xfId="0" applyAlignment="1" applyBorder="1" applyFont="1">
      <alignment horizontal="center"/>
    </xf>
    <xf borderId="25" fillId="0" fontId="10" numFmtId="0" xfId="0" applyBorder="1" applyFont="1"/>
    <xf borderId="15" fillId="0" fontId="7" numFmtId="0" xfId="0" applyAlignment="1" applyBorder="1" applyFont="1">
      <alignment horizontal="center"/>
    </xf>
    <xf borderId="15" fillId="0" fontId="7" numFmtId="0" xfId="0" applyBorder="1" applyFont="1"/>
    <xf borderId="26" fillId="0" fontId="7" numFmtId="0" xfId="0" applyBorder="1" applyFont="1"/>
    <xf borderId="0" fillId="0" fontId="22" numFmtId="0" xfId="0" applyAlignment="1" applyFont="1">
      <alignment horizontal="left"/>
    </xf>
    <xf borderId="24" fillId="0" fontId="10" numFmtId="0" xfId="0" applyAlignment="1" applyBorder="1" applyFont="1">
      <alignment horizontal="center" shrinkToFit="0" wrapText="1"/>
    </xf>
    <xf borderId="24" fillId="15" fontId="7" numFmtId="0" xfId="0" applyAlignment="1" applyBorder="1" applyFont="1">
      <alignment horizontal="center"/>
    </xf>
    <xf borderId="0" fillId="0" fontId="26" numFmtId="0" xfId="0" applyFont="1"/>
    <xf borderId="24" fillId="0" fontId="6" numFmtId="0" xfId="0" applyAlignment="1" applyBorder="1" applyFont="1">
      <alignment horizontal="center"/>
    </xf>
    <xf borderId="24" fillId="0" fontId="6" numFmtId="3" xfId="0" applyAlignment="1" applyBorder="1" applyFont="1" applyNumberFormat="1">
      <alignment horizontal="center"/>
    </xf>
    <xf borderId="24" fillId="0" fontId="27" numFmtId="3" xfId="0" applyAlignment="1" applyBorder="1" applyFont="1" applyNumberFormat="1">
      <alignment horizontal="center"/>
    </xf>
    <xf borderId="0" fillId="0" fontId="28" numFmtId="0" xfId="0" applyAlignment="1" applyFont="1">
      <alignment horizontal="center"/>
    </xf>
    <xf borderId="0" fillId="0" fontId="29" numFmtId="0" xfId="0" applyAlignment="1" applyFont="1">
      <alignment horizontal="center"/>
    </xf>
    <xf borderId="27" fillId="0" fontId="7" numFmtId="0" xfId="0" applyAlignment="1" applyBorder="1" applyFont="1">
      <alignment horizontal="right"/>
    </xf>
    <xf borderId="21" fillId="0" fontId="30" numFmtId="3" xfId="0" applyAlignment="1" applyBorder="1" applyFont="1" applyNumberFormat="1">
      <alignment horizontal="center"/>
    </xf>
    <xf borderId="0" fillId="0" fontId="6" numFmtId="3" xfId="0" applyAlignment="1" applyFont="1" applyNumberFormat="1">
      <alignment horizontal="center"/>
    </xf>
    <xf borderId="22" fillId="0" fontId="7" numFmtId="0" xfId="0" applyAlignment="1" applyBorder="1" applyFont="1">
      <alignment horizontal="right"/>
    </xf>
    <xf borderId="23" fillId="0" fontId="30" numFmtId="3" xfId="0" applyAlignment="1" applyBorder="1" applyFont="1" applyNumberFormat="1">
      <alignment horizontal="center"/>
    </xf>
    <xf borderId="0" fillId="0" fontId="31" numFmtId="0" xfId="0" applyAlignment="1" applyFont="1">
      <alignment horizontal="left"/>
    </xf>
    <xf borderId="0" fillId="0" fontId="32" numFmtId="0" xfId="0" applyAlignment="1" applyFont="1">
      <alignment horizontal="center"/>
    </xf>
    <xf borderId="25" fillId="0" fontId="17" numFmtId="0" xfId="0" applyAlignment="1" applyBorder="1" applyFont="1">
      <alignment horizontal="center"/>
    </xf>
    <xf borderId="10" fillId="0" fontId="27" numFmtId="3" xfId="0" applyAlignment="1" applyBorder="1" applyFont="1" applyNumberFormat="1">
      <alignment horizontal="center"/>
    </xf>
    <xf borderId="0" fillId="0" fontId="33" numFmtId="0" xfId="0" applyAlignment="1" applyFont="1">
      <alignment horizontal="center"/>
    </xf>
    <xf borderId="0" fillId="0" fontId="17" numFmtId="0" xfId="0" applyAlignment="1" applyFont="1">
      <alignment horizontal="center"/>
    </xf>
    <xf borderId="10" fillId="11" fontId="6" numFmtId="3" xfId="0" applyAlignment="1" applyBorder="1" applyFont="1" applyNumberFormat="1">
      <alignment horizontal="right"/>
    </xf>
    <xf borderId="10" fillId="0" fontId="27" numFmtId="3" xfId="0" applyAlignment="1" applyBorder="1" applyFont="1" applyNumberFormat="1">
      <alignment horizontal="right"/>
    </xf>
    <xf borderId="0" fillId="0" fontId="7" numFmtId="10" xfId="0" applyFont="1" applyNumberFormat="1"/>
    <xf borderId="0" fillId="0" fontId="7" numFmtId="0" xfId="0" applyAlignment="1" applyFont="1">
      <alignment horizontal="left"/>
    </xf>
    <xf borderId="0" fillId="0" fontId="17" numFmtId="0" xfId="0" applyAlignment="1" applyFont="1">
      <alignment horizontal="right"/>
    </xf>
    <xf borderId="28" fillId="0" fontId="7" numFmtId="0" xfId="0" applyAlignment="1" applyBorder="1" applyFont="1">
      <alignment horizontal="center"/>
    </xf>
    <xf borderId="29" fillId="0" fontId="9" numFmtId="0" xfId="0" applyBorder="1" applyFont="1"/>
    <xf borderId="30" fillId="0" fontId="9" numFmtId="0" xfId="0" applyBorder="1" applyFont="1"/>
    <xf borderId="29" fillId="0" fontId="7" numFmtId="0" xfId="0" applyAlignment="1" applyBorder="1" applyFont="1">
      <alignment horizontal="center"/>
    </xf>
    <xf borderId="31" fillId="0" fontId="7" numFmtId="0" xfId="0" applyBorder="1" applyFont="1"/>
    <xf borderId="32" fillId="0" fontId="7" numFmtId="0" xfId="0" applyBorder="1" applyFont="1"/>
    <xf borderId="33" fillId="0" fontId="7" numFmtId="0" xfId="0" applyBorder="1" applyFont="1"/>
    <xf borderId="34" fillId="0" fontId="7" numFmtId="0" xfId="0" applyBorder="1" applyFont="1"/>
    <xf borderId="35" fillId="0" fontId="7" numFmtId="0" xfId="0" applyBorder="1" applyFont="1"/>
    <xf borderId="36" fillId="10" fontId="7" numFmtId="0" xfId="0" applyBorder="1" applyFont="1"/>
    <xf borderId="37" fillId="10" fontId="7" numFmtId="0" xfId="0" applyBorder="1" applyFont="1"/>
    <xf borderId="11" fillId="10" fontId="7" numFmtId="0" xfId="0" applyBorder="1" applyFont="1"/>
    <xf borderId="38" fillId="10" fontId="7" numFmtId="0" xfId="0" applyBorder="1" applyFont="1"/>
    <xf borderId="12" fillId="10" fontId="7" numFmtId="0" xfId="0" applyBorder="1" applyFont="1"/>
    <xf borderId="39" fillId="10" fontId="7" numFmtId="0" xfId="0" applyBorder="1" applyFont="1"/>
    <xf borderId="24" fillId="10" fontId="7" numFmtId="0" xfId="0" applyBorder="1" applyFont="1"/>
    <xf borderId="40" fillId="10" fontId="7" numFmtId="0" xfId="0" applyBorder="1" applyFont="1"/>
    <xf borderId="41" fillId="10" fontId="7" numFmtId="0" xfId="0" applyBorder="1" applyFont="1"/>
    <xf borderId="42" fillId="10" fontId="7" numFmtId="0" xfId="0" applyBorder="1" applyFont="1"/>
    <xf borderId="31" fillId="10" fontId="7" numFmtId="0" xfId="0" applyBorder="1" applyFont="1"/>
    <xf borderId="32" fillId="10" fontId="7" numFmtId="0" xfId="0" applyBorder="1" applyFont="1"/>
    <xf borderId="43" fillId="10" fontId="7" numFmtId="0" xfId="0" applyBorder="1" applyFont="1"/>
    <xf borderId="34" fillId="10" fontId="7" numFmtId="0" xfId="0" applyBorder="1" applyFont="1"/>
    <xf borderId="44" fillId="10" fontId="7" numFmtId="0" xfId="0" applyBorder="1" applyFont="1"/>
    <xf borderId="24" fillId="10" fontId="10" numFmtId="0" xfId="0" applyBorder="1" applyFont="1"/>
    <xf borderId="45" fillId="10" fontId="7" numFmtId="3" xfId="0" applyBorder="1" applyFont="1" applyNumberFormat="1"/>
    <xf borderId="42" fillId="10" fontId="17" numFmtId="0" xfId="0" applyBorder="1" applyFont="1"/>
    <xf borderId="0" fillId="0" fontId="34" numFmtId="0" xfId="0" applyFont="1"/>
    <xf borderId="10" fillId="12" fontId="6" numFmtId="3" xfId="0" applyAlignment="1" applyBorder="1" applyFont="1" applyNumberFormat="1">
      <alignment horizontal="right"/>
    </xf>
    <xf borderId="5" fillId="16" fontId="21" numFmtId="0" xfId="0" applyAlignment="1" applyBorder="1" applyFill="1" applyFont="1">
      <alignment horizontal="center"/>
    </xf>
    <xf borderId="0" fillId="0" fontId="35" numFmtId="0" xfId="0" applyFont="1"/>
    <xf borderId="24" fillId="0" fontId="10" numFmtId="0" xfId="0" applyAlignment="1" applyBorder="1" applyFont="1">
      <alignment horizontal="center" vertical="center"/>
    </xf>
    <xf borderId="24" fillId="0" fontId="10" numFmtId="0" xfId="0" applyAlignment="1" applyBorder="1" applyFont="1">
      <alignment horizontal="center" shrinkToFit="0" vertical="center" wrapText="1"/>
    </xf>
    <xf borderId="24" fillId="0" fontId="10" numFmtId="3" xfId="0" applyAlignment="1" applyBorder="1" applyFont="1" applyNumberFormat="1">
      <alignment horizontal="center" vertical="center"/>
    </xf>
    <xf borderId="0" fillId="0" fontId="10" numFmtId="0" xfId="0" applyAlignment="1" applyFont="1">
      <alignment vertical="center"/>
    </xf>
    <xf borderId="24" fillId="0" fontId="10" numFmtId="0" xfId="0" applyBorder="1" applyFont="1"/>
    <xf borderId="24" fillId="10" fontId="7" numFmtId="0" xfId="0" applyAlignment="1" applyBorder="1" applyFont="1">
      <alignment horizontal="center"/>
    </xf>
    <xf borderId="24" fillId="0" fontId="7" numFmtId="0" xfId="0" applyAlignment="1" applyBorder="1" applyFont="1">
      <alignment horizontal="center"/>
    </xf>
    <xf borderId="24" fillId="0" fontId="10" numFmtId="0" xfId="0" applyAlignment="1" applyBorder="1" applyFont="1">
      <alignment horizontal="center"/>
    </xf>
    <xf borderId="24" fillId="0" fontId="7" numFmtId="10" xfId="0" applyAlignment="1" applyBorder="1" applyFont="1" applyNumberFormat="1">
      <alignment horizontal="center"/>
    </xf>
    <xf borderId="24" fillId="0" fontId="10" numFmtId="3" xfId="0" applyAlignment="1" applyBorder="1" applyFont="1" applyNumberFormat="1">
      <alignment horizontal="right"/>
    </xf>
    <xf borderId="24" fillId="17" fontId="10" numFmtId="0" xfId="0" applyBorder="1" applyFill="1" applyFont="1"/>
    <xf borderId="24" fillId="17" fontId="7" numFmtId="0" xfId="0" applyAlignment="1" applyBorder="1" applyFont="1">
      <alignment horizontal="center"/>
    </xf>
    <xf borderId="24" fillId="17" fontId="10" numFmtId="0" xfId="0" applyAlignment="1" applyBorder="1" applyFont="1">
      <alignment horizontal="center"/>
    </xf>
    <xf borderId="24" fillId="17" fontId="7" numFmtId="10" xfId="0" applyAlignment="1" applyBorder="1" applyFont="1" applyNumberFormat="1">
      <alignment horizontal="center"/>
    </xf>
    <xf borderId="24" fillId="17" fontId="10" numFmtId="3" xfId="0" applyAlignment="1" applyBorder="1" applyFont="1" applyNumberFormat="1">
      <alignment horizontal="right"/>
    </xf>
    <xf borderId="46" fillId="0" fontId="6" numFmtId="2" xfId="0" applyAlignment="1" applyBorder="1" applyFont="1" applyNumberFormat="1">
      <alignment horizontal="center"/>
    </xf>
    <xf borderId="0" fillId="0" fontId="36" numFmtId="3" xfId="0" applyAlignment="1" applyFont="1" applyNumberFormat="1">
      <alignment horizontal="right"/>
    </xf>
    <xf borderId="5" fillId="9" fontId="7" numFmtId="0" xfId="0" applyAlignment="1" applyBorder="1" applyFont="1">
      <alignment horizontal="center"/>
    </xf>
    <xf borderId="0" fillId="0" fontId="37" numFmtId="0" xfId="0" applyAlignment="1" applyFont="1">
      <alignment horizontal="left"/>
    </xf>
    <xf borderId="0" fillId="0" fontId="16" numFmtId="0" xfId="0" applyFont="1"/>
    <xf borderId="0" fillId="0" fontId="12" numFmtId="0" xfId="0" applyAlignment="1" applyFont="1">
      <alignment horizontal="left"/>
    </xf>
    <xf borderId="5" fillId="16" fontId="7" numFmtId="165" xfId="0" applyAlignment="1" applyBorder="1" applyFont="1" applyNumberFormat="1">
      <alignment horizontal="center"/>
    </xf>
    <xf borderId="5" fillId="16" fontId="7" numFmtId="165" xfId="0" applyBorder="1" applyFont="1" applyNumberFormat="1"/>
    <xf borderId="0" fillId="0" fontId="10" numFmtId="3" xfId="0" applyAlignment="1" applyFont="1" applyNumberFormat="1">
      <alignment horizontal="center" vertical="center"/>
    </xf>
    <xf borderId="0" fillId="0" fontId="10" numFmtId="3" xfId="0" applyAlignment="1" applyFont="1" applyNumberFormat="1">
      <alignment horizontal="center" shrinkToFit="0" vertical="center" wrapText="1"/>
    </xf>
    <xf borderId="0" fillId="0" fontId="10" numFmtId="0" xfId="0" applyAlignment="1" applyFont="1">
      <alignment horizontal="center" shrinkToFit="0" vertical="center" wrapText="1"/>
    </xf>
    <xf borderId="0" fillId="0" fontId="17" numFmtId="0" xfId="0" applyAlignment="1" applyFont="1">
      <alignment horizontal="center" vertical="center"/>
    </xf>
    <xf borderId="46" fillId="0" fontId="6" numFmtId="3" xfId="0" applyAlignment="1" applyBorder="1" applyFont="1" applyNumberFormat="1">
      <alignment horizontal="center"/>
    </xf>
    <xf borderId="10" fillId="18" fontId="6" numFmtId="3" xfId="0" applyAlignment="1" applyBorder="1" applyFill="1" applyFont="1" applyNumberFormat="1">
      <alignment horizontal="right"/>
    </xf>
    <xf borderId="0" fillId="0" fontId="6" numFmtId="3" xfId="0" applyAlignment="1" applyFont="1" applyNumberFormat="1">
      <alignment horizontal="right"/>
    </xf>
    <xf borderId="0" fillId="0" fontId="38" numFmtId="0" xfId="0" applyFont="1"/>
    <xf borderId="0" fillId="0" fontId="39" numFmtId="0" xfId="0" applyFont="1"/>
    <xf borderId="0" fillId="0" fontId="40" numFmtId="0" xfId="0" applyFont="1"/>
    <xf borderId="0" fillId="0" fontId="41" numFmtId="0" xfId="0" applyAlignment="1" applyFont="1">
      <alignment horizontal="left"/>
    </xf>
    <xf borderId="0" fillId="0" fontId="41" numFmtId="0" xfId="0" applyFont="1"/>
    <xf borderId="0" fillId="0" fontId="41" numFmtId="0" xfId="0" applyAlignment="1" applyFont="1">
      <alignment horizontal="right"/>
    </xf>
    <xf borderId="5" fillId="19" fontId="41" numFmtId="9" xfId="0" applyBorder="1" applyFill="1" applyFont="1" applyNumberFormat="1"/>
    <xf borderId="5" fillId="20" fontId="41" numFmtId="0" xfId="0" applyBorder="1" applyFill="1" applyFont="1"/>
    <xf borderId="5" fillId="20" fontId="41" numFmtId="0" xfId="0" applyAlignment="1" applyBorder="1" applyFont="1">
      <alignment horizontal="right"/>
    </xf>
    <xf borderId="5" fillId="20" fontId="41" numFmtId="3" xfId="0" applyBorder="1" applyFont="1" applyNumberFormat="1"/>
    <xf borderId="5" fillId="9" fontId="42" numFmtId="0" xfId="0" applyBorder="1" applyFont="1"/>
    <xf borderId="5" fillId="9" fontId="41" numFmtId="0" xfId="0" applyBorder="1" applyFont="1"/>
    <xf borderId="9" fillId="9" fontId="41" numFmtId="0" xfId="0" applyBorder="1" applyFont="1"/>
    <xf borderId="10" fillId="18" fontId="43" numFmtId="3" xfId="0" applyAlignment="1" applyBorder="1" applyFont="1" applyNumberFormat="1">
      <alignment horizontal="right"/>
    </xf>
    <xf borderId="5" fillId="9" fontId="39" numFmtId="0" xfId="0" applyBorder="1" applyFont="1"/>
    <xf borderId="5" fillId="9" fontId="33" numFmtId="0" xfId="0" applyBorder="1" applyFont="1"/>
    <xf borderId="9" fillId="9" fontId="17" numFmtId="0" xfId="0" applyBorder="1" applyFont="1"/>
    <xf borderId="0" fillId="0" fontId="44" numFmtId="0" xfId="0" applyFont="1"/>
    <xf borderId="5" fillId="9" fontId="17" numFmtId="0" xfId="0" applyBorder="1" applyFont="1"/>
    <xf borderId="16" fillId="9" fontId="33" numFmtId="0" xfId="0" applyBorder="1" applyFont="1"/>
    <xf borderId="12" fillId="9" fontId="17" numFmtId="0" xfId="0" applyBorder="1" applyFont="1"/>
    <xf borderId="11" fillId="9" fontId="33" numFmtId="0" xfId="0" applyBorder="1" applyFont="1"/>
    <xf borderId="16" fillId="9" fontId="17" numFmtId="0" xfId="0" applyBorder="1" applyFont="1"/>
    <xf borderId="9" fillId="9" fontId="39" numFmtId="0" xfId="0" applyBorder="1" applyFont="1"/>
    <xf borderId="7" fillId="9" fontId="39" numFmtId="0" xfId="0" applyBorder="1" applyFont="1"/>
    <xf borderId="5" fillId="9" fontId="19" numFmtId="0" xfId="0" applyBorder="1" applyFont="1"/>
    <xf borderId="5" fillId="19" fontId="6" numFmtId="164" xfId="0" applyBorder="1" applyFont="1" applyNumberFormat="1"/>
    <xf borderId="5" fillId="21" fontId="10" numFmtId="0" xfId="0" applyBorder="1" applyFill="1" applyFont="1"/>
    <xf borderId="5" fillId="15" fontId="10" numFmtId="10" xfId="0" applyBorder="1" applyFont="1" applyNumberFormat="1"/>
    <xf borderId="47" fillId="21" fontId="10" numFmtId="0" xfId="0" applyAlignment="1" applyBorder="1" applyFont="1">
      <alignment horizontal="left"/>
    </xf>
    <xf borderId="48" fillId="0" fontId="9" numFmtId="0" xfId="0" applyBorder="1" applyFont="1"/>
    <xf borderId="49" fillId="0" fontId="9" numFmtId="0" xfId="0" applyBorder="1" applyFont="1"/>
    <xf borderId="5" fillId="19" fontId="10" numFmtId="0" xfId="0" applyBorder="1" applyFont="1"/>
    <xf borderId="5" fillId="19" fontId="17" numFmtId="0" xfId="0" applyBorder="1" applyFont="1"/>
    <xf borderId="46" fillId="0" fontId="10" numFmtId="0" xfId="0" applyAlignment="1" applyBorder="1" applyFont="1">
      <alignment horizontal="center" shrinkToFit="0" vertical="center" wrapText="1"/>
    </xf>
    <xf borderId="22" fillId="0" fontId="10" numFmtId="0" xfId="0" applyAlignment="1" applyBorder="1" applyFont="1">
      <alignment horizontal="center" shrinkToFit="0" vertical="center" wrapText="1"/>
    </xf>
    <xf borderId="10" fillId="0" fontId="19" numFmtId="3" xfId="0" applyBorder="1" applyFont="1" applyNumberFormat="1"/>
    <xf borderId="0" fillId="0" fontId="7" numFmtId="0" xfId="0" applyAlignment="1" applyFont="1">
      <alignment horizontal="center" vertical="center"/>
    </xf>
    <xf borderId="24" fillId="0" fontId="7" numFmtId="172" xfId="0" applyAlignment="1" applyBorder="1" applyFont="1" applyNumberFormat="1">
      <alignment horizontal="center"/>
    </xf>
    <xf borderId="24" fillId="22" fontId="7" numFmtId="172" xfId="0" applyAlignment="1" applyBorder="1" applyFill="1" applyFont="1" applyNumberFormat="1">
      <alignment horizontal="center"/>
    </xf>
    <xf borderId="40" fillId="22" fontId="7" numFmtId="172" xfId="0" applyAlignment="1" applyBorder="1" applyFont="1" applyNumberFormat="1">
      <alignment horizontal="center"/>
    </xf>
    <xf borderId="22" fillId="0" fontId="12" numFmtId="172" xfId="0" applyAlignment="1" applyBorder="1" applyFont="1" applyNumberFormat="1">
      <alignment horizontal="center"/>
    </xf>
    <xf borderId="24" fillId="15" fontId="7" numFmtId="2" xfId="0" applyAlignment="1" applyBorder="1" applyFont="1" applyNumberFormat="1">
      <alignment horizontal="center"/>
    </xf>
    <xf borderId="5" fillId="20" fontId="7" numFmtId="0" xfId="0" applyAlignment="1" applyBorder="1" applyFont="1">
      <alignment horizontal="right"/>
    </xf>
    <xf borderId="0" fillId="0" fontId="45" numFmtId="0" xfId="0" applyFont="1"/>
    <xf borderId="0" fillId="0" fontId="7" numFmtId="2" xfId="0" applyFont="1" applyNumberFormat="1"/>
    <xf borderId="5" fillId="16" fontId="46" numFmtId="165" xfId="0" applyAlignment="1" applyBorder="1" applyFont="1" applyNumberFormat="1">
      <alignment horizontal="center"/>
    </xf>
    <xf borderId="27" fillId="0" fontId="7" numFmtId="3" xfId="0" applyAlignment="1" applyBorder="1" applyFont="1" applyNumberFormat="1">
      <alignment horizontal="center"/>
    </xf>
    <xf borderId="50" fillId="22" fontId="7" numFmtId="3" xfId="0" applyAlignment="1" applyBorder="1" applyFont="1" applyNumberFormat="1">
      <alignment horizontal="center"/>
    </xf>
    <xf borderId="7" fillId="22" fontId="7" numFmtId="3" xfId="0" applyAlignment="1" applyBorder="1" applyFont="1" applyNumberFormat="1">
      <alignment horizontal="center"/>
    </xf>
    <xf borderId="24" fillId="22" fontId="7" numFmtId="0" xfId="0" applyAlignment="1" applyBorder="1" applyFont="1">
      <alignment horizontal="center"/>
    </xf>
    <xf borderId="40" fillId="22" fontId="7" numFmtId="0" xfId="0" applyAlignment="1" applyBorder="1" applyFont="1">
      <alignment horizontal="center"/>
    </xf>
    <xf borderId="22" fillId="0" fontId="7" numFmtId="3" xfId="0" applyAlignment="1" applyBorder="1" applyFont="1" applyNumberFormat="1">
      <alignment horizontal="center"/>
    </xf>
    <xf borderId="5" fillId="22" fontId="7" numFmtId="3" xfId="0" applyAlignment="1" applyBorder="1" applyFont="1" applyNumberFormat="1">
      <alignment horizontal="center"/>
    </xf>
    <xf borderId="9" fillId="22" fontId="7" numFmtId="3" xfId="0" applyAlignment="1" applyBorder="1" applyFont="1" applyNumberFormat="1">
      <alignment horizontal="center"/>
    </xf>
    <xf borderId="25" fillId="0" fontId="7" numFmtId="3" xfId="0" applyAlignment="1" applyBorder="1" applyFont="1" applyNumberFormat="1">
      <alignment horizontal="center"/>
    </xf>
    <xf borderId="16" fillId="22" fontId="7" numFmtId="3" xfId="0" applyAlignment="1" applyBorder="1" applyFont="1" applyNumberFormat="1">
      <alignment horizontal="center"/>
    </xf>
    <xf borderId="12" fillId="22" fontId="7" numFmtId="3" xfId="0" applyAlignment="1" applyBorder="1" applyFont="1" applyNumberFormat="1">
      <alignment horizontal="center"/>
    </xf>
    <xf borderId="0" fillId="0" fontId="13" numFmtId="1" xfId="0" applyFont="1" applyNumberFormat="1"/>
    <xf borderId="0" fillId="0" fontId="24" numFmtId="0" xfId="0" applyFont="1"/>
    <xf borderId="0" fillId="0" fontId="47" numFmtId="0" xfId="0" applyFont="1"/>
    <xf borderId="0" fillId="0" fontId="48" numFmtId="0" xfId="0" applyAlignment="1" applyFont="1">
      <alignment horizontal="left" vertical="center"/>
    </xf>
    <xf borderId="0" fillId="0" fontId="48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27" fillId="0" fontId="7" numFmtId="10" xfId="0" applyAlignment="1" applyBorder="1" applyFont="1" applyNumberFormat="1">
      <alignment horizontal="center"/>
    </xf>
    <xf borderId="20" fillId="0" fontId="7" numFmtId="10" xfId="0" applyAlignment="1" applyBorder="1" applyFont="1" applyNumberFormat="1">
      <alignment horizontal="center"/>
    </xf>
    <xf borderId="50" fillId="22" fontId="7" numFmtId="10" xfId="0" applyAlignment="1" applyBorder="1" applyFont="1" applyNumberFormat="1">
      <alignment horizontal="center"/>
    </xf>
    <xf borderId="7" fillId="22" fontId="7" numFmtId="10" xfId="0" applyAlignment="1" applyBorder="1" applyFont="1" applyNumberFormat="1">
      <alignment horizontal="center"/>
    </xf>
    <xf borderId="0" fillId="0" fontId="13" numFmtId="172" xfId="0" applyAlignment="1" applyFont="1" applyNumberFormat="1">
      <alignment horizontal="center"/>
    </xf>
    <xf borderId="0" fillId="0" fontId="13" numFmtId="0" xfId="0" applyAlignment="1" applyFont="1">
      <alignment horizontal="center"/>
    </xf>
    <xf borderId="0" fillId="0" fontId="11" numFmtId="172" xfId="0" applyAlignment="1" applyFont="1" applyNumberFormat="1">
      <alignment horizontal="center"/>
    </xf>
    <xf borderId="0" fillId="0" fontId="11" numFmtId="0" xfId="0" applyFont="1"/>
    <xf borderId="22" fillId="0" fontId="7" numFmtId="10" xfId="0" applyAlignment="1" applyBorder="1" applyFont="1" applyNumberFormat="1">
      <alignment horizontal="center"/>
    </xf>
    <xf borderId="0" fillId="0" fontId="7" numFmtId="10" xfId="0" applyAlignment="1" applyFont="1" applyNumberFormat="1">
      <alignment horizontal="center"/>
    </xf>
    <xf borderId="5" fillId="22" fontId="7" numFmtId="10" xfId="0" applyAlignment="1" applyBorder="1" applyFont="1" applyNumberFormat="1">
      <alignment horizontal="center"/>
    </xf>
    <xf borderId="9" fillId="22" fontId="7" numFmtId="10" xfId="0" applyAlignment="1" applyBorder="1" applyFont="1" applyNumberFormat="1">
      <alignment horizontal="center"/>
    </xf>
    <xf borderId="25" fillId="0" fontId="7" numFmtId="10" xfId="0" applyAlignment="1" applyBorder="1" applyFont="1" applyNumberFormat="1">
      <alignment horizontal="center"/>
    </xf>
    <xf borderId="15" fillId="0" fontId="7" numFmtId="10" xfId="0" applyAlignment="1" applyBorder="1" applyFont="1" applyNumberFormat="1">
      <alignment horizontal="center"/>
    </xf>
    <xf borderId="16" fillId="22" fontId="7" numFmtId="10" xfId="0" applyAlignment="1" applyBorder="1" applyFont="1" applyNumberFormat="1">
      <alignment horizontal="center"/>
    </xf>
    <xf borderId="12" fillId="22" fontId="7" numFmtId="10" xfId="0" applyAlignment="1" applyBorder="1" applyFont="1" applyNumberFormat="1">
      <alignment horizontal="center"/>
    </xf>
    <xf borderId="0" fillId="0" fontId="13" numFmtId="172" xfId="0" applyFont="1" applyNumberFormat="1"/>
    <xf borderId="15" fillId="0" fontId="19" numFmtId="0" xfId="0" applyBorder="1" applyFont="1"/>
    <xf borderId="51" fillId="0" fontId="10" numFmtId="0" xfId="0" applyAlignment="1" applyBorder="1" applyFont="1">
      <alignment horizontal="center" shrinkToFit="0" vertical="center" wrapText="1"/>
    </xf>
    <xf borderId="27" fillId="0" fontId="7" numFmtId="3" xfId="0" applyAlignment="1" applyBorder="1" applyFont="1" applyNumberFormat="1">
      <alignment horizontal="right"/>
    </xf>
    <xf borderId="20" fillId="0" fontId="7" numFmtId="3" xfId="0" applyAlignment="1" applyBorder="1" applyFont="1" applyNumberFormat="1">
      <alignment horizontal="right"/>
    </xf>
    <xf borderId="50" fillId="22" fontId="7" numFmtId="3" xfId="0" applyAlignment="1" applyBorder="1" applyFont="1" applyNumberFormat="1">
      <alignment horizontal="right"/>
    </xf>
    <xf borderId="7" fillId="22" fontId="7" numFmtId="3" xfId="0" applyAlignment="1" applyBorder="1" applyFont="1" applyNumberFormat="1">
      <alignment horizontal="right"/>
    </xf>
    <xf borderId="20" fillId="0" fontId="10" numFmtId="3" xfId="0" applyAlignment="1" applyBorder="1" applyFont="1" applyNumberFormat="1">
      <alignment horizontal="right"/>
    </xf>
    <xf borderId="52" fillId="12" fontId="10" numFmtId="3" xfId="0" applyAlignment="1" applyBorder="1" applyFont="1" applyNumberFormat="1">
      <alignment horizontal="right"/>
    </xf>
    <xf borderId="53" fillId="12" fontId="10" numFmtId="3" xfId="0" applyAlignment="1" applyBorder="1" applyFont="1" applyNumberFormat="1">
      <alignment horizontal="right"/>
    </xf>
    <xf borderId="0" fillId="0" fontId="17" numFmtId="9" xfId="0" applyFont="1" applyNumberFormat="1"/>
    <xf borderId="22" fillId="0" fontId="7" numFmtId="3" xfId="0" applyAlignment="1" applyBorder="1" applyFont="1" applyNumberFormat="1">
      <alignment horizontal="right"/>
    </xf>
    <xf borderId="5" fillId="22" fontId="7" numFmtId="3" xfId="0" applyAlignment="1" applyBorder="1" applyFont="1" applyNumberFormat="1">
      <alignment horizontal="right"/>
    </xf>
    <xf borderId="9" fillId="22" fontId="7" numFmtId="3" xfId="0" applyAlignment="1" applyBorder="1" applyFont="1" applyNumberFormat="1">
      <alignment horizontal="right"/>
    </xf>
    <xf borderId="39" fillId="12" fontId="10" numFmtId="3" xfId="0" applyAlignment="1" applyBorder="1" applyFont="1" applyNumberFormat="1">
      <alignment horizontal="right"/>
    </xf>
    <xf borderId="41" fillId="12" fontId="10" numFmtId="3" xfId="0" applyAlignment="1" applyBorder="1" applyFont="1" applyNumberFormat="1">
      <alignment horizontal="right"/>
    </xf>
    <xf borderId="25" fillId="0" fontId="7" numFmtId="3" xfId="0" applyAlignment="1" applyBorder="1" applyFont="1" applyNumberFormat="1">
      <alignment horizontal="right"/>
    </xf>
    <xf borderId="15" fillId="0" fontId="7" numFmtId="3" xfId="0" applyAlignment="1" applyBorder="1" applyFont="1" applyNumberFormat="1">
      <alignment horizontal="right"/>
    </xf>
    <xf borderId="16" fillId="22" fontId="7" numFmtId="3" xfId="0" applyAlignment="1" applyBorder="1" applyFont="1" applyNumberFormat="1">
      <alignment horizontal="right"/>
    </xf>
    <xf borderId="12" fillId="22" fontId="7" numFmtId="3" xfId="0" applyAlignment="1" applyBorder="1" applyFont="1" applyNumberFormat="1">
      <alignment horizontal="right"/>
    </xf>
    <xf borderId="54" fillId="0" fontId="10" numFmtId="3" xfId="0" applyAlignment="1" applyBorder="1" applyFont="1" applyNumberFormat="1">
      <alignment horizontal="right"/>
    </xf>
    <xf borderId="31" fillId="12" fontId="10" numFmtId="3" xfId="0" applyAlignment="1" applyBorder="1" applyFont="1" applyNumberFormat="1">
      <alignment horizontal="right"/>
    </xf>
    <xf borderId="34" fillId="12" fontId="10" numFmtId="3" xfId="0" applyAlignment="1" applyBorder="1" applyFont="1" applyNumberFormat="1">
      <alignment horizontal="right"/>
    </xf>
    <xf borderId="10" fillId="0" fontId="19" numFmtId="3" xfId="0" applyAlignment="1" applyBorder="1" applyFont="1" applyNumberFormat="1">
      <alignment horizontal="right"/>
    </xf>
    <xf borderId="13" fillId="12" fontId="10" numFmtId="3" xfId="0" applyAlignment="1" applyBorder="1" applyFont="1" applyNumberFormat="1">
      <alignment horizontal="right"/>
    </xf>
    <xf borderId="0" fillId="0" fontId="47" numFmtId="0" xfId="0" applyAlignment="1" applyFont="1">
      <alignment horizontal="right"/>
    </xf>
    <xf borderId="0" fillId="0" fontId="47" numFmtId="3" xfId="0" applyFont="1" applyNumberFormat="1"/>
    <xf borderId="0" fillId="0" fontId="10" numFmtId="0" xfId="0" applyAlignment="1" applyFont="1">
      <alignment horizontal="left"/>
    </xf>
    <xf borderId="0" fillId="0" fontId="12" numFmtId="4" xfId="0" applyAlignment="1" applyFont="1" applyNumberFormat="1">
      <alignment horizontal="left"/>
    </xf>
    <xf borderId="0" fillId="0" fontId="49" numFmtId="3" xfId="0" applyAlignment="1" applyFont="1" applyNumberFormat="1">
      <alignment horizontal="center"/>
    </xf>
    <xf borderId="0" fillId="0" fontId="7" numFmtId="49" xfId="0" applyAlignment="1" applyFont="1" applyNumberFormat="1">
      <alignment horizontal="center"/>
    </xf>
    <xf borderId="0" fillId="0" fontId="10" numFmtId="4" xfId="0" applyAlignment="1" applyFont="1" applyNumberFormat="1">
      <alignment horizontal="center"/>
    </xf>
    <xf borderId="5" fillId="16" fontId="10" numFmtId="4" xfId="0" applyAlignment="1" applyBorder="1" applyFont="1" applyNumberFormat="1">
      <alignment horizontal="center"/>
    </xf>
    <xf borderId="0" fillId="0" fontId="49" numFmtId="0" xfId="0" applyFont="1"/>
    <xf borderId="5" fillId="8" fontId="10" numFmtId="4" xfId="0" applyAlignment="1" applyBorder="1" applyFont="1" applyNumberFormat="1">
      <alignment horizontal="center"/>
    </xf>
    <xf borderId="24" fillId="0" fontId="50" numFmtId="0" xfId="0" applyBorder="1" applyFont="1"/>
    <xf borderId="24" fillId="0" fontId="10" numFmtId="3" xfId="0" applyAlignment="1" applyBorder="1" applyFont="1" applyNumberFormat="1">
      <alignment horizontal="center" shrinkToFit="0" wrapText="1"/>
    </xf>
    <xf borderId="24" fillId="0" fontId="51" numFmtId="49" xfId="0" applyAlignment="1" applyBorder="1" applyFont="1" applyNumberFormat="1">
      <alignment horizontal="center" shrinkToFit="0" wrapText="1"/>
    </xf>
    <xf borderId="24" fillId="0" fontId="10" numFmtId="4" xfId="0" applyAlignment="1" applyBorder="1" applyFont="1" applyNumberFormat="1">
      <alignment horizontal="center" shrinkToFit="0" wrapText="1"/>
    </xf>
    <xf borderId="0" fillId="0" fontId="10" numFmtId="3" xfId="0" applyAlignment="1" applyFont="1" applyNumberFormat="1">
      <alignment horizontal="center" shrinkToFit="0" wrapText="1"/>
    </xf>
    <xf borderId="55" fillId="0" fontId="7" numFmtId="0" xfId="0" applyAlignment="1" applyBorder="1" applyFont="1">
      <alignment horizontal="center"/>
    </xf>
    <xf borderId="5" fillId="16" fontId="7" numFmtId="4" xfId="0" applyAlignment="1" applyBorder="1" applyFont="1" applyNumberFormat="1">
      <alignment horizontal="center"/>
    </xf>
    <xf borderId="10" fillId="0" fontId="10" numFmtId="4" xfId="0" applyAlignment="1" applyBorder="1" applyFont="1" applyNumberFormat="1">
      <alignment horizontal="center"/>
    </xf>
    <xf borderId="0" fillId="19" fontId="7" numFmtId="0" xfId="0" applyAlignment="1" applyFont="1">
      <alignment horizontal="center"/>
    </xf>
    <xf borderId="0" fillId="0" fontId="52" numFmtId="3" xfId="0" applyFont="1" applyNumberFormat="1"/>
    <xf borderId="0" fillId="0" fontId="49" numFmtId="3" xfId="0" applyFont="1" applyNumberFormat="1"/>
    <xf borderId="5" fillId="8" fontId="7" numFmtId="4" xfId="0" applyAlignment="1" applyBorder="1" applyFont="1" applyNumberFormat="1">
      <alignment horizontal="center"/>
    </xf>
    <xf borderId="0" fillId="0" fontId="52" numFmtId="0" xfId="0" applyFont="1"/>
    <xf borderId="5" fillId="23" fontId="7" numFmtId="3" xfId="0" applyAlignment="1" applyBorder="1" applyFill="1" applyFont="1" applyNumberFormat="1">
      <alignment horizontal="center"/>
    </xf>
    <xf borderId="5" fillId="23" fontId="7" numFmtId="0" xfId="0" applyBorder="1" applyFont="1"/>
    <xf borderId="0" fillId="19" fontId="7" numFmtId="1" xfId="0" applyAlignment="1" applyFont="1" applyNumberFormat="1">
      <alignment horizontal="center"/>
    </xf>
    <xf borderId="0" fillId="0" fontId="10" numFmtId="49" xfId="0" applyAlignment="1" applyFont="1" applyNumberFormat="1">
      <alignment horizontal="center"/>
    </xf>
    <xf borderId="0" fillId="19" fontId="7" numFmtId="3" xfId="0" applyAlignment="1" applyFont="1" applyNumberFormat="1">
      <alignment horizontal="center"/>
    </xf>
    <xf borderId="0" fillId="0" fontId="10" numFmtId="4" xfId="0" applyFont="1" applyNumberFormat="1"/>
    <xf borderId="0" fillId="0" fontId="7" numFmtId="4" xfId="0" applyFont="1" applyNumberFormat="1"/>
    <xf borderId="55" fillId="24" fontId="7" numFmtId="0" xfId="0" applyAlignment="1" applyBorder="1" applyFill="1" applyFont="1">
      <alignment horizontal="center"/>
    </xf>
    <xf borderId="55" fillId="23" fontId="7" numFmtId="0" xfId="0" applyAlignment="1" applyBorder="1" applyFont="1">
      <alignment horizontal="center"/>
    </xf>
    <xf borderId="0" fillId="0" fontId="32" numFmtId="4" xfId="0" applyFont="1" applyNumberFormat="1"/>
    <xf borderId="0" fillId="0" fontId="41" numFmtId="3" xfId="0" applyAlignment="1" applyFont="1" applyNumberFormat="1">
      <alignment horizontal="center"/>
    </xf>
    <xf borderId="24" fillId="0" fontId="10" numFmtId="4" xfId="0" applyAlignment="1" applyBorder="1" applyFont="1" applyNumberFormat="1">
      <alignment horizontal="center"/>
    </xf>
    <xf borderId="0" fillId="0" fontId="25" numFmtId="0" xfId="0" applyAlignment="1" applyFont="1">
      <alignment horizontal="left"/>
    </xf>
    <xf borderId="0" fillId="0" fontId="53" numFmtId="3" xfId="0" applyFont="1" applyNumberFormat="1"/>
    <xf borderId="29" fillId="0" fontId="10" numFmtId="3" xfId="0" applyAlignment="1" applyBorder="1" applyFont="1" applyNumberFormat="1">
      <alignment horizontal="center"/>
    </xf>
    <xf borderId="30" fillId="0" fontId="7" numFmtId="0" xfId="0" applyAlignment="1" applyBorder="1" applyFont="1">
      <alignment horizontal="center"/>
    </xf>
    <xf borderId="28" fillId="0" fontId="7" numFmtId="4" xfId="0" applyAlignment="1" applyBorder="1" applyFont="1" applyNumberFormat="1">
      <alignment horizontal="center"/>
    </xf>
    <xf borderId="30" fillId="0" fontId="7" numFmtId="4" xfId="0" applyAlignment="1" applyBorder="1" applyFont="1" applyNumberFormat="1">
      <alignment horizontal="center"/>
    </xf>
    <xf borderId="28" fillId="0" fontId="7" numFmtId="4" xfId="0" applyAlignment="1" applyBorder="1" applyFont="1" applyNumberFormat="1">
      <alignment horizontal="right"/>
    </xf>
    <xf borderId="29" fillId="0" fontId="10" numFmtId="4" xfId="0" applyAlignment="1" applyBorder="1" applyFont="1" applyNumberFormat="1">
      <alignment horizontal="right"/>
    </xf>
    <xf borderId="30" fillId="0" fontId="10" numFmtId="3" xfId="0" applyAlignment="1" applyBorder="1" applyFont="1" applyNumberFormat="1">
      <alignment horizontal="right"/>
    </xf>
    <xf borderId="14" fillId="0" fontId="7" numFmtId="2" xfId="0" applyBorder="1" applyFont="1" applyNumberFormat="1"/>
    <xf borderId="56" fillId="0" fontId="7" numFmtId="4" xfId="0" applyAlignment="1" applyBorder="1" applyFont="1" applyNumberFormat="1">
      <alignment horizontal="right"/>
    </xf>
    <xf borderId="0" fillId="0" fontId="10" numFmtId="4" xfId="0" applyAlignment="1" applyFont="1" applyNumberFormat="1">
      <alignment horizontal="right"/>
    </xf>
    <xf borderId="57" fillId="0" fontId="10" numFmtId="3" xfId="0" applyAlignment="1" applyBorder="1" applyFont="1" applyNumberFormat="1">
      <alignment horizontal="right"/>
    </xf>
    <xf borderId="58" fillId="0" fontId="7" numFmtId="2" xfId="0" applyBorder="1" applyFont="1" applyNumberFormat="1"/>
    <xf borderId="10" fillId="0" fontId="10" numFmtId="4" xfId="0" applyAlignment="1" applyBorder="1" applyFont="1" applyNumberFormat="1">
      <alignment horizontal="right"/>
    </xf>
    <xf borderId="10" fillId="0" fontId="54" numFmtId="3" xfId="0" applyAlignment="1" applyBorder="1" applyFont="1" applyNumberFormat="1">
      <alignment horizontal="right"/>
    </xf>
    <xf borderId="10" fillId="0" fontId="55" numFmtId="3" xfId="0" applyAlignment="1" applyBorder="1" applyFont="1" applyNumberFormat="1">
      <alignment horizontal="right"/>
    </xf>
    <xf borderId="59" fillId="0" fontId="56" numFmtId="3" xfId="0" applyAlignment="1" applyBorder="1" applyFont="1" applyNumberFormat="1">
      <alignment horizontal="right"/>
    </xf>
    <xf borderId="10" fillId="0" fontId="24" numFmtId="3" xfId="0" applyAlignment="1" applyBorder="1" applyFont="1" applyNumberFormat="1">
      <alignment horizontal="right"/>
    </xf>
    <xf borderId="0" fillId="0" fontId="42" numFmtId="0" xfId="0" applyFont="1"/>
    <xf borderId="0" fillId="0" fontId="18" numFmtId="4" xfId="0" applyAlignment="1" applyFont="1" applyNumberFormat="1">
      <alignment horizontal="right"/>
    </xf>
    <xf borderId="0" fillId="0" fontId="13" numFmtId="3" xfId="0" applyAlignment="1" applyFont="1" applyNumberFormat="1">
      <alignment horizontal="right"/>
    </xf>
    <xf borderId="10" fillId="0" fontId="11" numFmtId="168" xfId="0" applyAlignment="1" applyBorder="1" applyFont="1" applyNumberFormat="1">
      <alignment horizontal="right"/>
    </xf>
    <xf borderId="0" fillId="0" fontId="13" numFmtId="4" xfId="0" applyAlignment="1" applyFont="1" applyNumberFormat="1">
      <alignment horizontal="left"/>
    </xf>
    <xf borderId="0" fillId="0" fontId="13" numFmtId="4" xfId="0" applyAlignment="1" applyFont="1" applyNumberFormat="1">
      <alignment horizontal="center"/>
    </xf>
    <xf borderId="0" fillId="0" fontId="57" numFmtId="46" xfId="0" applyAlignment="1" applyFont="1" applyNumberFormat="1">
      <alignment horizontal="right"/>
    </xf>
    <xf borderId="0" fillId="0" fontId="57" numFmtId="3" xfId="0" applyAlignment="1" applyFont="1" applyNumberFormat="1">
      <alignment horizontal="right"/>
    </xf>
    <xf borderId="0" fillId="0" fontId="57" numFmtId="9" xfId="0" applyAlignment="1" applyFont="1" applyNumberFormat="1">
      <alignment horizontal="center"/>
    </xf>
    <xf borderId="10" fillId="22" fontId="10" numFmtId="3" xfId="0" applyAlignment="1" applyBorder="1" applyFont="1" applyNumberFormat="1">
      <alignment horizontal="right"/>
    </xf>
    <xf borderId="0" fillId="0" fontId="56" numFmtId="3" xfId="0" applyAlignment="1" applyFont="1" applyNumberFormat="1">
      <alignment horizontal="right"/>
    </xf>
    <xf borderId="0" fillId="0" fontId="54" numFmtId="3" xfId="0" applyAlignment="1" applyFont="1" applyNumberFormat="1">
      <alignment horizontal="right"/>
    </xf>
    <xf borderId="0" fillId="0" fontId="58" numFmtId="4" xfId="0" applyAlignment="1" applyFont="1" applyNumberFormat="1">
      <alignment horizontal="center"/>
    </xf>
    <xf borderId="0" fillId="0" fontId="55" numFmtId="3" xfId="0" applyAlignment="1" applyFont="1" applyNumberFormat="1">
      <alignment horizontal="right"/>
    </xf>
    <xf borderId="0" fillId="0" fontId="13" numFmtId="3" xfId="0" applyFont="1" applyNumberFormat="1"/>
    <xf borderId="0" fillId="0" fontId="10" numFmtId="9" xfId="0" applyAlignment="1" applyFont="1" applyNumberFormat="1">
      <alignment horizontal="right"/>
    </xf>
    <xf borderId="0" fillId="0" fontId="10" numFmtId="9" xfId="0" applyFont="1" applyNumberFormat="1"/>
    <xf borderId="0" fillId="0" fontId="24" numFmtId="3" xfId="0" applyAlignment="1" applyFont="1" applyNumberFormat="1">
      <alignment horizontal="right"/>
    </xf>
    <xf borderId="0" fillId="0" fontId="7" numFmtId="9" xfId="0" applyAlignment="1" applyFont="1" applyNumberFormat="1">
      <alignment horizontal="right"/>
    </xf>
    <xf borderId="0" fillId="0" fontId="59" numFmtId="0" xfId="0" applyFont="1"/>
    <xf borderId="0" fillId="0" fontId="59" numFmtId="0" xfId="0" applyAlignment="1" applyFont="1">
      <alignment horizontal="center"/>
    </xf>
    <xf borderId="0" fillId="0" fontId="60" numFmtId="0" xfId="0" applyFont="1"/>
    <xf borderId="0" fillId="0" fontId="60" numFmtId="164" xfId="0" applyFont="1" applyNumberFormat="1"/>
    <xf borderId="5" fillId="25" fontId="60" numFmtId="164" xfId="0" applyBorder="1" applyFill="1" applyFont="1" applyNumberFormat="1"/>
    <xf borderId="0" fillId="0" fontId="60" numFmtId="0" xfId="0" applyAlignment="1" applyFont="1">
      <alignment horizontal="center"/>
    </xf>
    <xf borderId="5" fillId="26" fontId="61" numFmtId="0" xfId="0" applyBorder="1" applyFill="1" applyFont="1"/>
    <xf borderId="0" fillId="0" fontId="62" numFmtId="0" xfId="0" applyFont="1"/>
    <xf borderId="0" fillId="0" fontId="63" numFmtId="0" xfId="0" applyFont="1"/>
    <xf borderId="55" fillId="15" fontId="59" numFmtId="0" xfId="0" applyAlignment="1" applyBorder="1" applyFont="1">
      <alignment horizontal="center"/>
    </xf>
    <xf borderId="5" fillId="19" fontId="60" numFmtId="0" xfId="0" applyBorder="1" applyFont="1"/>
    <xf borderId="5" fillId="19" fontId="60" numFmtId="0" xfId="0" applyAlignment="1" applyBorder="1" applyFont="1">
      <alignment horizontal="center"/>
    </xf>
    <xf borderId="5" fillId="19" fontId="59" numFmtId="165" xfId="0" applyBorder="1" applyFont="1" applyNumberFormat="1"/>
    <xf borderId="0" fillId="0" fontId="60" numFmtId="165" xfId="0" applyFont="1" applyNumberFormat="1"/>
    <xf borderId="0" fillId="0" fontId="64" numFmtId="0" xfId="0" applyFont="1"/>
    <xf borderId="0" fillId="0" fontId="59" numFmtId="165" xfId="0" applyFont="1" applyNumberFormat="1"/>
    <xf borderId="60" fillId="27" fontId="65" numFmtId="1" xfId="0" applyAlignment="1" applyBorder="1" applyFill="1" applyFont="1" applyNumberFormat="1">
      <alignment horizontal="center" vertical="center"/>
    </xf>
    <xf borderId="60" fillId="27" fontId="65" numFmtId="0" xfId="0" applyAlignment="1" applyBorder="1" applyFont="1">
      <alignment horizontal="center" vertical="center"/>
    </xf>
    <xf borderId="60" fillId="27" fontId="65" numFmtId="49" xfId="0" applyAlignment="1" applyBorder="1" applyFont="1" applyNumberFormat="1">
      <alignment horizontal="center" shrinkToFit="0" vertical="center" wrapText="1"/>
    </xf>
    <xf borderId="60" fillId="27" fontId="65" numFmtId="2" xfId="0" applyAlignment="1" applyBorder="1" applyFont="1" applyNumberFormat="1">
      <alignment horizontal="center" shrinkToFit="0" vertical="center" wrapText="1"/>
    </xf>
    <xf borderId="60" fillId="27" fontId="65" numFmtId="0" xfId="0" applyAlignment="1" applyBorder="1" applyFont="1">
      <alignment horizontal="center" shrinkToFit="0" vertical="center" wrapText="1"/>
    </xf>
    <xf borderId="61" fillId="27" fontId="65" numFmtId="2" xfId="0" applyAlignment="1" applyBorder="1" applyFont="1" applyNumberFormat="1">
      <alignment horizontal="center" shrinkToFit="0" vertical="center" wrapText="1"/>
    </xf>
    <xf borderId="0" fillId="0" fontId="7" numFmtId="49" xfId="0" applyFont="1" applyNumberFormat="1"/>
    <xf borderId="0" fillId="0" fontId="66" numFmtId="0" xfId="0" applyFont="1"/>
    <xf borderId="24" fillId="28" fontId="17" numFmtId="1" xfId="0" applyAlignment="1" applyBorder="1" applyFill="1" applyFont="1" applyNumberFormat="1">
      <alignment horizontal="center"/>
    </xf>
    <xf borderId="24" fillId="0" fontId="17" numFmtId="0" xfId="0" applyAlignment="1" applyBorder="1" applyFont="1">
      <alignment horizontal="center"/>
    </xf>
    <xf borderId="24" fillId="0" fontId="2" numFmtId="49" xfId="0" applyBorder="1" applyFont="1" applyNumberFormat="1"/>
    <xf borderId="24" fillId="28" fontId="2" numFmtId="4" xfId="0" applyAlignment="1" applyBorder="1" applyFont="1" applyNumberFormat="1">
      <alignment horizontal="center"/>
    </xf>
    <xf borderId="24" fillId="28" fontId="2" numFmtId="0" xfId="0" applyAlignment="1" applyBorder="1" applyFont="1">
      <alignment horizontal="center"/>
    </xf>
    <xf borderId="24" fillId="0" fontId="2" numFmtId="1" xfId="0" applyAlignment="1" applyBorder="1" applyFont="1" applyNumberFormat="1">
      <alignment horizontal="center"/>
    </xf>
    <xf borderId="24" fillId="28" fontId="2" numFmtId="2" xfId="0" applyAlignment="1" applyBorder="1" applyFont="1" applyNumberFormat="1">
      <alignment horizontal="center"/>
    </xf>
    <xf borderId="62" fillId="0" fontId="2" numFmtId="1" xfId="0" applyAlignment="1" applyBorder="1" applyFont="1" applyNumberFormat="1">
      <alignment horizontal="center"/>
    </xf>
    <xf borderId="24" fillId="29" fontId="2" numFmtId="49" xfId="0" applyBorder="1" applyFill="1" applyFont="1" applyNumberFormat="1"/>
    <xf borderId="0" fillId="0" fontId="6" numFmtId="4" xfId="0" applyFont="1" applyNumberFormat="1"/>
    <xf borderId="24" fillId="0" fontId="17" numFmtId="0" xfId="0" applyAlignment="1" applyBorder="1" applyFont="1">
      <alignment horizontal="left"/>
    </xf>
    <xf borderId="24" fillId="28" fontId="17" numFmtId="2" xfId="0" applyAlignment="1" applyBorder="1" applyFont="1" applyNumberFormat="1">
      <alignment horizontal="center"/>
    </xf>
    <xf borderId="24" fillId="28" fontId="17" numFmtId="0" xfId="0" applyAlignment="1" applyBorder="1" applyFont="1">
      <alignment horizontal="center"/>
    </xf>
    <xf borderId="24" fillId="0" fontId="2" numFmtId="49" xfId="0" applyAlignment="1" applyBorder="1" applyFont="1" applyNumberFormat="1">
      <alignment horizontal="left"/>
    </xf>
    <xf borderId="24" fillId="26" fontId="2" numFmtId="49" xfId="0" applyBorder="1" applyFont="1" applyNumberFormat="1"/>
    <xf borderId="0" fillId="0" fontId="7" numFmtId="2" xfId="0" applyAlignment="1" applyFont="1" applyNumberFormat="1">
      <alignment horizontal="right"/>
    </xf>
    <xf borderId="0" fillId="0" fontId="52" numFmtId="4" xfId="0" applyFont="1" applyNumberFormat="1"/>
    <xf borderId="0" fillId="0" fontId="67" numFmtId="4" xfId="0" applyFont="1" applyNumberFormat="1"/>
    <xf borderId="0" fillId="0" fontId="68" numFmtId="0" xfId="0" applyAlignment="1" applyFont="1">
      <alignment horizontal="center"/>
    </xf>
    <xf borderId="0" fillId="0" fontId="25" numFmtId="0" xfId="0" applyFont="1"/>
    <xf borderId="0" fillId="0" fontId="69" numFmtId="0" xfId="0" applyAlignment="1" applyFont="1">
      <alignment horizontal="center"/>
    </xf>
    <xf borderId="0" fillId="0" fontId="24" numFmtId="4" xfId="0" applyFont="1" applyNumberFormat="1"/>
    <xf borderId="0" fillId="0" fontId="70" numFmtId="0" xfId="0" applyFont="1"/>
    <xf borderId="24" fillId="9" fontId="10" numFmtId="0" xfId="0" applyAlignment="1" applyBorder="1" applyFont="1">
      <alignment horizontal="center" shrinkToFit="0" vertical="center" wrapText="1"/>
    </xf>
    <xf borderId="24" fillId="9" fontId="10" numFmtId="1" xfId="0" applyAlignment="1" applyBorder="1" applyFont="1" applyNumberFormat="1">
      <alignment horizontal="center" shrinkToFit="0" vertical="center" wrapText="1"/>
    </xf>
    <xf borderId="24" fillId="9" fontId="10" numFmtId="1" xfId="0" applyAlignment="1" applyBorder="1" applyFont="1" applyNumberFormat="1">
      <alignment horizontal="center" vertical="center"/>
    </xf>
    <xf borderId="24" fillId="9" fontId="7" numFmtId="4" xfId="0" applyBorder="1" applyFont="1" applyNumberFormat="1"/>
    <xf borderId="37" fillId="15" fontId="7" numFmtId="2" xfId="0" applyAlignment="1" applyBorder="1" applyFont="1" applyNumberFormat="1">
      <alignment horizontal="right"/>
    </xf>
    <xf borderId="24" fillId="15" fontId="7" numFmtId="2" xfId="0" applyAlignment="1" applyBorder="1" applyFont="1" applyNumberFormat="1">
      <alignment horizontal="right"/>
    </xf>
    <xf borderId="0" fillId="0" fontId="70" numFmtId="4" xfId="0" applyFont="1" applyNumberFormat="1"/>
    <xf borderId="63" fillId="0" fontId="7" numFmtId="2" xfId="0" applyBorder="1" applyFont="1" applyNumberFormat="1"/>
    <xf borderId="24" fillId="0" fontId="10" numFmtId="0" xfId="0" applyAlignment="1" applyBorder="1" applyFont="1">
      <alignment horizontal="left"/>
    </xf>
    <xf borderId="24" fillId="4" fontId="10" numFmtId="0" xfId="0" applyAlignment="1" applyBorder="1" applyFont="1">
      <alignment horizontal="center" shrinkToFit="0" wrapText="1"/>
    </xf>
    <xf borderId="24" fillId="15" fontId="10" numFmtId="4" xfId="0" applyBorder="1" applyFont="1" applyNumberFormat="1"/>
    <xf borderId="0" fillId="0" fontId="39" numFmtId="0" xfId="0" applyAlignment="1" applyFont="1">
      <alignment horizontal="right"/>
    </xf>
    <xf borderId="24" fillId="4" fontId="7" numFmtId="4" xfId="0" applyBorder="1" applyFont="1" applyNumberFormat="1"/>
    <xf borderId="5" fillId="15" fontId="7" numFmtId="4" xfId="0" applyBorder="1" applyFont="1" applyNumberFormat="1"/>
    <xf borderId="24" fillId="0" fontId="7" numFmtId="0" xfId="0" applyBorder="1" applyFont="1"/>
    <xf borderId="24" fillId="4" fontId="10" numFmtId="4" xfId="0" applyBorder="1" applyFont="1" applyNumberFormat="1"/>
    <xf borderId="0" fillId="0" fontId="71" numFmtId="0" xfId="0" applyFont="1"/>
    <xf borderId="64" fillId="0" fontId="72" numFmtId="0" xfId="0" applyAlignment="1" applyBorder="1" applyFont="1">
      <alignment horizontal="center" vertical="center"/>
    </xf>
    <xf borderId="65" fillId="5" fontId="10" numFmtId="0" xfId="0" applyAlignment="1" applyBorder="1" applyFont="1">
      <alignment horizontal="center" shrinkToFit="0" wrapText="1"/>
    </xf>
    <xf borderId="65" fillId="9" fontId="10" numFmtId="0" xfId="0" applyAlignment="1" applyBorder="1" applyFont="1">
      <alignment horizontal="center" vertical="center"/>
    </xf>
    <xf borderId="66" fillId="9" fontId="10" numFmtId="0" xfId="0" applyAlignment="1" applyBorder="1" applyFont="1">
      <alignment horizontal="center" shrinkToFit="0" vertical="center" wrapText="1"/>
    </xf>
    <xf borderId="67" fillId="15" fontId="10" numFmtId="0" xfId="0" applyBorder="1" applyFont="1"/>
    <xf borderId="67" fillId="15" fontId="42" numFmtId="4" xfId="0" applyAlignment="1" applyBorder="1" applyFont="1" applyNumberFormat="1">
      <alignment horizontal="center"/>
    </xf>
    <xf borderId="67" fillId="15" fontId="42" numFmtId="10" xfId="0" applyAlignment="1" applyBorder="1" applyFont="1" applyNumberFormat="1">
      <alignment horizontal="center"/>
    </xf>
    <xf borderId="68" fillId="0" fontId="10" numFmtId="0" xfId="0" applyBorder="1" applyFont="1"/>
    <xf borderId="69" fillId="2" fontId="7" numFmtId="4" xfId="0" applyBorder="1" applyFont="1" applyNumberFormat="1"/>
    <xf borderId="69" fillId="0" fontId="7" numFmtId="4" xfId="0" applyBorder="1" applyFont="1" applyNumberFormat="1"/>
    <xf borderId="70" fillId="0" fontId="7" numFmtId="10" xfId="0" applyBorder="1" applyFont="1" applyNumberFormat="1"/>
    <xf borderId="71" fillId="0" fontId="10" numFmtId="0" xfId="0" applyBorder="1" applyFont="1"/>
    <xf borderId="24" fillId="2" fontId="7" numFmtId="4" xfId="0" applyBorder="1" applyFont="1" applyNumberFormat="1"/>
    <xf borderId="24" fillId="0" fontId="7" numFmtId="4" xfId="0" applyBorder="1" applyFont="1" applyNumberFormat="1"/>
    <xf borderId="72" fillId="0" fontId="7" numFmtId="10" xfId="0" applyBorder="1" applyFont="1" applyNumberFormat="1"/>
    <xf borderId="73" fillId="0" fontId="10" numFmtId="0" xfId="0" applyBorder="1" applyFont="1"/>
    <xf borderId="60" fillId="2" fontId="7" numFmtId="4" xfId="0" applyBorder="1" applyFont="1" applyNumberFormat="1"/>
    <xf borderId="60" fillId="0" fontId="7" numFmtId="4" xfId="0" applyBorder="1" applyFont="1" applyNumberFormat="1"/>
    <xf borderId="74" fillId="0" fontId="7" numFmtId="10" xfId="0" applyBorder="1" applyFont="1" applyNumberFormat="1"/>
    <xf borderId="0" fillId="0" fontId="52" numFmtId="10" xfId="0" applyFont="1" applyNumberFormat="1"/>
    <xf borderId="0" fillId="0" fontId="67" numFmtId="4" xfId="0" applyAlignment="1" applyFont="1" applyNumberFormat="1">
      <alignment horizontal="right"/>
    </xf>
    <xf borderId="0" fillId="0" fontId="73" numFmtId="3" xfId="0" applyAlignment="1" applyFont="1" applyNumberFormat="1">
      <alignment horizontal="right"/>
    </xf>
    <xf borderId="24" fillId="15" fontId="6" numFmtId="3" xfId="0" applyAlignment="1" applyBorder="1" applyFont="1" applyNumberFormat="1">
      <alignment horizontal="right"/>
    </xf>
    <xf borderId="0" fillId="0" fontId="13" numFmtId="3" xfId="0" applyAlignment="1" applyFont="1" applyNumberFormat="1">
      <alignment horizontal="left"/>
    </xf>
    <xf borderId="0" fillId="0" fontId="51" numFmtId="3" xfId="0" applyAlignment="1" applyFont="1" applyNumberFormat="1">
      <alignment horizontal="right"/>
    </xf>
    <xf borderId="24" fillId="0" fontId="74" numFmtId="3" xfId="0" applyAlignment="1" applyBorder="1" applyFont="1" applyNumberFormat="1">
      <alignment horizontal="right"/>
    </xf>
    <xf borderId="0" fillId="0" fontId="45" numFmtId="3" xfId="0" applyAlignment="1" applyFont="1" applyNumberFormat="1">
      <alignment horizontal="center"/>
    </xf>
    <xf borderId="0" fillId="0" fontId="13" numFmtId="0" xfId="0" applyAlignment="1" applyFont="1">
      <alignment horizontal="right"/>
    </xf>
    <xf borderId="24" fillId="0" fontId="75" numFmtId="3" xfId="0" applyAlignment="1" applyBorder="1" applyFont="1" applyNumberFormat="1">
      <alignment horizontal="right"/>
    </xf>
    <xf borderId="0" fillId="0" fontId="25" numFmtId="3" xfId="0" applyAlignment="1" applyFont="1" applyNumberFormat="1">
      <alignment horizontal="center"/>
    </xf>
    <xf borderId="24" fillId="10" fontId="14" numFmtId="3" xfId="0" applyAlignment="1" applyBorder="1" applyFont="1" applyNumberFormat="1">
      <alignment horizontal="right"/>
    </xf>
    <xf borderId="0" fillId="0" fontId="13" numFmtId="9" xfId="0" applyAlignment="1" applyFont="1" applyNumberFormat="1">
      <alignment horizontal="right"/>
    </xf>
    <xf borderId="0" fillId="0" fontId="25" numFmtId="9" xfId="0" applyAlignment="1" applyFont="1" applyNumberFormat="1">
      <alignment horizontal="center"/>
    </xf>
    <xf borderId="24" fillId="21" fontId="39" numFmtId="0" xfId="0" applyAlignment="1" applyBorder="1" applyFont="1">
      <alignment horizontal="right"/>
    </xf>
    <xf borderId="24" fillId="21" fontId="10" numFmtId="3" xfId="0" applyAlignment="1" applyBorder="1" applyFont="1" applyNumberFormat="1">
      <alignment horizontal="center"/>
    </xf>
    <xf borderId="24" fillId="21" fontId="10" numFmtId="0" xfId="0" applyAlignment="1" applyBorder="1" applyFont="1">
      <alignment horizontal="right"/>
    </xf>
    <xf borderId="24" fillId="22" fontId="7" numFmtId="0" xfId="0" applyAlignment="1" applyBorder="1" applyFont="1">
      <alignment horizontal="right"/>
    </xf>
    <xf borderId="24" fillId="0" fontId="7" numFmtId="0" xfId="0" applyAlignment="1" applyBorder="1" applyFont="1">
      <alignment horizontal="right"/>
    </xf>
    <xf borderId="24" fillId="0" fontId="10" numFmtId="3" xfId="0" applyBorder="1" applyFont="1" applyNumberFormat="1"/>
    <xf borderId="0" fillId="0" fontId="76" numFmtId="0" xfId="0" applyFont="1"/>
    <xf borderId="5" fillId="15" fontId="10" numFmtId="0" xfId="0" applyBorder="1" applyFont="1"/>
    <xf borderId="5" fillId="15" fontId="7" numFmtId="0" xfId="0" applyBorder="1" applyFont="1"/>
    <xf borderId="5" fillId="9" fontId="10" numFmtId="0" xfId="0" applyBorder="1" applyFont="1"/>
    <xf borderId="5" fillId="9" fontId="7" numFmtId="0" xfId="0" applyBorder="1" applyFont="1"/>
    <xf borderId="5" fillId="9" fontId="41" numFmtId="0" xfId="0" applyAlignment="1" applyBorder="1" applyFont="1">
      <alignment horizontal="right"/>
    </xf>
    <xf borderId="52" fillId="15" fontId="7" numFmtId="3" xfId="0" applyAlignment="1" applyBorder="1" applyFont="1" applyNumberFormat="1">
      <alignment horizontal="center"/>
    </xf>
    <xf borderId="75" fillId="15" fontId="7" numFmtId="3" xfId="0" applyAlignment="1" applyBorder="1" applyFont="1" applyNumberFormat="1">
      <alignment horizontal="center"/>
    </xf>
    <xf borderId="76" fillId="15" fontId="7" numFmtId="3" xfId="0" applyAlignment="1" applyBorder="1" applyFont="1" applyNumberFormat="1">
      <alignment horizontal="center"/>
    </xf>
    <xf borderId="53" fillId="15" fontId="7" numFmtId="3" xfId="0" applyAlignment="1" applyBorder="1" applyFont="1" applyNumberFormat="1">
      <alignment horizontal="center"/>
    </xf>
    <xf borderId="24" fillId="0" fontId="7" numFmtId="3" xfId="0" applyAlignment="1" applyBorder="1" applyFont="1" applyNumberFormat="1">
      <alignment horizontal="center"/>
    </xf>
    <xf borderId="71" fillId="15" fontId="7" numFmtId="3" xfId="0" applyAlignment="1" applyBorder="1" applyFont="1" applyNumberFormat="1">
      <alignment horizontal="center"/>
    </xf>
    <xf borderId="5" fillId="9" fontId="42" numFmtId="0" xfId="0" applyAlignment="1" applyBorder="1" applyFont="1">
      <alignment horizontal="right"/>
    </xf>
    <xf borderId="39" fillId="4" fontId="7" numFmtId="3" xfId="0" applyAlignment="1" applyBorder="1" applyFont="1" applyNumberFormat="1">
      <alignment horizontal="center"/>
    </xf>
    <xf borderId="24" fillId="4" fontId="7" numFmtId="3" xfId="0" applyAlignment="1" applyBorder="1" applyFont="1" applyNumberFormat="1">
      <alignment horizontal="center"/>
    </xf>
    <xf borderId="40" fillId="4" fontId="7" numFmtId="3" xfId="0" applyAlignment="1" applyBorder="1" applyFont="1" applyNumberFormat="1">
      <alignment horizontal="center"/>
    </xf>
    <xf borderId="41" fillId="4" fontId="7" numFmtId="3" xfId="0" applyAlignment="1" applyBorder="1" applyFont="1" applyNumberFormat="1">
      <alignment horizontal="center"/>
    </xf>
    <xf borderId="0" fillId="0" fontId="48" numFmtId="0" xfId="0" applyFont="1"/>
    <xf borderId="39" fillId="15" fontId="7" numFmtId="3" xfId="0" applyAlignment="1" applyBorder="1" applyFont="1" applyNumberFormat="1">
      <alignment horizontal="center"/>
    </xf>
    <xf borderId="24" fillId="15" fontId="7" numFmtId="3" xfId="0" applyAlignment="1" applyBorder="1" applyFont="1" applyNumberFormat="1">
      <alignment horizontal="center"/>
    </xf>
    <xf borderId="40" fillId="15" fontId="7" numFmtId="3" xfId="0" applyAlignment="1" applyBorder="1" applyFont="1" applyNumberFormat="1">
      <alignment horizontal="center"/>
    </xf>
    <xf borderId="41" fillId="15" fontId="7" numFmtId="3" xfId="0" applyAlignment="1" applyBorder="1" applyFont="1" applyNumberFormat="1">
      <alignment horizontal="center"/>
    </xf>
    <xf borderId="0" fillId="0" fontId="25" numFmtId="0" xfId="0" applyAlignment="1" applyFont="1">
      <alignment horizontal="center"/>
    </xf>
    <xf borderId="0" fillId="0" fontId="77" numFmtId="0" xfId="0" applyFont="1"/>
    <xf borderId="77" fillId="15" fontId="7" numFmtId="3" xfId="0" applyAlignment="1" applyBorder="1" applyFont="1" applyNumberFormat="1">
      <alignment horizontal="center"/>
    </xf>
    <xf borderId="78" fillId="15" fontId="7" numFmtId="3" xfId="0" applyAlignment="1" applyBorder="1" applyFont="1" applyNumberFormat="1">
      <alignment horizontal="center"/>
    </xf>
    <xf borderId="6" fillId="15" fontId="7" numFmtId="3" xfId="0" applyAlignment="1" applyBorder="1" applyFont="1" applyNumberFormat="1">
      <alignment horizontal="center"/>
    </xf>
    <xf borderId="31" fillId="15" fontId="7" numFmtId="3" xfId="0" applyAlignment="1" applyBorder="1" applyFont="1" applyNumberFormat="1">
      <alignment horizontal="center"/>
    </xf>
    <xf borderId="32" fillId="15" fontId="7" numFmtId="3" xfId="0" applyAlignment="1" applyBorder="1" applyFont="1" applyNumberFormat="1">
      <alignment horizontal="center"/>
    </xf>
    <xf borderId="43" fillId="15" fontId="7" numFmtId="3" xfId="0" applyAlignment="1" applyBorder="1" applyFont="1" applyNumberFormat="1">
      <alignment horizontal="center"/>
    </xf>
    <xf borderId="34" fillId="15" fontId="7" numFmtId="3" xfId="0" applyAlignment="1" applyBorder="1" applyFont="1" applyNumberFormat="1">
      <alignment horizontal="center"/>
    </xf>
    <xf borderId="0" fillId="0" fontId="52" numFmtId="3" xfId="0" applyAlignment="1" applyFont="1" applyNumberFormat="1">
      <alignment horizontal="center"/>
    </xf>
    <xf borderId="0" fillId="0" fontId="2" numFmtId="3" xfId="0" applyFont="1" applyNumberFormat="1"/>
    <xf borderId="0" fillId="0" fontId="21" numFmtId="3" xfId="0" applyAlignment="1" applyFont="1" applyNumberFormat="1">
      <alignment horizontal="center"/>
    </xf>
    <xf borderId="0" fillId="0" fontId="21" numFmtId="4" xfId="0" applyAlignment="1" applyFont="1" applyNumberFormat="1">
      <alignment horizontal="center"/>
    </xf>
    <xf borderId="0" fillId="0" fontId="21" numFmtId="0" xfId="0" applyAlignment="1" applyFont="1">
      <alignment horizontal="center"/>
    </xf>
    <xf borderId="0" fillId="0" fontId="21" numFmtId="4" xfId="0" applyAlignment="1" applyFont="1" applyNumberFormat="1">
      <alignment horizontal="right"/>
    </xf>
    <xf borderId="0" fillId="0" fontId="21" numFmtId="3" xfId="0" applyAlignment="1" applyFont="1" applyNumberFormat="1">
      <alignment horizontal="right"/>
    </xf>
    <xf borderId="5" fillId="10" fontId="6" numFmtId="3" xfId="0" applyAlignment="1" applyBorder="1" applyFont="1" applyNumberFormat="1">
      <alignment horizontal="center"/>
    </xf>
    <xf quotePrefix="1" borderId="0" fillId="0" fontId="21" numFmtId="4" xfId="0" applyAlignment="1" applyFont="1" applyNumberFormat="1">
      <alignment horizontal="left"/>
    </xf>
    <xf borderId="0" fillId="0" fontId="14" numFmtId="0" xfId="0" applyFont="1"/>
    <xf borderId="24" fillId="0" fontId="6" numFmtId="3" xfId="0" applyAlignment="1" applyBorder="1" applyFont="1" applyNumberFormat="1">
      <alignment horizontal="center" shrinkToFit="0" wrapText="1"/>
    </xf>
    <xf borderId="24" fillId="17" fontId="10" numFmtId="0" xfId="0" applyAlignment="1" applyBorder="1" applyFont="1">
      <alignment horizontal="center" shrinkToFit="0" wrapText="1"/>
    </xf>
    <xf borderId="24" fillId="30" fontId="10" numFmtId="0" xfId="0" applyAlignment="1" applyBorder="1" applyFill="1" applyFont="1">
      <alignment horizontal="center" shrinkToFit="0" wrapText="1"/>
    </xf>
    <xf borderId="0" fillId="0" fontId="78" numFmtId="0" xfId="0" applyAlignment="1" applyFont="1">
      <alignment horizontal="center"/>
    </xf>
    <xf borderId="24" fillId="0" fontId="21" numFmtId="4" xfId="0" applyAlignment="1" applyBorder="1" applyFont="1" applyNumberFormat="1">
      <alignment horizontal="right"/>
    </xf>
    <xf borderId="24" fillId="0" fontId="6" numFmtId="3" xfId="0" applyAlignment="1" applyBorder="1" applyFont="1" applyNumberFormat="1">
      <alignment horizontal="right"/>
    </xf>
    <xf borderId="0" fillId="0" fontId="21" numFmtId="9" xfId="0" applyFont="1" applyNumberFormat="1"/>
    <xf borderId="0" fillId="0" fontId="79" numFmtId="9" xfId="0" applyFont="1" applyNumberFormat="1"/>
    <xf borderId="0" fillId="0" fontId="21" numFmtId="3" xfId="0" applyFont="1" applyNumberFormat="1"/>
    <xf borderId="24" fillId="4" fontId="21" numFmtId="4" xfId="0" applyAlignment="1" applyBorder="1" applyFont="1" applyNumberFormat="1">
      <alignment horizontal="right"/>
    </xf>
    <xf borderId="24" fillId="4" fontId="6" numFmtId="3" xfId="0" applyAlignment="1" applyBorder="1" applyFont="1" applyNumberFormat="1">
      <alignment horizontal="right"/>
    </xf>
    <xf borderId="10" fillId="0" fontId="80" numFmtId="3" xfId="0" applyAlignment="1" applyBorder="1" applyFont="1" applyNumberFormat="1">
      <alignment horizontal="right"/>
    </xf>
    <xf borderId="10" fillId="0" fontId="21" numFmtId="4" xfId="0" applyAlignment="1" applyBorder="1" applyFont="1" applyNumberFormat="1">
      <alignment horizontal="right"/>
    </xf>
    <xf borderId="10" fillId="0" fontId="81" numFmtId="3" xfId="0" applyAlignment="1" applyBorder="1" applyFont="1" applyNumberFormat="1">
      <alignment horizontal="right"/>
    </xf>
    <xf borderId="59" fillId="0" fontId="27" numFmtId="3" xfId="0" applyAlignment="1" applyBorder="1" applyFont="1" applyNumberFormat="1">
      <alignment horizontal="right"/>
    </xf>
    <xf borderId="10" fillId="0" fontId="78" numFmtId="3" xfId="0" applyAlignment="1" applyBorder="1" applyFont="1" applyNumberFormat="1">
      <alignment horizontal="right"/>
    </xf>
    <xf borderId="10" fillId="31" fontId="6" numFmtId="3" xfId="0" applyAlignment="1" applyBorder="1" applyFill="1" applyFont="1" applyNumberFormat="1">
      <alignment horizontal="right"/>
    </xf>
    <xf borderId="10" fillId="32" fontId="6" numFmtId="3" xfId="0" applyAlignment="1" applyBorder="1" applyFill="1" applyFont="1" applyNumberFormat="1">
      <alignment horizontal="right"/>
    </xf>
    <xf borderId="10" fillId="7" fontId="6" numFmtId="3" xfId="0" applyAlignment="1" applyBorder="1" applyFont="1" applyNumberFormat="1">
      <alignment horizontal="right"/>
    </xf>
    <xf borderId="0" fillId="0" fontId="6" numFmtId="9" xfId="0" applyFont="1" applyNumberFormat="1"/>
    <xf borderId="0" fillId="0" fontId="82" numFmtId="9" xfId="0" applyAlignment="1" applyFont="1" applyNumberFormat="1">
      <alignment horizontal="right"/>
    </xf>
    <xf borderId="0" fillId="0" fontId="83" numFmtId="3" xfId="0" applyAlignment="1" applyFont="1" applyNumberFormat="1">
      <alignment horizontal="right"/>
    </xf>
    <xf borderId="0" fillId="0" fontId="6" numFmtId="3" xfId="0" applyFont="1" applyNumberFormat="1"/>
    <xf borderId="0" fillId="0" fontId="84" numFmtId="3" xfId="0" applyAlignment="1" applyFont="1" applyNumberFormat="1">
      <alignment horizontal="right"/>
    </xf>
    <xf borderId="0" fillId="0" fontId="84" numFmtId="0" xfId="0" applyFont="1"/>
    <xf borderId="0" fillId="0" fontId="21" numFmtId="0" xfId="0" applyAlignment="1" applyFont="1">
      <alignment horizontal="right"/>
    </xf>
    <xf borderId="0" fillId="0" fontId="10" numFmtId="9" xfId="0" applyAlignment="1" applyFont="1" applyNumberFormat="1">
      <alignment horizontal="center" shrinkToFit="0" wrapText="1"/>
    </xf>
    <xf borderId="0" fillId="0" fontId="10" numFmtId="4" xfId="0" applyAlignment="1" applyFont="1" applyNumberFormat="1">
      <alignment horizontal="center" shrinkToFit="0" wrapText="1"/>
    </xf>
    <xf borderId="0" fillId="0" fontId="33" numFmtId="0" xfId="0" applyAlignment="1" applyFont="1">
      <alignment horizontal="right"/>
    </xf>
    <xf borderId="5" fillId="5" fontId="10" numFmtId="0" xfId="0" applyAlignment="1" applyBorder="1" applyFont="1">
      <alignment horizontal="right"/>
    </xf>
    <xf borderId="5" fillId="5" fontId="10" numFmtId="3" xfId="0" applyBorder="1" applyFont="1" applyNumberFormat="1"/>
    <xf borderId="5" fillId="9" fontId="10" numFmtId="0" xfId="0" applyAlignment="1" applyBorder="1" applyFont="1">
      <alignment horizontal="right"/>
    </xf>
    <xf borderId="10" fillId="33" fontId="10" numFmtId="3" xfId="0" applyBorder="1" applyFill="1" applyFont="1" applyNumberFormat="1"/>
    <xf borderId="5" fillId="9" fontId="10" numFmtId="3" xfId="0" applyBorder="1" applyFont="1" applyNumberFormat="1"/>
    <xf borderId="5" fillId="9" fontId="10" numFmtId="3" xfId="0" applyAlignment="1" applyBorder="1" applyFont="1" applyNumberFormat="1">
      <alignment horizontal="right"/>
    </xf>
    <xf borderId="2" fillId="9" fontId="10" numFmtId="0" xfId="0" applyAlignment="1" applyBorder="1" applyFont="1">
      <alignment horizontal="center"/>
    </xf>
    <xf borderId="0" fillId="0" fontId="24" numFmtId="3" xfId="0" applyFont="1" applyNumberFormat="1"/>
    <xf borderId="78" fillId="15" fontId="41" numFmtId="3" xfId="0" applyBorder="1" applyFont="1" applyNumberFormat="1"/>
    <xf borderId="0" fillId="0" fontId="10" numFmtId="3" xfId="0" applyFont="1" applyNumberFormat="1"/>
    <xf borderId="67" fillId="15" fontId="41" numFmtId="3" xfId="0" applyBorder="1" applyFont="1" applyNumberFormat="1"/>
    <xf borderId="37" fillId="15" fontId="41" numFmtId="3" xfId="0" applyBorder="1" applyFont="1" applyNumberFormat="1"/>
    <xf borderId="0" fillId="0" fontId="20" numFmtId="3" xfId="0" applyAlignment="1" applyFont="1" applyNumberFormat="1">
      <alignment horizontal="right"/>
    </xf>
    <xf borderId="24" fillId="15" fontId="41" numFmtId="3" xfId="0" applyBorder="1" applyFont="1" applyNumberFormat="1"/>
    <xf borderId="0" fillId="0" fontId="41" numFmtId="3" xfId="0" applyAlignment="1" applyFont="1" applyNumberFormat="1">
      <alignment horizontal="right"/>
    </xf>
    <xf borderId="0" fillId="0" fontId="85" numFmtId="3" xfId="0" applyAlignment="1" applyFont="1" applyNumberFormat="1">
      <alignment horizontal="left"/>
    </xf>
    <xf borderId="0" fillId="0" fontId="85" numFmtId="3" xfId="0" applyFont="1" applyNumberFormat="1"/>
    <xf borderId="0" fillId="0" fontId="86" numFmtId="3" xfId="0" applyFont="1" applyNumberFormat="1"/>
    <xf borderId="0" fillId="0" fontId="87" numFmtId="0" xfId="0" applyAlignment="1" applyFont="1">
      <alignment horizontal="right"/>
    </xf>
    <xf borderId="0" fillId="0" fontId="87" numFmtId="3" xfId="0" applyFont="1" applyNumberFormat="1"/>
    <xf borderId="0" fillId="0" fontId="88" numFmtId="0" xfId="0" applyFont="1"/>
    <xf borderId="0" fillId="0" fontId="7" numFmtId="0" xfId="0" applyAlignment="1" applyFont="1">
      <alignment shrinkToFit="0" wrapText="1"/>
    </xf>
    <xf borderId="0" fillId="0" fontId="52" numFmtId="3" xfId="0" applyAlignment="1" applyFont="1" applyNumberFormat="1">
      <alignment vertical="center"/>
    </xf>
    <xf borderId="10" fillId="34" fontId="10" numFmtId="3" xfId="0" applyBorder="1" applyFill="1" applyFont="1" applyNumberFormat="1"/>
    <xf borderId="0" fillId="0" fontId="18" numFmtId="0" xfId="0" applyAlignment="1" applyFont="1">
      <alignment horizontal="right"/>
    </xf>
    <xf borderId="0" fillId="0" fontId="23" numFmtId="3" xfId="0" applyFont="1" applyNumberFormat="1"/>
    <xf borderId="0" fillId="0" fontId="7" numFmtId="3" xfId="0" applyAlignment="1" applyFont="1" applyNumberFormat="1">
      <alignment vertical="center"/>
    </xf>
    <xf borderId="0" fillId="0" fontId="7" numFmtId="0" xfId="0" applyAlignment="1" applyFont="1">
      <alignment vertical="center"/>
    </xf>
    <xf borderId="10" fillId="35" fontId="10" numFmtId="3" xfId="0" applyBorder="1" applyFill="1" applyFont="1" applyNumberFormat="1"/>
    <xf borderId="0" fillId="0" fontId="89" numFmtId="3" xfId="0" applyFont="1" applyNumberFormat="1"/>
    <xf borderId="0" fillId="0" fontId="90" numFmtId="3" xfId="0" applyFont="1" applyNumberFormat="1"/>
    <xf borderId="0" fillId="0" fontId="41" numFmtId="3" xfId="0" applyFont="1" applyNumberFormat="1"/>
    <xf borderId="5" fillId="36" fontId="10" numFmtId="0" xfId="0" applyAlignment="1" applyBorder="1" applyFill="1" applyFont="1">
      <alignment horizontal="right"/>
    </xf>
    <xf borderId="5" fillId="36" fontId="10" numFmtId="3" xfId="0" applyBorder="1" applyFont="1" applyNumberFormat="1"/>
    <xf borderId="10" fillId="32" fontId="10" numFmtId="3" xfId="0" applyAlignment="1" applyBorder="1" applyFont="1" applyNumberFormat="1">
      <alignment horizontal="right"/>
    </xf>
    <xf borderId="0" fillId="0" fontId="90" numFmtId="3" xfId="0" applyAlignment="1" applyFont="1" applyNumberFormat="1">
      <alignment horizontal="right"/>
    </xf>
    <xf borderId="5" fillId="22" fontId="10" numFmtId="3" xfId="0" applyBorder="1" applyFont="1" applyNumberFormat="1"/>
    <xf borderId="5" fillId="22" fontId="7" numFmtId="0" xfId="0" applyAlignment="1" applyBorder="1" applyFont="1">
      <alignment horizontal="center"/>
    </xf>
    <xf borderId="46" fillId="0" fontId="10" numFmtId="0" xfId="0" applyAlignment="1" applyBorder="1" applyFont="1">
      <alignment horizontal="center" shrinkToFit="0" wrapText="1"/>
    </xf>
    <xf borderId="79" fillId="0" fontId="10" numFmtId="0" xfId="0" applyAlignment="1" applyBorder="1" applyFont="1">
      <alignment horizontal="center" shrinkToFit="0" wrapText="1"/>
    </xf>
    <xf borderId="24" fillId="34" fontId="10" numFmtId="0" xfId="0" applyAlignment="1" applyBorder="1" applyFont="1">
      <alignment horizontal="center" shrinkToFit="0" vertical="center" wrapText="1"/>
    </xf>
    <xf borderId="24" fillId="37" fontId="10" numFmtId="0" xfId="0" applyAlignment="1" applyBorder="1" applyFill="1" applyFont="1">
      <alignment horizontal="center" shrinkToFit="0" wrapText="1"/>
    </xf>
    <xf borderId="24" fillId="0" fontId="7" numFmtId="3" xfId="0" applyBorder="1" applyFont="1" applyNumberFormat="1"/>
    <xf borderId="51" fillId="0" fontId="7" numFmtId="3" xfId="0" applyBorder="1" applyFont="1" applyNumberFormat="1"/>
    <xf borderId="46" fillId="0" fontId="7" numFmtId="3" xfId="0" applyAlignment="1" applyBorder="1" applyFont="1" applyNumberFormat="1">
      <alignment horizontal="right"/>
    </xf>
    <xf borderId="79" fillId="0" fontId="7" numFmtId="3" xfId="0" applyBorder="1" applyFont="1" applyNumberFormat="1"/>
    <xf borderId="79" fillId="0" fontId="10" numFmtId="3" xfId="0" applyAlignment="1" applyBorder="1" applyFont="1" applyNumberFormat="1">
      <alignment horizontal="right"/>
    </xf>
    <xf borderId="24" fillId="0" fontId="7" numFmtId="3" xfId="0" applyAlignment="1" applyBorder="1" applyFont="1" applyNumberFormat="1">
      <alignment horizontal="right"/>
    </xf>
    <xf borderId="0" fillId="0" fontId="12" numFmtId="10" xfId="0" applyFont="1" applyNumberFormat="1"/>
    <xf borderId="0" fillId="0" fontId="24" numFmtId="0" xfId="0" applyAlignment="1" applyFont="1">
      <alignment horizontal="center" vertical="center"/>
    </xf>
    <xf borderId="0" fillId="0" fontId="12" numFmtId="9" xfId="0" applyFont="1" applyNumberFormat="1"/>
    <xf borderId="21" fillId="0" fontId="7" numFmtId="3" xfId="0" applyBorder="1" applyFont="1" applyNumberFormat="1"/>
    <xf borderId="51" fillId="0" fontId="7" numFmtId="3" xfId="0" applyAlignment="1" applyBorder="1" applyFont="1" applyNumberFormat="1">
      <alignment horizontal="right"/>
    </xf>
    <xf borderId="21" fillId="0" fontId="10" numFmtId="3" xfId="0" applyAlignment="1" applyBorder="1" applyFont="1" applyNumberFormat="1">
      <alignment horizontal="right"/>
    </xf>
    <xf borderId="10" fillId="0" fontId="10" numFmtId="3" xfId="0" applyBorder="1" applyFont="1" applyNumberFormat="1"/>
    <xf borderId="10" fillId="0" fontId="7" numFmtId="3" xfId="0" applyAlignment="1" applyBorder="1" applyFont="1" applyNumberFormat="1">
      <alignment horizontal="right"/>
    </xf>
    <xf borderId="10" fillId="37" fontId="10" numFmtId="3" xfId="0" applyAlignment="1" applyBorder="1" applyFont="1" applyNumberFormat="1">
      <alignment horizontal="right"/>
    </xf>
    <xf borderId="5" fillId="22" fontId="7" numFmtId="3" xfId="0" applyBorder="1" applyFont="1" applyNumberFormat="1"/>
    <xf borderId="24" fillId="0" fontId="24" numFmtId="3" xfId="0" applyBorder="1" applyFont="1" applyNumberFormat="1"/>
    <xf borderId="22" fillId="0" fontId="91" numFmtId="3" xfId="0" applyAlignment="1" applyBorder="1" applyFont="1" applyNumberFormat="1">
      <alignment horizontal="left" shrinkToFit="0" vertical="center" wrapText="1"/>
    </xf>
    <xf borderId="51" fillId="0" fontId="24" numFmtId="3" xfId="0" applyBorder="1" applyFont="1" applyNumberFormat="1"/>
    <xf borderId="22" fillId="0" fontId="9" numFmtId="0" xfId="0" applyBorder="1" applyFont="1"/>
    <xf borderId="0" fillId="0" fontId="12" numFmtId="3" xfId="0" applyAlignment="1" applyFont="1" applyNumberFormat="1">
      <alignment horizontal="right"/>
    </xf>
    <xf borderId="10" fillId="34" fontId="10" numFmtId="3" xfId="0" applyAlignment="1" applyBorder="1" applyFont="1" applyNumberFormat="1">
      <alignment horizontal="right"/>
    </xf>
    <xf borderId="0" fillId="0" fontId="92" numFmtId="0" xfId="0" applyFont="1"/>
    <xf borderId="0" fillId="0" fontId="58" numFmtId="0" xfId="0" applyFont="1"/>
    <xf borderId="28" fillId="0" fontId="7" numFmtId="0" xfId="0" applyBorder="1" applyFont="1"/>
    <xf borderId="29" fillId="0" fontId="10" numFmtId="3" xfId="0" applyAlignment="1" applyBorder="1" applyFont="1" applyNumberFormat="1">
      <alignment horizontal="right"/>
    </xf>
    <xf borderId="29" fillId="0" fontId="7" numFmtId="0" xfId="0" applyBorder="1" applyFont="1"/>
    <xf borderId="29" fillId="0" fontId="7" numFmtId="3" xfId="0" applyBorder="1" applyFont="1" applyNumberFormat="1"/>
    <xf borderId="30" fillId="0" fontId="7" numFmtId="0" xfId="0" applyBorder="1" applyFont="1"/>
    <xf borderId="56" fillId="0" fontId="7" numFmtId="0" xfId="0" applyBorder="1" applyFont="1"/>
    <xf borderId="56" fillId="0" fontId="93" numFmtId="0" xfId="0" applyBorder="1" applyFont="1"/>
    <xf borderId="80" fillId="38" fontId="10" numFmtId="0" xfId="0" applyAlignment="1" applyBorder="1" applyFill="1" applyFont="1">
      <alignment horizontal="center" shrinkToFit="0" vertical="center" wrapText="1"/>
    </xf>
    <xf borderId="81" fillId="0" fontId="9" numFmtId="0" xfId="0" applyBorder="1" applyFont="1"/>
    <xf borderId="82" fillId="0" fontId="9" numFmtId="0" xfId="0" applyBorder="1" applyFont="1"/>
    <xf borderId="57" fillId="0" fontId="7" numFmtId="0" xfId="0" applyBorder="1" applyFont="1"/>
    <xf borderId="83" fillId="5" fontId="10" numFmtId="0" xfId="0" applyAlignment="1" applyBorder="1" applyFont="1">
      <alignment horizontal="center" shrinkToFit="0" wrapText="1"/>
    </xf>
    <xf borderId="66" fillId="5" fontId="10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center" vertical="center"/>
    </xf>
    <xf borderId="0" fillId="0" fontId="92" numFmtId="0" xfId="0" applyAlignment="1" applyFont="1">
      <alignment horizontal="right"/>
    </xf>
    <xf borderId="64" fillId="0" fontId="7" numFmtId="0" xfId="0" applyAlignment="1" applyBorder="1" applyFont="1">
      <alignment horizontal="center" vertical="center"/>
    </xf>
    <xf borderId="65" fillId="19" fontId="7" numFmtId="9" xfId="0" applyAlignment="1" applyBorder="1" applyFont="1" applyNumberFormat="1">
      <alignment horizontal="center" shrinkToFit="0" wrapText="1"/>
    </xf>
    <xf borderId="83" fillId="15" fontId="7" numFmtId="9" xfId="0" applyAlignment="1" applyBorder="1" applyFont="1" applyNumberFormat="1">
      <alignment horizontal="center" shrinkToFit="0" wrapText="1"/>
    </xf>
    <xf borderId="66" fillId="0" fontId="7" numFmtId="0" xfId="0" applyAlignment="1" applyBorder="1" applyFont="1">
      <alignment horizontal="center" shrinkToFit="0" vertical="center" wrapText="1"/>
    </xf>
    <xf borderId="64" fillId="9" fontId="10" numFmtId="0" xfId="0" applyBorder="1" applyFont="1"/>
    <xf borderId="66" fillId="0" fontId="23" numFmtId="3" xfId="0" applyAlignment="1" applyBorder="1" applyFont="1" applyNumberFormat="1">
      <alignment horizontal="right" shrinkToFit="0" vertical="center" wrapText="1"/>
    </xf>
    <xf borderId="0" fillId="0" fontId="94" numFmtId="0" xfId="0" applyFont="1"/>
    <xf borderId="52" fillId="0" fontId="10" numFmtId="0" xfId="0" applyBorder="1" applyFont="1"/>
    <xf borderId="53" fillId="0" fontId="7" numFmtId="10" xfId="0" applyBorder="1" applyFont="1" applyNumberFormat="1"/>
    <xf borderId="53" fillId="15" fontId="7" numFmtId="10" xfId="0" applyBorder="1" applyFont="1" applyNumberFormat="1"/>
    <xf borderId="57" fillId="0" fontId="10" numFmtId="3" xfId="0" applyAlignment="1" applyBorder="1" applyFont="1" applyNumberFormat="1">
      <alignment horizontal="center"/>
    </xf>
    <xf borderId="0" fillId="0" fontId="94" numFmtId="9" xfId="0" applyFont="1" applyNumberFormat="1"/>
    <xf borderId="39" fillId="0" fontId="10" numFmtId="0" xfId="0" applyBorder="1" applyFont="1"/>
    <xf borderId="41" fillId="0" fontId="7" numFmtId="10" xfId="0" applyBorder="1" applyFont="1" applyNumberFormat="1"/>
    <xf borderId="41" fillId="15" fontId="7" numFmtId="10" xfId="0" applyBorder="1" applyFont="1" applyNumberFormat="1"/>
    <xf borderId="0" fillId="0" fontId="52" numFmtId="173" xfId="0" applyFont="1" applyNumberFormat="1"/>
    <xf borderId="0" fillId="0" fontId="7" numFmtId="173" xfId="0" applyFont="1" applyNumberFormat="1"/>
    <xf borderId="0" fillId="0" fontId="17" numFmtId="2" xfId="0" applyFont="1" applyNumberFormat="1"/>
    <xf borderId="31" fillId="0" fontId="10" numFmtId="0" xfId="0" applyBorder="1" applyFont="1"/>
    <xf borderId="34" fillId="0" fontId="7" numFmtId="10" xfId="0" applyBorder="1" applyFont="1" applyNumberFormat="1"/>
    <xf borderId="34" fillId="15" fontId="7" numFmtId="10" xfId="0" applyBorder="1" applyFont="1" applyNumberFormat="1"/>
    <xf borderId="57" fillId="0" fontId="10" numFmtId="0" xfId="0" applyAlignment="1" applyBorder="1" applyFont="1">
      <alignment horizontal="center"/>
    </xf>
    <xf borderId="0" fillId="0" fontId="35" numFmtId="0" xfId="0" applyAlignment="1" applyFont="1">
      <alignment horizontal="right"/>
    </xf>
    <xf borderId="0" fillId="0" fontId="17" numFmtId="10" xfId="0" applyFont="1" applyNumberFormat="1"/>
    <xf borderId="62" fillId="0" fontId="49" numFmtId="10" xfId="0" applyBorder="1" applyFont="1" applyNumberFormat="1"/>
    <xf borderId="84" fillId="0" fontId="7" numFmtId="0" xfId="0" applyBorder="1" applyFont="1"/>
    <xf borderId="54" fillId="0" fontId="7" numFmtId="0" xfId="0" applyBorder="1" applyFont="1"/>
    <xf borderId="85" fillId="0" fontId="41" numFmtId="4" xfId="0" applyAlignment="1" applyBorder="1" applyFont="1" applyNumberFormat="1">
      <alignment horizontal="right"/>
    </xf>
    <xf borderId="54" fillId="0" fontId="41" numFmtId="10" xfId="0" applyBorder="1" applyFont="1" applyNumberFormat="1"/>
    <xf borderId="86" fillId="0" fontId="52" numFmtId="3" xfId="0" applyBorder="1" applyFont="1" applyNumberFormat="1"/>
    <xf borderId="0" fillId="0" fontId="32" numFmtId="3" xfId="0" applyFont="1" applyNumberFormat="1"/>
    <xf borderId="0" fillId="0" fontId="95" numFmtId="0" xfId="0" applyFont="1"/>
    <xf borderId="0" fillId="0" fontId="7" numFmtId="174" xfId="0" applyAlignment="1" applyFont="1" applyNumberFormat="1">
      <alignment horizontal="right"/>
    </xf>
    <xf borderId="0" fillId="0" fontId="95" numFmtId="2" xfId="0" applyFont="1" applyNumberFormat="1"/>
    <xf borderId="0" fillId="0" fontId="10" numFmtId="174" xfId="0" applyAlignment="1" applyFont="1" applyNumberFormat="1">
      <alignment horizontal="right"/>
    </xf>
    <xf borderId="0" fillId="0" fontId="10" numFmtId="10" xfId="0" applyAlignment="1" applyFont="1" applyNumberFormat="1">
      <alignment horizontal="right"/>
    </xf>
    <xf borderId="87" fillId="39" fontId="93" numFmtId="0" xfId="0" applyAlignment="1" applyBorder="1" applyFill="1" applyFont="1">
      <alignment horizontal="center"/>
    </xf>
    <xf borderId="88" fillId="0" fontId="9" numFmtId="0" xfId="0" applyBorder="1" applyFont="1"/>
    <xf borderId="0" fillId="0" fontId="12" numFmtId="174" xfId="0" applyAlignment="1" applyFont="1" applyNumberFormat="1">
      <alignment horizontal="right"/>
    </xf>
    <xf borderId="0" fillId="0" fontId="25" numFmtId="175" xfId="0" applyFont="1" applyNumberFormat="1"/>
    <xf borderId="5" fillId="15" fontId="7" numFmtId="165" xfId="0" applyAlignment="1" applyBorder="1" applyFont="1" applyNumberFormat="1">
      <alignment horizontal="center"/>
    </xf>
    <xf borderId="0" fillId="0" fontId="58" numFmtId="174" xfId="0" applyAlignment="1" applyFont="1" applyNumberFormat="1">
      <alignment horizontal="right"/>
    </xf>
    <xf borderId="5" fillId="15" fontId="7" numFmtId="165" xfId="0" applyBorder="1" applyFont="1" applyNumberFormat="1"/>
    <xf borderId="5" fillId="34" fontId="69" numFmtId="165" xfId="0" applyBorder="1" applyFont="1" applyNumberFormat="1"/>
    <xf borderId="5" fillId="15" fontId="7" numFmtId="165" xfId="0" applyAlignment="1" applyBorder="1" applyFont="1" applyNumberFormat="1">
      <alignment horizontal="left"/>
    </xf>
    <xf borderId="24" fillId="0" fontId="96" numFmtId="49" xfId="0" applyBorder="1" applyFont="1" applyNumberFormat="1"/>
    <xf borderId="24" fillId="0" fontId="62" numFmtId="0" xfId="0" applyBorder="1" applyFont="1"/>
    <xf borderId="24" fillId="0" fontId="25" numFmtId="3" xfId="0" applyBorder="1" applyFont="1" applyNumberFormat="1"/>
    <xf borderId="0" fillId="0" fontId="45" numFmtId="9" xfId="0" applyFont="1" applyNumberFormat="1"/>
    <xf borderId="0" fillId="0" fontId="96" numFmtId="49" xfId="0" applyFont="1" applyNumberFormat="1"/>
    <xf borderId="24" fillId="0" fontId="25" numFmtId="0" xfId="0" applyBorder="1" applyFont="1"/>
    <xf borderId="0" fillId="0" fontId="33" numFmtId="0" xfId="0" applyAlignment="1" applyFont="1">
      <alignment horizontal="center" shrinkToFit="0" wrapText="1"/>
    </xf>
    <xf borderId="10" fillId="9" fontId="6" numFmtId="4" xfId="0" applyBorder="1" applyFont="1" applyNumberFormat="1"/>
    <xf borderId="10" fillId="17" fontId="19" numFmtId="4" xfId="0" applyAlignment="1" applyBorder="1" applyFont="1" applyNumberFormat="1">
      <alignment horizontal="right"/>
    </xf>
    <xf borderId="10" fillId="14" fontId="19" numFmtId="4" xfId="0" applyAlignment="1" applyBorder="1" applyFont="1" applyNumberFormat="1">
      <alignment horizontal="right"/>
    </xf>
    <xf borderId="0" fillId="0" fontId="17" numFmtId="4" xfId="0" applyFont="1" applyNumberFormat="1"/>
    <xf borderId="0" fillId="0" fontId="10" numFmtId="0" xfId="0" applyAlignment="1" applyFont="1">
      <alignment horizontal="right" shrinkToFit="0" wrapText="1"/>
    </xf>
    <xf borderId="24" fillId="0" fontId="10" numFmtId="4" xfId="0" applyAlignment="1" applyBorder="1" applyFont="1" applyNumberFormat="1">
      <alignment horizontal="right"/>
    </xf>
    <xf borderId="46" fillId="0" fontId="10" numFmtId="4" xfId="0" applyAlignment="1" applyBorder="1" applyFont="1" applyNumberFormat="1">
      <alignment horizontal="right"/>
    </xf>
    <xf borderId="51" fillId="0" fontId="7" numFmtId="0" xfId="0" applyAlignment="1" applyBorder="1" applyFont="1">
      <alignment horizontal="right"/>
    </xf>
    <xf borderId="6" fillId="15" fontId="7" numFmtId="4" xfId="0" applyBorder="1" applyFont="1" applyNumberFormat="1"/>
    <xf borderId="62" fillId="0" fontId="10" numFmtId="4" xfId="0" applyAlignment="1" applyBorder="1" applyFont="1" applyNumberFormat="1">
      <alignment horizontal="right"/>
    </xf>
    <xf borderId="5" fillId="5" fontId="17" numFmtId="0" xfId="0" applyBorder="1" applyFont="1"/>
    <xf borderId="89" fillId="0" fontId="7" numFmtId="0" xfId="0" applyAlignment="1" applyBorder="1" applyFont="1">
      <alignment horizontal="right"/>
    </xf>
    <xf borderId="8" fillId="15" fontId="7" numFmtId="4" xfId="0" applyBorder="1" applyFont="1" applyNumberFormat="1"/>
    <xf borderId="62" fillId="0" fontId="7" numFmtId="0" xfId="0" applyAlignment="1" applyBorder="1" applyFont="1">
      <alignment horizontal="right"/>
    </xf>
    <xf borderId="11" fillId="15" fontId="7" numFmtId="4" xfId="0" applyBorder="1" applyFont="1" applyNumberFormat="1"/>
    <xf borderId="15" fillId="0" fontId="7" numFmtId="0" xfId="0" applyAlignment="1" applyBorder="1" applyFont="1">
      <alignment horizontal="right"/>
    </xf>
    <xf borderId="26" fillId="0" fontId="7" numFmtId="0" xfId="0" applyAlignment="1" applyBorder="1" applyFont="1">
      <alignment horizontal="right"/>
    </xf>
    <xf borderId="62" fillId="0" fontId="10" numFmtId="0" xfId="0" applyAlignment="1" applyBorder="1" applyFont="1">
      <alignment horizontal="right"/>
    </xf>
    <xf borderId="15" fillId="0" fontId="10" numFmtId="4" xfId="0" applyAlignment="1" applyBorder="1" applyFont="1" applyNumberFormat="1">
      <alignment horizontal="right"/>
    </xf>
    <xf borderId="26" fillId="0" fontId="10" numFmtId="4" xfId="0" applyAlignment="1" applyBorder="1" applyFont="1" applyNumberFormat="1">
      <alignment horizontal="right"/>
    </xf>
    <xf borderId="5" fillId="15" fontId="10" numFmtId="3" xfId="0" applyAlignment="1" applyBorder="1" applyFont="1" applyNumberFormat="1">
      <alignment horizontal="right"/>
    </xf>
    <xf borderId="50" fillId="15" fontId="7" numFmtId="4" xfId="0" applyAlignment="1" applyBorder="1" applyFont="1" applyNumberFormat="1">
      <alignment horizontal="right"/>
    </xf>
    <xf borderId="20" fillId="0" fontId="7" numFmtId="4" xfId="0" applyAlignment="1" applyBorder="1" applyFont="1" applyNumberFormat="1">
      <alignment horizontal="right"/>
    </xf>
    <xf borderId="21" fillId="0" fontId="7" numFmtId="4" xfId="0" applyAlignment="1" applyBorder="1" applyFont="1" applyNumberFormat="1">
      <alignment horizontal="right"/>
    </xf>
    <xf borderId="5" fillId="24" fontId="17" numFmtId="0" xfId="0" applyBorder="1" applyFont="1"/>
    <xf borderId="15" fillId="0" fontId="7" numFmtId="4" xfId="0" applyAlignment="1" applyBorder="1" applyFont="1" applyNumberFormat="1">
      <alignment horizontal="right"/>
    </xf>
    <xf borderId="26" fillId="0" fontId="7" numFmtId="4" xfId="0" applyAlignment="1" applyBorder="1" applyFont="1" applyNumberFormat="1">
      <alignment horizontal="right"/>
    </xf>
    <xf borderId="5" fillId="15" fontId="7" numFmtId="2" xfId="0" applyBorder="1" applyFont="1" applyNumberFormat="1"/>
    <xf borderId="62" fillId="0" fontId="10" numFmtId="174" xfId="0" applyAlignment="1" applyBorder="1" applyFont="1" applyNumberFormat="1">
      <alignment horizontal="right"/>
    </xf>
    <xf borderId="5" fillId="24" fontId="35" numFmtId="0" xfId="0" applyBorder="1" applyFont="1"/>
    <xf borderId="51" fillId="0" fontId="10" numFmtId="4" xfId="0" applyAlignment="1" applyBorder="1" applyFont="1" applyNumberFormat="1">
      <alignment horizontal="right"/>
    </xf>
    <xf borderId="64" fillId="0" fontId="19" numFmtId="4" xfId="0" applyAlignment="1" applyBorder="1" applyFont="1" applyNumberFormat="1">
      <alignment horizontal="right"/>
    </xf>
    <xf borderId="65" fillId="0" fontId="19" numFmtId="4" xfId="0" applyAlignment="1" applyBorder="1" applyFont="1" applyNumberFormat="1">
      <alignment horizontal="right"/>
    </xf>
    <xf borderId="62" fillId="0" fontId="34" numFmtId="10" xfId="0" applyAlignment="1" applyBorder="1" applyFont="1" applyNumberFormat="1">
      <alignment horizontal="right"/>
    </xf>
    <xf borderId="24" fillId="0" fontId="10" numFmtId="9" xfId="0" applyAlignment="1" applyBorder="1" applyFont="1" applyNumberFormat="1">
      <alignment horizontal="right"/>
    </xf>
    <xf borderId="25" fillId="0" fontId="10" numFmtId="0" xfId="0" applyAlignment="1" applyBorder="1" applyFont="1">
      <alignment horizontal="right"/>
    </xf>
    <xf borderId="51" fillId="0" fontId="19" numFmtId="4" xfId="0" applyAlignment="1" applyBorder="1" applyFont="1" applyNumberFormat="1">
      <alignment horizontal="right"/>
    </xf>
    <xf borderId="90" fillId="14" fontId="19" numFmtId="4" xfId="0" applyAlignment="1" applyBorder="1" applyFont="1" applyNumberFormat="1">
      <alignment horizontal="right"/>
    </xf>
    <xf borderId="0" fillId="0" fontId="69" numFmtId="0" xfId="0" applyAlignment="1" applyFont="1">
      <alignment horizontal="right"/>
    </xf>
    <xf borderId="10" fillId="0" fontId="6" numFmtId="4" xfId="0" applyAlignment="1" applyBorder="1" applyFont="1" applyNumberFormat="1">
      <alignment horizontal="right"/>
    </xf>
    <xf borderId="5" fillId="25" fontId="17" numFmtId="0" xfId="0" applyAlignment="1" applyBorder="1" applyFont="1">
      <alignment horizontal="right"/>
    </xf>
    <xf borderId="75" fillId="0" fontId="6" numFmtId="4" xfId="0" applyAlignment="1" applyBorder="1" applyFont="1" applyNumberFormat="1">
      <alignment horizontal="right"/>
    </xf>
    <xf borderId="75" fillId="25" fontId="6" numFmtId="4" xfId="0" applyBorder="1" applyFont="1" applyNumberFormat="1"/>
    <xf borderId="62" fillId="0" fontId="7" numFmtId="10" xfId="0" applyBorder="1" applyFont="1" applyNumberFormat="1"/>
    <xf borderId="10" fillId="10" fontId="6" numFmtId="4" xfId="0" applyAlignment="1" applyBorder="1" applyFont="1" applyNumberFormat="1">
      <alignment horizontal="right"/>
    </xf>
    <xf borderId="10" fillId="10" fontId="78" numFmtId="4" xfId="0" applyBorder="1" applyFont="1" applyNumberFormat="1"/>
    <xf borderId="0" fillId="0" fontId="6" numFmtId="4" xfId="0" applyAlignment="1" applyFont="1" applyNumberFormat="1">
      <alignment horizontal="right"/>
    </xf>
    <xf borderId="0" fillId="0" fontId="97" numFmtId="4" xfId="0" applyFont="1" applyNumberFormat="1"/>
    <xf borderId="0" fillId="0" fontId="78" numFmtId="4" xfId="0" applyFont="1" applyNumberFormat="1"/>
    <xf borderId="0" fillId="0" fontId="98" numFmtId="4" xfId="0" applyAlignment="1" applyFont="1" applyNumberFormat="1">
      <alignment horizontal="right"/>
    </xf>
    <xf borderId="5" fillId="22" fontId="69" numFmtId="0" xfId="0" applyAlignment="1" applyBorder="1" applyFont="1">
      <alignment horizontal="center" shrinkToFit="0" vertical="center" wrapText="1"/>
    </xf>
    <xf borderId="5" fillId="40" fontId="10" numFmtId="0" xfId="0" applyAlignment="1" applyBorder="1" applyFill="1" applyFont="1">
      <alignment horizontal="center" shrinkToFit="0" vertical="center" wrapText="1"/>
    </xf>
    <xf borderId="5" fillId="15" fontId="10" numFmtId="4" xfId="0" applyAlignment="1" applyBorder="1" applyFont="1" applyNumberFormat="1">
      <alignment horizontal="right"/>
    </xf>
    <xf borderId="0" fillId="0" fontId="8" numFmtId="4" xfId="0" applyAlignment="1" applyFont="1" applyNumberFormat="1">
      <alignment horizontal="right"/>
    </xf>
    <xf borderId="5" fillId="41" fontId="17" numFmtId="4" xfId="0" applyBorder="1" applyFill="1" applyFont="1" applyNumberFormat="1"/>
    <xf borderId="0" fillId="0" fontId="99" numFmtId="0" xfId="0" applyFont="1"/>
    <xf borderId="0" fillId="0" fontId="95" numFmtId="4" xfId="0" applyFont="1" applyNumberFormat="1"/>
    <xf borderId="0" fillId="0" fontId="8" numFmtId="0" xfId="0" applyFont="1"/>
    <xf borderId="0" fillId="0" fontId="24" numFmtId="4" xfId="0" applyAlignment="1" applyFont="1" applyNumberFormat="1">
      <alignment horizontal="right"/>
    </xf>
    <xf borderId="0" fillId="0" fontId="45" numFmtId="0" xfId="0" applyAlignment="1" applyFont="1">
      <alignment horizontal="center"/>
    </xf>
    <xf borderId="0" fillId="0" fontId="38" numFmtId="4" xfId="0" applyFont="1" applyNumberFormat="1"/>
    <xf borderId="24" fillId="25" fontId="69" numFmtId="0" xfId="0" applyAlignment="1" applyBorder="1" applyFont="1">
      <alignment horizontal="center"/>
    </xf>
    <xf borderId="24" fillId="25" fontId="69" numFmtId="3" xfId="0" applyAlignment="1" applyBorder="1" applyFont="1" applyNumberFormat="1">
      <alignment horizontal="center" shrinkToFit="0" wrapText="1"/>
    </xf>
    <xf borderId="40" fillId="25" fontId="69" numFmtId="3" xfId="0" applyAlignment="1" applyBorder="1" applyFont="1" applyNumberFormat="1">
      <alignment horizontal="center" shrinkToFit="0" wrapText="1"/>
    </xf>
    <xf borderId="78" fillId="25" fontId="69" numFmtId="3" xfId="0" applyAlignment="1" applyBorder="1" applyFont="1" applyNumberFormat="1">
      <alignment horizontal="center" shrinkToFit="0" wrapText="1"/>
    </xf>
    <xf borderId="0" fillId="0" fontId="69" numFmtId="3" xfId="0" applyAlignment="1" applyFont="1" applyNumberFormat="1">
      <alignment horizontal="center" shrinkToFit="0" wrapText="1"/>
    </xf>
    <xf borderId="24" fillId="0" fontId="69" numFmtId="0" xfId="0" applyAlignment="1" applyBorder="1" applyFont="1">
      <alignment horizontal="center"/>
    </xf>
    <xf borderId="24" fillId="0" fontId="10" numFmtId="0" xfId="0" applyAlignment="1" applyBorder="1" applyFont="1">
      <alignment horizontal="right"/>
    </xf>
    <xf borderId="5" fillId="34" fontId="10" numFmtId="3" xfId="0" applyBorder="1" applyFont="1" applyNumberFormat="1"/>
    <xf borderId="0" fillId="0" fontId="100" numFmtId="165" xfId="0" applyFont="1" applyNumberFormat="1"/>
    <xf borderId="51" fillId="0" fontId="10" numFmtId="3" xfId="0" applyBorder="1" applyFont="1" applyNumberFormat="1"/>
    <xf borderId="27" fillId="0" fontId="10" numFmtId="3" xfId="0" applyBorder="1" applyFont="1" applyNumberFormat="1"/>
    <xf borderId="14" fillId="0" fontId="10" numFmtId="3" xfId="0" applyBorder="1" applyFont="1" applyNumberFormat="1"/>
    <xf borderId="58" fillId="0" fontId="10" numFmtId="3" xfId="0" applyBorder="1" applyFont="1" applyNumberFormat="1"/>
    <xf borderId="40" fillId="15" fontId="10" numFmtId="0" xfId="0" applyAlignment="1" applyBorder="1" applyFont="1">
      <alignment horizontal="right"/>
    </xf>
    <xf borderId="24" fillId="15" fontId="7" numFmtId="3" xfId="0" applyBorder="1" applyFont="1" applyNumberFormat="1"/>
    <xf borderId="24" fillId="15" fontId="10" numFmtId="3" xfId="0" applyBorder="1" applyFont="1" applyNumberFormat="1"/>
    <xf borderId="46" fillId="0" fontId="10" numFmtId="0" xfId="0" applyAlignment="1" applyBorder="1" applyFont="1">
      <alignment horizontal="right"/>
    </xf>
    <xf borderId="10" fillId="0" fontId="75" numFmtId="3" xfId="0" applyAlignment="1" applyBorder="1" applyFont="1" applyNumberFormat="1">
      <alignment horizontal="right"/>
    </xf>
    <xf borderId="5" fillId="15" fontId="10" numFmtId="0" xfId="0" applyAlignment="1" applyBorder="1" applyFont="1">
      <alignment horizontal="right"/>
    </xf>
    <xf borderId="0" fillId="0" fontId="75" numFmtId="3" xfId="0" applyAlignment="1" applyFont="1" applyNumberFormat="1">
      <alignment horizontal="right"/>
    </xf>
    <xf borderId="5" fillId="32" fontId="10" numFmtId="0" xfId="0" applyAlignment="1" applyBorder="1" applyFont="1">
      <alignment horizontal="right"/>
    </xf>
    <xf borderId="24" fillId="32" fontId="7" numFmtId="3" xfId="0" applyBorder="1" applyFont="1" applyNumberFormat="1"/>
    <xf borderId="24" fillId="32" fontId="10" numFmtId="3" xfId="0" applyBorder="1" applyFont="1" applyNumberFormat="1"/>
    <xf borderId="62" fillId="0" fontId="10" numFmtId="3" xfId="0" applyBorder="1" applyFont="1" applyNumberFormat="1"/>
    <xf borderId="25" fillId="0" fontId="10" numFmtId="3" xfId="0" applyBorder="1" applyFont="1" applyNumberFormat="1"/>
    <xf borderId="91" fillId="0" fontId="10" numFmtId="3" xfId="0" applyBorder="1" applyFont="1" applyNumberFormat="1"/>
    <xf borderId="0" fillId="0" fontId="7" numFmtId="1" xfId="0" applyFont="1" applyNumberFormat="1"/>
    <xf borderId="0" fillId="0" fontId="67" numFmtId="3" xfId="0" applyFont="1" applyNumberFormat="1"/>
    <xf borderId="24" fillId="2" fontId="69" numFmtId="3" xfId="0" applyAlignment="1" applyBorder="1" applyFont="1" applyNumberFormat="1">
      <alignment horizontal="center" shrinkToFit="0" wrapText="1"/>
    </xf>
    <xf borderId="40" fillId="2" fontId="69" numFmtId="3" xfId="0" applyAlignment="1" applyBorder="1" applyFont="1" applyNumberFormat="1">
      <alignment horizontal="center" shrinkToFit="0" wrapText="1"/>
    </xf>
    <xf borderId="0" fillId="0" fontId="101" numFmtId="0" xfId="0" applyAlignment="1" applyFont="1">
      <alignment horizontal="right"/>
    </xf>
    <xf borderId="0" fillId="0" fontId="94" numFmtId="3" xfId="0" applyAlignment="1" applyFont="1" applyNumberFormat="1">
      <alignment horizontal="right"/>
    </xf>
    <xf borderId="92" fillId="9" fontId="10" numFmtId="3" xfId="0" applyBorder="1" applyFont="1" applyNumberFormat="1"/>
    <xf borderId="93" fillId="9" fontId="10" numFmtId="3" xfId="0" applyBorder="1" applyFont="1" applyNumberFormat="1"/>
    <xf borderId="10" fillId="9" fontId="10" numFmtId="3" xfId="0" applyBorder="1" applyFont="1" applyNumberFormat="1"/>
    <xf borderId="24" fillId="15" fontId="10" numFmtId="0" xfId="0" applyAlignment="1" applyBorder="1" applyFont="1">
      <alignment horizontal="right"/>
    </xf>
    <xf borderId="89" fillId="0" fontId="7" numFmtId="3" xfId="0" applyBorder="1" applyFont="1" applyNumberFormat="1"/>
    <xf borderId="40" fillId="15" fontId="10" numFmtId="3" xfId="0" applyBorder="1" applyFont="1" applyNumberFormat="1"/>
    <xf borderId="10" fillId="15" fontId="10" numFmtId="3" xfId="0" applyBorder="1" applyFont="1" applyNumberFormat="1"/>
    <xf borderId="0" fillId="0" fontId="14" numFmtId="0" xfId="0" applyAlignment="1" applyFont="1">
      <alignment horizontal="center" shrinkToFit="0" wrapText="1"/>
    </xf>
    <xf borderId="0" fillId="0" fontId="41" numFmtId="0" xfId="0" applyAlignment="1" applyFont="1">
      <alignment horizontal="center" shrinkToFit="0" wrapText="1"/>
    </xf>
    <xf borderId="24" fillId="9" fontId="10" numFmtId="0" xfId="0" applyAlignment="1" applyBorder="1" applyFont="1">
      <alignment horizontal="center"/>
    </xf>
    <xf borderId="24" fillId="9" fontId="10" numFmtId="3" xfId="0" applyAlignment="1" applyBorder="1" applyFont="1" applyNumberFormat="1">
      <alignment horizontal="center" shrinkToFit="0" wrapText="1"/>
    </xf>
    <xf borderId="40" fillId="9" fontId="10" numFmtId="3" xfId="0" applyAlignment="1" applyBorder="1" applyFont="1" applyNumberFormat="1">
      <alignment horizontal="center" shrinkToFit="0" wrapText="1"/>
    </xf>
    <xf borderId="78" fillId="5" fontId="10" numFmtId="3" xfId="0" applyAlignment="1" applyBorder="1" applyFont="1" applyNumberFormat="1">
      <alignment horizontal="center" shrinkToFit="0" wrapText="1"/>
    </xf>
    <xf borderId="0" fillId="0" fontId="1" numFmtId="0" xfId="0" applyFont="1"/>
    <xf borderId="24" fillId="25" fontId="10" numFmtId="0" xfId="0" applyAlignment="1" applyBorder="1" applyFont="1">
      <alignment horizontal="right"/>
    </xf>
    <xf borderId="24" fillId="9" fontId="10" numFmtId="3" xfId="0" applyBorder="1" applyFont="1" applyNumberFormat="1"/>
    <xf borderId="0" fillId="0" fontId="1" numFmtId="165" xfId="0" applyFont="1" applyNumberFormat="1"/>
    <xf borderId="78" fillId="9" fontId="10" numFmtId="3" xfId="0" applyBorder="1" applyFont="1" applyNumberFormat="1"/>
    <xf borderId="46" fillId="0" fontId="10" numFmtId="3" xfId="0" applyBorder="1" applyFont="1" applyNumberFormat="1"/>
    <xf borderId="10" fillId="9" fontId="6" numFmtId="3" xfId="0" applyBorder="1" applyFont="1" applyNumberFormat="1"/>
    <xf borderId="67" fillId="9" fontId="10" numFmtId="3" xfId="0" applyBorder="1" applyFont="1" applyNumberFormat="1"/>
    <xf borderId="10" fillId="5" fontId="6" numFmtId="3" xfId="0" applyBorder="1" applyFont="1" applyNumberFormat="1"/>
    <xf borderId="0" fillId="0" fontId="102" numFmtId="3" xfId="0" applyFont="1" applyNumberFormat="1"/>
    <xf borderId="0" fillId="0" fontId="103" numFmtId="0" xfId="0" applyFont="1"/>
    <xf borderId="0" fillId="0" fontId="1" numFmtId="0" xfId="0" applyAlignment="1" applyFont="1">
      <alignment horizontal="center"/>
    </xf>
    <xf borderId="0" fillId="0" fontId="104" numFmtId="1" xfId="0" applyFont="1" applyNumberFormat="1"/>
    <xf borderId="5" fillId="25" fontId="10" numFmtId="0" xfId="0" applyAlignment="1" applyBorder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2020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'App1'!$H$21:$H$24</c:f>
            </c:strRef>
          </c:cat>
          <c:val>
            <c:numRef>
              <c:f>'App1'!$I$21:$I$24</c:f>
              <c:numCache/>
            </c:numRef>
          </c:val>
        </c:ser>
        <c:ser>
          <c:idx val="1"/>
          <c:order val="1"/>
          <c:tx>
            <c:v>2021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'App1'!$H$21:$H$24</c:f>
            </c:strRef>
          </c:cat>
          <c:val>
            <c:numRef>
              <c:f>'App1'!$J$21:$J$24</c:f>
              <c:numCache/>
            </c:numRef>
          </c:val>
        </c:ser>
        <c:ser>
          <c:idx val="2"/>
          <c:order val="2"/>
          <c:tx>
            <c:v>2022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'App1'!$H$21:$H$24</c:f>
            </c:strRef>
          </c:cat>
          <c:val>
            <c:numRef>
              <c:f>'App1'!$K$21:$K$24</c:f>
              <c:numCache/>
            </c:numRef>
          </c:val>
        </c:ser>
        <c:ser>
          <c:idx val="3"/>
          <c:order val="3"/>
          <c:tx>
            <c:v>2023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'App1'!$H$21:$H$24</c:f>
            </c:strRef>
          </c:cat>
          <c:val>
            <c:numRef>
              <c:f>'App1'!$L$21:$L$24</c:f>
              <c:numCache/>
            </c:numRef>
          </c:val>
        </c:ser>
        <c:axId val="1936901482"/>
        <c:axId val="1502362537"/>
      </c:barChart>
      <c:catAx>
        <c:axId val="19369014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02362537"/>
      </c:catAx>
      <c:valAx>
        <c:axId val="15023625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690148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ITE, 7620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'App1'!$I$20:$L$20</c:f>
            </c:strRef>
          </c:cat>
          <c:val>
            <c:numRef>
              <c:f>'App1'!$I$21:$L$21</c:f>
              <c:numCache/>
            </c:numRef>
          </c:val>
        </c:ser>
        <c:ser>
          <c:idx val="1"/>
          <c:order val="1"/>
          <c:tx>
            <c:v>MTI, 7630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'App1'!$I$20:$L$20</c:f>
            </c:strRef>
          </c:cat>
          <c:val>
            <c:numRef>
              <c:f>'App1'!$I$22:$L$22</c:f>
              <c:numCache/>
            </c:numRef>
          </c:val>
        </c:ser>
        <c:ser>
          <c:idx val="2"/>
          <c:order val="2"/>
          <c:tx>
            <c:v>NTI, 7640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'App1'!$I$20:$L$20</c:f>
            </c:strRef>
          </c:cat>
          <c:val>
            <c:numRef>
              <c:f>'App1'!$I$23:$L$23</c:f>
              <c:numCache/>
            </c:numRef>
          </c:val>
        </c:ser>
        <c:ser>
          <c:idx val="3"/>
          <c:order val="3"/>
          <c:tx>
            <c:v>DFM, 7817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'App1'!$I$20:$L$20</c:f>
            </c:strRef>
          </c:cat>
          <c:val>
            <c:numRef>
              <c:f>'App1'!$I$24:$L$24</c:f>
              <c:numCache/>
            </c:numRef>
          </c:val>
        </c:ser>
        <c:axId val="517571114"/>
        <c:axId val="1468393533"/>
      </c:barChart>
      <c:catAx>
        <c:axId val="517571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68393533"/>
      </c:catAx>
      <c:valAx>
        <c:axId val="14683935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1757111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0</xdr:row>
      <xdr:rowOff>0</xdr:rowOff>
    </xdr:from>
    <xdr:ext cx="314325" cy="295275"/>
    <xdr:sp>
      <xdr:nvSpPr>
        <xdr:cNvPr descr="https://www.sreality.cz/img/icon-phone.svg" id="3" name="Shape 3"/>
        <xdr:cNvSpPr/>
      </xdr:nvSpPr>
      <xdr:spPr>
        <a:xfrm>
          <a:off x="5193600" y="3634342"/>
          <a:ext cx="304800" cy="291317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0</xdr:rowOff>
    </xdr:from>
    <xdr:ext cx="314325" cy="295275"/>
    <xdr:sp>
      <xdr:nvSpPr>
        <xdr:cNvPr descr="https://www.sreality.cz/img/icon-email.svg" id="4" name="Shape 4"/>
        <xdr:cNvSpPr/>
      </xdr:nvSpPr>
      <xdr:spPr>
        <a:xfrm>
          <a:off x="5193600" y="3634341"/>
          <a:ext cx="304800" cy="291318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144</xdr:row>
      <xdr:rowOff>0</xdr:rowOff>
    </xdr:from>
    <xdr:ext cx="304800" cy="266700"/>
    <xdr:sp>
      <xdr:nvSpPr>
        <xdr:cNvPr descr="https://www.sreality.cz/img/icon-phone.svg" id="5" name="Shape 5"/>
        <xdr:cNvSpPr/>
      </xdr:nvSpPr>
      <xdr:spPr>
        <a:xfrm>
          <a:off x="5193600" y="3651413"/>
          <a:ext cx="304800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144</xdr:row>
      <xdr:rowOff>0</xdr:rowOff>
    </xdr:from>
    <xdr:ext cx="304800" cy="285750"/>
    <xdr:sp>
      <xdr:nvSpPr>
        <xdr:cNvPr descr="https://www.sreality.cz/img/icon-phone.svg" id="6" name="Shape 6"/>
        <xdr:cNvSpPr/>
      </xdr:nvSpPr>
      <xdr:spPr>
        <a:xfrm>
          <a:off x="5193600" y="3641888"/>
          <a:ext cx="304800" cy="2762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171450</xdr:colOff>
      <xdr:row>34</xdr:row>
      <xdr:rowOff>152400</xdr:rowOff>
    </xdr:from>
    <xdr:ext cx="4857750" cy="28575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114300</xdr:colOff>
      <xdr:row>18</xdr:row>
      <xdr:rowOff>0</xdr:rowOff>
    </xdr:from>
    <xdr:ext cx="4371975" cy="2590800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1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2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3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4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16.71"/>
    <col customWidth="1" min="3" max="3" width="4.29"/>
    <col customWidth="1" min="4" max="4" width="37.71"/>
    <col customWidth="1" min="5" max="5" width="58.29"/>
    <col customWidth="1" min="6" max="7" width="8.86"/>
    <col customWidth="1" min="8" max="8" width="13.71"/>
    <col customWidth="1" min="9" max="12" width="16.86"/>
    <col customWidth="1" min="13" max="13" width="14.29"/>
    <col customWidth="1" min="14" max="15" width="16.86"/>
    <col customWidth="1" min="16" max="16" width="5.14"/>
    <col customWidth="1" min="17" max="18" width="19.86"/>
    <col customWidth="1" min="19" max="26" width="8.86"/>
  </cols>
  <sheetData>
    <row r="1" ht="23.25" customHeight="1">
      <c r="A1" s="1" t="s">
        <v>0</v>
      </c>
      <c r="B1" s="1" t="s">
        <v>1</v>
      </c>
      <c r="C1" s="1"/>
      <c r="D1" s="1" t="s">
        <v>2</v>
      </c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>
        <v>44967.0</v>
      </c>
      <c r="B2" s="5" t="s">
        <v>3</v>
      </c>
      <c r="C2" s="5"/>
      <c r="D2" s="3" t="s">
        <v>4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6"/>
      <c r="B3" s="5" t="s">
        <v>5</v>
      </c>
      <c r="C3" s="5"/>
      <c r="D3" s="3" t="s">
        <v>6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6"/>
      <c r="B4" s="5" t="s">
        <v>7</v>
      </c>
      <c r="C4" s="5"/>
      <c r="D4" s="3" t="s">
        <v>8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6"/>
      <c r="B5" s="5"/>
      <c r="C5" s="5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7"/>
      <c r="B6" s="8" t="s">
        <v>9</v>
      </c>
      <c r="C6" s="8"/>
      <c r="D6" s="9" t="s">
        <v>10</v>
      </c>
      <c r="E6" s="10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7"/>
      <c r="B7" s="8"/>
      <c r="C7" s="8"/>
      <c r="D7" s="9"/>
      <c r="E7" s="10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4">
        <v>44980.0</v>
      </c>
      <c r="B8" s="5" t="s">
        <v>11</v>
      </c>
      <c r="C8" s="5"/>
      <c r="D8" s="3" t="s">
        <v>12</v>
      </c>
      <c r="E8" s="1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6"/>
      <c r="B9" s="5" t="s">
        <v>13</v>
      </c>
      <c r="C9" s="5"/>
      <c r="D9" s="3" t="s">
        <v>14</v>
      </c>
      <c r="E9" s="12" t="s">
        <v>15</v>
      </c>
      <c r="F9" s="3"/>
      <c r="G9" s="3"/>
      <c r="H9" s="5"/>
      <c r="K9" s="5"/>
      <c r="L9" s="5"/>
      <c r="M9" s="5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6"/>
      <c r="B10" s="5" t="s">
        <v>16</v>
      </c>
      <c r="C10" s="5"/>
      <c r="D10" s="3" t="s">
        <v>17</v>
      </c>
      <c r="E10" s="12" t="s">
        <v>18</v>
      </c>
      <c r="F10" s="3"/>
      <c r="G10" s="3"/>
      <c r="H10" s="3"/>
      <c r="I10" s="3"/>
      <c r="J10" s="13"/>
      <c r="K10" s="13"/>
      <c r="L10" s="13"/>
      <c r="M10" s="1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6"/>
      <c r="B11" s="5" t="s">
        <v>19</v>
      </c>
      <c r="C11" s="5"/>
      <c r="D11" s="3" t="s">
        <v>20</v>
      </c>
      <c r="E11" s="12" t="s">
        <v>21</v>
      </c>
      <c r="F11" s="3"/>
      <c r="G11" s="3"/>
      <c r="H11" s="3"/>
      <c r="I11" s="3"/>
      <c r="J11" s="13"/>
      <c r="K11" s="13"/>
      <c r="L11" s="13"/>
      <c r="M11" s="1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6"/>
      <c r="B12" s="14" t="s">
        <v>22</v>
      </c>
      <c r="C12" s="14"/>
      <c r="D12" s="3" t="s">
        <v>23</v>
      </c>
      <c r="E12" s="12" t="s">
        <v>24</v>
      </c>
      <c r="F12" s="3"/>
      <c r="G12" s="3"/>
      <c r="H12" s="3"/>
      <c r="I12" s="3"/>
      <c r="J12" s="13"/>
      <c r="K12" s="13"/>
      <c r="L12" s="13"/>
      <c r="M12" s="1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6"/>
      <c r="B13" s="5" t="s">
        <v>25</v>
      </c>
      <c r="C13" s="5"/>
      <c r="D13" s="3" t="s">
        <v>26</v>
      </c>
      <c r="E13" s="12" t="s">
        <v>27</v>
      </c>
      <c r="F13" s="3"/>
      <c r="G13" s="3"/>
      <c r="H13" s="3"/>
      <c r="I13" s="3"/>
      <c r="J13" s="13"/>
      <c r="K13" s="13"/>
      <c r="L13" s="13"/>
      <c r="M13" s="1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15"/>
      <c r="B14" s="16" t="s">
        <v>28</v>
      </c>
      <c r="C14" s="5"/>
      <c r="D14" s="17" t="s">
        <v>29</v>
      </c>
      <c r="E14" s="3"/>
      <c r="F14" s="3"/>
      <c r="G14" s="3"/>
      <c r="H14" s="3"/>
      <c r="I14" s="3"/>
      <c r="J14" s="13"/>
      <c r="K14" s="13"/>
      <c r="L14" s="13"/>
      <c r="M14" s="1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6"/>
      <c r="B15" s="5" t="s">
        <v>30</v>
      </c>
      <c r="C15" s="5"/>
      <c r="D15" s="3" t="s">
        <v>31</v>
      </c>
      <c r="E15" s="12" t="s">
        <v>32</v>
      </c>
      <c r="F15" s="3"/>
      <c r="G15" s="3"/>
      <c r="H15" s="3"/>
      <c r="I15" s="3"/>
      <c r="J15" s="13"/>
      <c r="K15" s="13"/>
      <c r="L15" s="13"/>
      <c r="M15" s="1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6"/>
      <c r="B16" s="5" t="s">
        <v>33</v>
      </c>
      <c r="C16" s="5"/>
      <c r="D16" s="3" t="s">
        <v>34</v>
      </c>
      <c r="E16" s="3"/>
      <c r="F16" s="3"/>
      <c r="G16" s="3"/>
      <c r="H16" s="3"/>
      <c r="I16" s="3"/>
      <c r="J16" s="13"/>
      <c r="K16" s="13"/>
      <c r="L16" s="13"/>
      <c r="M16" s="1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6"/>
      <c r="B17" s="5"/>
      <c r="C17" s="5"/>
      <c r="D17" s="3"/>
      <c r="E17" s="3"/>
      <c r="F17" s="3"/>
      <c r="G17" s="3"/>
      <c r="H17" s="3"/>
      <c r="I17" s="3"/>
      <c r="J17" s="13"/>
      <c r="K17" s="13"/>
      <c r="L17" s="13"/>
      <c r="M17" s="13"/>
      <c r="N17" s="3"/>
      <c r="O17" s="13"/>
      <c r="P17" s="18"/>
      <c r="Q17" s="3"/>
      <c r="R17" s="13"/>
      <c r="S17" s="18"/>
      <c r="T17" s="3"/>
      <c r="U17" s="3"/>
      <c r="V17" s="3"/>
      <c r="W17" s="3"/>
      <c r="X17" s="3"/>
      <c r="Y17" s="3"/>
      <c r="Z17" s="3"/>
    </row>
    <row r="18" ht="12.75" customHeight="1">
      <c r="A18" s="4">
        <v>44986.0</v>
      </c>
      <c r="B18" s="5" t="s">
        <v>35</v>
      </c>
      <c r="C18" s="5"/>
      <c r="D18" s="3" t="s">
        <v>36</v>
      </c>
      <c r="E18" s="3"/>
      <c r="F18" s="3"/>
      <c r="G18" s="3"/>
      <c r="H18" s="3"/>
      <c r="I18" s="3"/>
      <c r="J18" s="13"/>
      <c r="K18" s="13"/>
      <c r="L18" s="13"/>
      <c r="M18" s="13"/>
      <c r="N18" s="3"/>
      <c r="O18" s="13"/>
      <c r="P18" s="18"/>
      <c r="Q18" s="3"/>
      <c r="R18" s="13"/>
      <c r="S18" s="18"/>
      <c r="T18" s="3"/>
      <c r="U18" s="3"/>
      <c r="V18" s="3"/>
      <c r="W18" s="3"/>
      <c r="X18" s="3"/>
      <c r="Y18" s="3"/>
      <c r="Z18" s="3"/>
    </row>
    <row r="19" ht="12.75" customHeight="1">
      <c r="A19" s="6"/>
      <c r="B19" s="5" t="s">
        <v>37</v>
      </c>
      <c r="C19" s="5"/>
      <c r="D19" s="3" t="s">
        <v>38</v>
      </c>
      <c r="E19" s="3"/>
      <c r="F19" s="3"/>
      <c r="G19" s="3"/>
      <c r="H19" s="3"/>
      <c r="I19" s="3"/>
      <c r="J19" s="13"/>
      <c r="K19" s="13"/>
      <c r="L19" s="13"/>
      <c r="M19" s="13"/>
      <c r="N19" s="3"/>
      <c r="O19" s="13"/>
      <c r="P19" s="18"/>
      <c r="Q19" s="3"/>
      <c r="R19" s="13"/>
      <c r="S19" s="18"/>
      <c r="T19" s="3"/>
      <c r="U19" s="3"/>
      <c r="V19" s="3"/>
      <c r="W19" s="3"/>
      <c r="X19" s="3"/>
      <c r="Y19" s="3"/>
      <c r="Z19" s="3"/>
    </row>
    <row r="20" ht="12.75" customHeight="1">
      <c r="A20" s="6"/>
      <c r="B20" s="5" t="s">
        <v>39</v>
      </c>
      <c r="C20" s="5"/>
      <c r="D20" s="3" t="s">
        <v>40</v>
      </c>
      <c r="E20" s="3"/>
      <c r="F20" s="3"/>
      <c r="G20" s="3"/>
      <c r="H20" s="3"/>
      <c r="I20" s="3"/>
      <c r="J20" s="13"/>
      <c r="K20" s="13"/>
      <c r="L20" s="13"/>
      <c r="M20" s="1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6"/>
      <c r="B21" s="5"/>
      <c r="C21" s="5"/>
      <c r="D21" s="3"/>
      <c r="E21" s="12"/>
      <c r="F21" s="3"/>
      <c r="G21" s="3"/>
      <c r="H21" s="3"/>
      <c r="I21" s="3"/>
      <c r="J21" s="13"/>
      <c r="K21" s="13"/>
      <c r="L21" s="13"/>
      <c r="M21" s="1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4">
        <v>44991.0</v>
      </c>
      <c r="B22" s="5" t="s">
        <v>39</v>
      </c>
      <c r="C22" s="5"/>
      <c r="D22" s="3" t="s">
        <v>41</v>
      </c>
      <c r="E22" s="3"/>
      <c r="F22" s="3"/>
      <c r="G22" s="3"/>
      <c r="H22" s="3"/>
      <c r="I22" s="3"/>
      <c r="J22" s="13"/>
      <c r="K22" s="13"/>
      <c r="L22" s="13"/>
      <c r="M22" s="1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15"/>
      <c r="B23" s="5"/>
      <c r="C23" s="5"/>
      <c r="D23" s="3" t="s">
        <v>42</v>
      </c>
      <c r="E23" s="3"/>
      <c r="F23" s="3"/>
      <c r="G23" s="3"/>
      <c r="H23" s="3"/>
      <c r="I23" s="3"/>
      <c r="J23" s="13"/>
      <c r="K23" s="13"/>
      <c r="L23" s="13"/>
      <c r="M23" s="1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19"/>
      <c r="B24" s="5"/>
      <c r="C24" s="5"/>
      <c r="D24" s="3"/>
      <c r="E24" s="3"/>
      <c r="F24" s="3"/>
      <c r="G24" s="3"/>
      <c r="H24" s="3"/>
      <c r="I24" s="3"/>
      <c r="J24" s="13"/>
      <c r="K24" s="13"/>
      <c r="L24" s="13"/>
      <c r="M24" s="1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4">
        <v>44992.0</v>
      </c>
      <c r="B25" s="5" t="s">
        <v>39</v>
      </c>
      <c r="C25" s="5"/>
      <c r="D25" s="3" t="s">
        <v>43</v>
      </c>
      <c r="E25" s="3"/>
      <c r="F25" s="3"/>
      <c r="G25" s="3"/>
      <c r="H25" s="3"/>
      <c r="I25" s="3"/>
      <c r="J25" s="13"/>
      <c r="K25" s="13"/>
      <c r="L25" s="13"/>
      <c r="M25" s="1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4">
        <v>44993.0</v>
      </c>
      <c r="B26" s="5" t="s">
        <v>30</v>
      </c>
      <c r="C26" s="5"/>
      <c r="D26" s="3" t="s">
        <v>44</v>
      </c>
      <c r="E26" s="3"/>
      <c r="F26" s="3"/>
      <c r="G26" s="3"/>
      <c r="H26" s="3"/>
      <c r="I26" s="3"/>
      <c r="J26" s="13"/>
      <c r="K26" s="13"/>
      <c r="L26" s="13"/>
      <c r="M26" s="1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"/>
      <c r="B27" s="5"/>
      <c r="C27" s="5"/>
      <c r="D27" s="3"/>
      <c r="E27" s="3"/>
      <c r="F27" s="3"/>
      <c r="G27" s="3"/>
      <c r="H27" s="3"/>
      <c r="I27" s="3"/>
      <c r="J27" s="13"/>
      <c r="K27" s="13"/>
      <c r="L27" s="13"/>
      <c r="M27" s="1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4">
        <v>44993.0</v>
      </c>
      <c r="B28" s="5" t="s">
        <v>3</v>
      </c>
      <c r="C28" s="5"/>
      <c r="D28" s="3" t="s">
        <v>45</v>
      </c>
      <c r="E28" s="3"/>
      <c r="F28" s="3"/>
      <c r="G28" s="3"/>
      <c r="H28" s="3"/>
      <c r="I28" s="3"/>
      <c r="J28" s="13"/>
      <c r="K28" s="13"/>
      <c r="L28" s="13"/>
      <c r="M28" s="1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4">
        <v>45006.0</v>
      </c>
      <c r="B29" s="5" t="s">
        <v>3</v>
      </c>
      <c r="C29" s="5"/>
      <c r="D29" s="3" t="s">
        <v>46</v>
      </c>
      <c r="E29" s="3"/>
      <c r="F29" s="3"/>
      <c r="G29" s="3"/>
      <c r="H29" s="3"/>
      <c r="I29" s="3"/>
      <c r="J29" s="13"/>
      <c r="K29" s="13"/>
      <c r="L29" s="13"/>
      <c r="M29" s="1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4">
        <v>45013.0</v>
      </c>
      <c r="B30" s="5" t="s">
        <v>3</v>
      </c>
      <c r="C30" s="5"/>
      <c r="D30" s="3" t="s">
        <v>47</v>
      </c>
      <c r="E30" s="3"/>
      <c r="F30" s="3"/>
      <c r="G30" s="3"/>
      <c r="H30" s="3"/>
      <c r="I30" s="3"/>
      <c r="J30" s="13"/>
      <c r="K30" s="13"/>
      <c r="L30" s="13"/>
      <c r="M30" s="1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4">
        <v>45014.0</v>
      </c>
      <c r="B31" s="5" t="s">
        <v>48</v>
      </c>
      <c r="C31" s="5"/>
      <c r="D31" s="3" t="s">
        <v>49</v>
      </c>
      <c r="E31" s="3"/>
      <c r="F31" s="3"/>
      <c r="G31" s="3"/>
      <c r="H31" s="3"/>
      <c r="I31" s="3"/>
      <c r="J31" s="13"/>
      <c r="K31" s="13"/>
      <c r="L31" s="13"/>
      <c r="M31" s="1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5"/>
      <c r="C32" s="5"/>
      <c r="D32" s="3"/>
      <c r="E32" s="3"/>
      <c r="F32" s="3"/>
      <c r="G32" s="3"/>
      <c r="H32" s="3"/>
      <c r="I32" s="3"/>
      <c r="J32" s="13"/>
      <c r="K32" s="13"/>
      <c r="L32" s="13"/>
      <c r="M32" s="1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4">
        <v>45015.0</v>
      </c>
      <c r="B33" s="5" t="s">
        <v>3</v>
      </c>
      <c r="C33" s="5"/>
      <c r="D33" s="3" t="s">
        <v>50</v>
      </c>
      <c r="E33" s="3"/>
      <c r="F33" s="3"/>
      <c r="G33" s="3"/>
      <c r="H33" s="3"/>
      <c r="I33" s="3"/>
      <c r="J33" s="13"/>
      <c r="K33" s="13"/>
      <c r="L33" s="13"/>
      <c r="M33" s="1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"/>
      <c r="B34" s="5" t="s">
        <v>51</v>
      </c>
      <c r="C34" s="5"/>
      <c r="D34" s="3" t="s">
        <v>52</v>
      </c>
      <c r="E34" s="3"/>
      <c r="F34" s="3"/>
      <c r="G34" s="3"/>
      <c r="H34" s="3"/>
      <c r="I34" s="3"/>
      <c r="J34" s="13"/>
      <c r="K34" s="13"/>
      <c r="L34" s="13"/>
      <c r="M34" s="1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5" t="s">
        <v>48</v>
      </c>
      <c r="C35" s="5"/>
      <c r="D35" s="3" t="s">
        <v>53</v>
      </c>
      <c r="E35" s="3"/>
      <c r="F35" s="3"/>
      <c r="G35" s="3"/>
      <c r="H35" s="3"/>
      <c r="I35" s="3"/>
      <c r="J35" s="13"/>
      <c r="K35" s="13"/>
      <c r="L35" s="13"/>
      <c r="M35" s="1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5"/>
      <c r="C36" s="5"/>
      <c r="D36" s="3"/>
      <c r="E36" s="3"/>
      <c r="F36" s="3"/>
      <c r="G36" s="3"/>
      <c r="H36" s="3"/>
      <c r="I36" s="3"/>
      <c r="J36" s="13"/>
      <c r="K36" s="13"/>
      <c r="L36" s="13"/>
      <c r="M36" s="1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5"/>
      <c r="C37" s="5"/>
      <c r="D37" s="3"/>
      <c r="E37" s="3"/>
      <c r="F37" s="3"/>
      <c r="G37" s="3"/>
      <c r="H37" s="3"/>
      <c r="I37" s="3"/>
      <c r="J37" s="13"/>
      <c r="K37" s="13"/>
      <c r="L37" s="13"/>
      <c r="M37" s="1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4">
        <v>45019.0</v>
      </c>
      <c r="B38" s="5" t="s">
        <v>3</v>
      </c>
      <c r="C38" s="5"/>
      <c r="D38" s="3" t="s">
        <v>54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5" t="s">
        <v>48</v>
      </c>
      <c r="C39" s="5"/>
      <c r="D39" s="3" t="s">
        <v>55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3"/>
      <c r="B40" s="3"/>
      <c r="C40" s="3"/>
      <c r="D40" s="3"/>
      <c r="E40" s="3"/>
      <c r="F40" s="3"/>
      <c r="G40" s="3"/>
      <c r="H40" s="5"/>
      <c r="L40" s="20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19">
        <v>45020.0</v>
      </c>
      <c r="B41" s="5" t="s">
        <v>56</v>
      </c>
      <c r="C41" s="5"/>
      <c r="D41" s="3" t="s">
        <v>57</v>
      </c>
      <c r="E41" s="3"/>
      <c r="F41" s="3"/>
      <c r="G41" s="3"/>
      <c r="H41" s="3"/>
      <c r="I41" s="3"/>
      <c r="J41" s="3"/>
      <c r="K41" s="13"/>
      <c r="L41" s="13"/>
      <c r="M41" s="21"/>
      <c r="N41" s="3"/>
      <c r="O41" s="13"/>
      <c r="P41" s="18"/>
      <c r="Q41" s="3"/>
      <c r="R41" s="13"/>
      <c r="S41" s="18"/>
      <c r="T41" s="3"/>
      <c r="U41" s="3"/>
      <c r="V41" s="3"/>
      <c r="W41" s="3"/>
      <c r="X41" s="3"/>
      <c r="Y41" s="3"/>
      <c r="Z41" s="3"/>
    </row>
    <row r="42" ht="12.75" customHeight="1">
      <c r="A42" s="3"/>
      <c r="B42" s="5" t="s">
        <v>58</v>
      </c>
      <c r="C42" s="3"/>
      <c r="D42" s="3" t="s">
        <v>59</v>
      </c>
      <c r="E42" s="3"/>
      <c r="F42" s="3"/>
      <c r="G42" s="3"/>
      <c r="H42" s="3"/>
      <c r="I42" s="3"/>
      <c r="J42" s="3"/>
      <c r="K42" s="13"/>
      <c r="L42" s="13"/>
      <c r="M42" s="21"/>
      <c r="N42" s="3"/>
      <c r="O42" s="13"/>
      <c r="P42" s="18"/>
      <c r="Q42" s="3"/>
      <c r="R42" s="13"/>
      <c r="S42" s="18"/>
      <c r="T42" s="3"/>
      <c r="U42" s="3"/>
      <c r="V42" s="3"/>
      <c r="W42" s="3"/>
      <c r="X42" s="3"/>
      <c r="Y42" s="3"/>
      <c r="Z42" s="3"/>
    </row>
    <row r="43" ht="12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13"/>
      <c r="L43" s="13"/>
      <c r="M43" s="21"/>
      <c r="N43" s="3"/>
      <c r="O43" s="13"/>
      <c r="P43" s="18"/>
      <c r="Q43" s="3"/>
      <c r="R43" s="13"/>
      <c r="S43" s="18"/>
      <c r="T43" s="3"/>
      <c r="U43" s="3"/>
      <c r="V43" s="3"/>
      <c r="W43" s="3"/>
      <c r="X43" s="3"/>
      <c r="Y43" s="3"/>
      <c r="Z43" s="3"/>
    </row>
    <row r="44" ht="12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13"/>
      <c r="L44" s="13"/>
      <c r="M44" s="21"/>
      <c r="N44" s="3"/>
      <c r="O44" s="1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13"/>
      <c r="L45" s="13"/>
      <c r="M45" s="21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13"/>
      <c r="L46" s="13"/>
      <c r="M46" s="21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13"/>
      <c r="L47" s="13"/>
      <c r="M47" s="21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13"/>
      <c r="L48" s="13"/>
      <c r="M48" s="21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13"/>
      <c r="L49" s="13"/>
      <c r="M49" s="21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13"/>
      <c r="L50" s="13"/>
      <c r="M50" s="21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13"/>
      <c r="L51" s="13"/>
      <c r="M51" s="21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13"/>
      <c r="L52" s="13"/>
      <c r="M52" s="21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13"/>
      <c r="L53" s="13"/>
      <c r="M53" s="21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13"/>
      <c r="L54" s="13"/>
      <c r="M54" s="21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13"/>
      <c r="L55" s="13"/>
      <c r="M55" s="21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13"/>
      <c r="L56" s="13"/>
      <c r="M56" s="21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13"/>
      <c r="L57" s="13"/>
      <c r="M57" s="21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13"/>
      <c r="L58" s="13"/>
      <c r="M58" s="21"/>
      <c r="N58" s="3"/>
      <c r="O58" s="1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13"/>
      <c r="L59" s="13"/>
      <c r="M59" s="21"/>
      <c r="N59" s="3"/>
      <c r="O59" s="1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13"/>
      <c r="L60" s="13"/>
      <c r="M60" s="21"/>
      <c r="N60" s="3"/>
      <c r="O60" s="1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13"/>
      <c r="L61" s="13"/>
      <c r="M61" s="21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13"/>
      <c r="L62" s="13"/>
      <c r="M62" s="21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13"/>
      <c r="L63" s="13"/>
      <c r="M63" s="21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13"/>
      <c r="L64" s="13"/>
      <c r="M64" s="21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H9:J9"/>
    <mergeCell ref="H40:K40"/>
  </mergeCells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4.14"/>
    <col customWidth="1" min="2" max="2" width="16.71"/>
    <col customWidth="1" min="3" max="3" width="5.71"/>
    <col customWidth="1" min="4" max="4" width="9.71"/>
    <col customWidth="1" min="5" max="5" width="42.43"/>
    <col customWidth="1" min="6" max="6" width="20.57"/>
    <col customWidth="1" min="7" max="7" width="14.43"/>
    <col customWidth="1" min="8" max="8" width="20.57"/>
    <col customWidth="1" min="9" max="9" width="22.0"/>
    <col customWidth="1" min="10" max="10" width="3.14"/>
    <col customWidth="1" min="11" max="11" width="23.29"/>
    <col customWidth="1" min="12" max="13" width="9.14"/>
    <col customWidth="1" min="14" max="14" width="17.29"/>
    <col customWidth="1" min="15" max="15" width="21.29"/>
    <col customWidth="1" min="16" max="26" width="9.14"/>
  </cols>
  <sheetData>
    <row r="1">
      <c r="A1" s="22" t="s">
        <v>60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3"/>
      <c r="B3" s="23"/>
      <c r="C3" s="23"/>
      <c r="D3" s="23"/>
      <c r="E3" s="24" t="s">
        <v>61</v>
      </c>
      <c r="F3" s="25"/>
      <c r="G3" s="25"/>
      <c r="H3" s="25"/>
      <c r="I3" s="25"/>
      <c r="J3" s="25"/>
      <c r="K3" s="26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7" t="s">
        <v>62</v>
      </c>
      <c r="B4" s="28" t="s">
        <v>63</v>
      </c>
      <c r="C4" s="23"/>
      <c r="D4" s="23"/>
      <c r="E4" s="29" t="s">
        <v>64</v>
      </c>
      <c r="F4" s="30" t="s">
        <v>65</v>
      </c>
      <c r="G4" s="30"/>
      <c r="H4" s="31" t="s">
        <v>66</v>
      </c>
      <c r="I4" s="32" t="s">
        <v>67</v>
      </c>
      <c r="J4" s="23"/>
      <c r="K4" s="33">
        <v>2022.0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34" t="s">
        <v>68</v>
      </c>
      <c r="B5" s="35">
        <f t="shared" ref="B5:B11" si="1">I5</f>
        <v>43779533.89</v>
      </c>
      <c r="C5" s="23"/>
      <c r="D5" s="23"/>
      <c r="E5" s="36" t="s">
        <v>68</v>
      </c>
      <c r="F5" s="37">
        <v>43779.533886155</v>
      </c>
      <c r="G5" s="38"/>
      <c r="H5" s="39"/>
      <c r="I5" s="40">
        <f t="shared" ref="I5:I8" si="2">F5*1000-H5</f>
        <v>43779533.89</v>
      </c>
      <c r="J5" s="23"/>
      <c r="K5" s="41">
        <v>4.5317462202949695E7</v>
      </c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34" t="s">
        <v>69</v>
      </c>
      <c r="B6" s="42">
        <f t="shared" si="1"/>
        <v>0</v>
      </c>
      <c r="C6" s="23"/>
      <c r="D6" s="23"/>
      <c r="E6" s="43" t="s">
        <v>69</v>
      </c>
      <c r="F6" s="44">
        <v>0.0</v>
      </c>
      <c r="G6" s="45"/>
      <c r="H6" s="39"/>
      <c r="I6" s="46">
        <f t="shared" si="2"/>
        <v>0</v>
      </c>
      <c r="J6" s="23"/>
      <c r="K6" s="41">
        <v>0.0</v>
      </c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34" t="s">
        <v>70</v>
      </c>
      <c r="B7" s="35">
        <f t="shared" si="1"/>
        <v>0</v>
      </c>
      <c r="C7" s="23"/>
      <c r="D7" s="23"/>
      <c r="E7" s="43" t="s">
        <v>70</v>
      </c>
      <c r="F7" s="47">
        <v>0.0</v>
      </c>
      <c r="G7" s="38"/>
      <c r="H7" s="39"/>
      <c r="I7" s="40">
        <f t="shared" si="2"/>
        <v>0</v>
      </c>
      <c r="J7" s="23"/>
      <c r="K7" s="41">
        <v>661154.194695604</v>
      </c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34" t="s">
        <v>71</v>
      </c>
      <c r="B8" s="42">
        <f t="shared" si="1"/>
        <v>-44758.90985</v>
      </c>
      <c r="C8" s="23"/>
      <c r="D8" s="23"/>
      <c r="E8" s="43" t="s">
        <v>71</v>
      </c>
      <c r="F8" s="44">
        <v>-44.75890985324948</v>
      </c>
      <c r="G8" s="45"/>
      <c r="H8" s="39"/>
      <c r="I8" s="46">
        <f t="shared" si="2"/>
        <v>-44758.90985</v>
      </c>
      <c r="J8" s="23"/>
      <c r="K8" s="41">
        <v>-41206.7559812698</v>
      </c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34" t="s">
        <v>72</v>
      </c>
      <c r="B9" s="35">
        <f t="shared" si="1"/>
        <v>4943481.06</v>
      </c>
      <c r="C9" s="23"/>
      <c r="D9" s="23"/>
      <c r="E9" s="43" t="s">
        <v>73</v>
      </c>
      <c r="F9" s="47">
        <v>4943.48105983016</v>
      </c>
      <c r="G9" s="38"/>
      <c r="H9" s="48"/>
      <c r="I9" s="40">
        <f t="shared" ref="I9:I10" si="3">F9*1000</f>
        <v>4943481.06</v>
      </c>
      <c r="J9" s="23"/>
      <c r="K9" s="41">
        <v>4692379.52095139</v>
      </c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32" t="s">
        <v>74</v>
      </c>
      <c r="B10" s="42">
        <f t="shared" si="1"/>
        <v>-10225559.88</v>
      </c>
      <c r="C10" s="23"/>
      <c r="D10" s="23"/>
      <c r="E10" s="43" t="s">
        <v>75</v>
      </c>
      <c r="F10" s="44">
        <v>-10225.5598805329</v>
      </c>
      <c r="G10" s="45"/>
      <c r="H10" s="48"/>
      <c r="I10" s="46">
        <f t="shared" si="3"/>
        <v>-10225559.88</v>
      </c>
      <c r="J10" s="23"/>
      <c r="K10" s="41">
        <v>-9962622.69502234</v>
      </c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49" t="s">
        <v>76</v>
      </c>
      <c r="B11" s="35">
        <f t="shared" si="1"/>
        <v>10334000.76</v>
      </c>
      <c r="C11" s="23"/>
      <c r="D11" s="23"/>
      <c r="E11" s="43" t="s">
        <v>76</v>
      </c>
      <c r="F11" s="47">
        <v>10334.000758261225</v>
      </c>
      <c r="G11" s="38"/>
      <c r="H11" s="50">
        <v>0.0</v>
      </c>
      <c r="I11" s="50">
        <f t="shared" ref="I11:I14" si="4">F11*1000-H11</f>
        <v>10334000.76</v>
      </c>
      <c r="J11" s="23"/>
      <c r="K11" s="41">
        <v>8442467.47101689</v>
      </c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49" t="s">
        <v>77</v>
      </c>
      <c r="B12" s="51">
        <f>SUM(B5:B11)</f>
        <v>48786696.91</v>
      </c>
      <c r="C12" s="23"/>
      <c r="D12" s="23"/>
      <c r="E12" s="43" t="s">
        <v>78</v>
      </c>
      <c r="F12" s="52">
        <v>13435.92699</v>
      </c>
      <c r="G12" s="53"/>
      <c r="H12" s="50">
        <v>0.0</v>
      </c>
      <c r="I12" s="50">
        <f t="shared" si="4"/>
        <v>13435926.99</v>
      </c>
      <c r="J12" s="23"/>
      <c r="K12" s="41">
        <v>1.56474760946796E7</v>
      </c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49"/>
      <c r="B13" s="54"/>
      <c r="C13" s="23"/>
      <c r="D13" s="23"/>
      <c r="E13" s="43" t="s">
        <v>79</v>
      </c>
      <c r="F13" s="52">
        <v>10990.6707177586</v>
      </c>
      <c r="G13" s="53"/>
      <c r="H13" s="50">
        <v>0.0</v>
      </c>
      <c r="I13" s="50">
        <f t="shared" si="4"/>
        <v>10990670.72</v>
      </c>
      <c r="J13" s="23"/>
      <c r="K13" s="41">
        <v>7844300.148960999</v>
      </c>
      <c r="L13" s="23"/>
      <c r="M13" s="23"/>
      <c r="N13" s="23"/>
      <c r="O13" s="55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49"/>
      <c r="B14" s="54"/>
      <c r="C14" s="23"/>
      <c r="D14" s="23"/>
      <c r="E14" s="56" t="s">
        <v>80</v>
      </c>
      <c r="F14" s="57">
        <v>4959.13074107062</v>
      </c>
      <c r="G14" s="53"/>
      <c r="H14" s="50">
        <v>0.0</v>
      </c>
      <c r="I14" s="50">
        <f t="shared" si="4"/>
        <v>4959130.741</v>
      </c>
      <c r="J14" s="23"/>
      <c r="K14" s="41">
        <v>4728566.00094074</v>
      </c>
      <c r="L14" s="58"/>
      <c r="M14" s="23"/>
      <c r="N14" s="23"/>
      <c r="O14" s="55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3"/>
      <c r="B15" s="54"/>
      <c r="C15" s="23"/>
      <c r="D15" s="23"/>
      <c r="E15" s="59" t="s">
        <v>81</v>
      </c>
      <c r="F15" s="60">
        <f>SUM(F5:F14)</f>
        <v>78172.42536</v>
      </c>
      <c r="G15" s="53"/>
      <c r="H15" s="61"/>
      <c r="I15" s="62">
        <f>F15*1000</f>
        <v>78172425.36</v>
      </c>
      <c r="J15" s="23"/>
      <c r="K15" s="63">
        <v>7.732997618319131E7</v>
      </c>
      <c r="L15" s="58"/>
      <c r="M15" s="23"/>
      <c r="N15" s="23"/>
      <c r="O15" s="64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65" t="s">
        <v>82</v>
      </c>
      <c r="B16" s="23"/>
      <c r="C16" s="31"/>
      <c r="D16" s="23"/>
      <c r="E16" s="66" t="s">
        <v>83</v>
      </c>
      <c r="F16" s="40"/>
      <c r="G16" s="40"/>
      <c r="H16" s="40"/>
      <c r="I16" s="40"/>
      <c r="J16" s="23"/>
      <c r="K16" s="67">
        <f>I15-K15</f>
        <v>842449.1795</v>
      </c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54" t="s">
        <v>84</v>
      </c>
      <c r="B17" s="68">
        <f>B12</f>
        <v>48786696.91</v>
      </c>
      <c r="C17" s="69"/>
      <c r="D17" s="23"/>
      <c r="E17" s="70">
        <f>SUM(F5:F11)</f>
        <v>48786.69691</v>
      </c>
      <c r="F17" s="23"/>
      <c r="G17" s="23"/>
      <c r="H17" s="23"/>
      <c r="I17" s="23"/>
      <c r="J17" s="23"/>
      <c r="K17" s="71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54" t="s">
        <v>85</v>
      </c>
      <c r="B18" s="51">
        <v>300000.0</v>
      </c>
      <c r="C18" s="69"/>
      <c r="D18" s="23"/>
      <c r="E18" s="72" t="s">
        <v>64</v>
      </c>
      <c r="F18" s="73" t="s">
        <v>65</v>
      </c>
      <c r="G18" s="30"/>
      <c r="H18" s="74"/>
      <c r="I18" s="40"/>
      <c r="J18" s="23"/>
      <c r="K18" s="33">
        <v>2022.0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54" t="s">
        <v>86</v>
      </c>
      <c r="B19" s="75">
        <f>B17-B18</f>
        <v>48486696.91</v>
      </c>
      <c r="C19" s="23"/>
      <c r="D19" s="23"/>
      <c r="E19" s="76" t="s">
        <v>87</v>
      </c>
      <c r="F19" s="47">
        <v>22264.176136511178</v>
      </c>
      <c r="G19" s="77">
        <f>F19/F15</f>
        <v>0.284808563</v>
      </c>
      <c r="H19" s="48"/>
      <c r="I19" s="40">
        <f t="shared" ref="I19:I22" si="5">F19*1000</f>
        <v>22264176.14</v>
      </c>
      <c r="J19" s="23"/>
      <c r="K19" s="78">
        <v>2.23971730129688E7</v>
      </c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54" t="s">
        <v>88</v>
      </c>
      <c r="B20" s="79">
        <f>I12+I13</f>
        <v>24426597.71</v>
      </c>
      <c r="C20" s="69"/>
      <c r="D20" s="23"/>
      <c r="E20" s="76" t="s">
        <v>89</v>
      </c>
      <c r="F20" s="47">
        <v>429.9705716463868</v>
      </c>
      <c r="G20" s="38"/>
      <c r="H20" s="80"/>
      <c r="I20" s="40">
        <f t="shared" si="5"/>
        <v>429970.5716</v>
      </c>
      <c r="J20" s="23"/>
      <c r="K20" s="78">
        <v>367781.452386014</v>
      </c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54" t="s">
        <v>90</v>
      </c>
      <c r="B21" s="51">
        <f>I14</f>
        <v>4959130.741</v>
      </c>
      <c r="C21" s="69"/>
      <c r="D21" s="23"/>
      <c r="E21" s="76" t="s">
        <v>91</v>
      </c>
      <c r="F21" s="52">
        <f>SUM(F19:F20)</f>
        <v>22694.14671</v>
      </c>
      <c r="G21" s="53"/>
      <c r="H21" s="61"/>
      <c r="I21" s="40">
        <f t="shared" si="5"/>
        <v>22694146.71</v>
      </c>
      <c r="J21" s="23"/>
      <c r="K21" s="78">
        <v>2.2764954465354815E7</v>
      </c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54" t="s">
        <v>92</v>
      </c>
      <c r="B22" s="51">
        <f>SUM(B19:B20)</f>
        <v>72913294.62</v>
      </c>
      <c r="C22" s="69"/>
      <c r="D22" s="81"/>
      <c r="E22" s="82" t="s">
        <v>93</v>
      </c>
      <c r="F22" s="83">
        <v>25.0</v>
      </c>
      <c r="G22" s="84"/>
      <c r="H22" s="40"/>
      <c r="I22" s="40">
        <f t="shared" si="5"/>
        <v>25000</v>
      </c>
      <c r="J22" s="23"/>
      <c r="K22" s="78">
        <v>25000.0</v>
      </c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85" t="s">
        <v>94</v>
      </c>
      <c r="B23" s="86">
        <f>-I21-I22</f>
        <v>-22719146.71</v>
      </c>
      <c r="C23" s="69"/>
      <c r="D23" s="81"/>
      <c r="E23" s="72" t="s">
        <v>64</v>
      </c>
      <c r="F23" s="73" t="s">
        <v>65</v>
      </c>
      <c r="G23" s="30"/>
      <c r="H23" s="74"/>
      <c r="I23" s="40"/>
      <c r="J23" s="23"/>
      <c r="K23" s="78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87" t="s">
        <v>95</v>
      </c>
      <c r="B24" s="86">
        <f>-I26</f>
        <v>-517984.3864</v>
      </c>
      <c r="C24" s="69"/>
      <c r="D24" s="23"/>
      <c r="E24" s="76" t="s">
        <v>96</v>
      </c>
      <c r="F24" s="88">
        <v>3332471.0</v>
      </c>
      <c r="G24" s="89"/>
      <c r="H24" s="90"/>
      <c r="I24" s="91"/>
      <c r="J24" s="23"/>
      <c r="K24" s="78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54" t="s">
        <v>97</v>
      </c>
      <c r="B25" s="92">
        <f>SUM(B22:B24)</f>
        <v>49676163.53</v>
      </c>
      <c r="C25" s="69"/>
      <c r="D25" s="81"/>
      <c r="E25" s="76" t="s">
        <v>98</v>
      </c>
      <c r="F25" s="52">
        <v>4067.36</v>
      </c>
      <c r="G25" s="53"/>
      <c r="H25" s="62"/>
      <c r="I25" s="93">
        <f>F25</f>
        <v>4067.36</v>
      </c>
      <c r="J25" s="23"/>
      <c r="K25" s="78">
        <v>3973.41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94">
        <f>B25-'ROZPOČET'!G14</f>
        <v>-0.09454806894</v>
      </c>
      <c r="C26" s="23"/>
      <c r="D26" s="23"/>
      <c r="E26" s="82" t="s">
        <v>99</v>
      </c>
      <c r="F26" s="57">
        <v>517.984386390517</v>
      </c>
      <c r="G26" s="53"/>
      <c r="H26" s="62"/>
      <c r="I26" s="40">
        <f>F26*1000</f>
        <v>517984.3864</v>
      </c>
      <c r="J26" s="23"/>
      <c r="K26" s="78">
        <v>531308.23</v>
      </c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54"/>
      <c r="B27" s="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35"/>
      <c r="C28" s="23"/>
      <c r="D28" s="23"/>
      <c r="E28" s="23"/>
      <c r="F28" s="95">
        <f>F5+F6+F7+F8+F9+F10+F11+F12+F13-F19-F20</f>
        <v>50519.14791</v>
      </c>
      <c r="G28" s="95"/>
      <c r="H28" s="23"/>
      <c r="I28" s="95">
        <f>I5+I6+I7+I8+I9+I10+I11+I12+I13-I19-I20</f>
        <v>50519147.91</v>
      </c>
      <c r="J28" s="95"/>
      <c r="K28" s="95">
        <f>K5+K6+K7+K8+K9+K10+K11+K12+K13-K19-K20</f>
        <v>49836455.72</v>
      </c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35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1">
    <mergeCell ref="E3:K3"/>
  </mergeCells>
  <printOptions gridLines="1" horizontalCentered="1"/>
  <pageMargins bottom="0.0" footer="0.0" header="0.0" left="0.0" right="0.0" top="1.1811023622047245"/>
  <pageSetup paperSize="9" orientation="landscape"/>
  <headerFooter>
    <oddHeader>&amp;R&amp;F List: &amp;A</oddHead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4.14"/>
    <col customWidth="1" min="3" max="3" width="12.86"/>
    <col customWidth="1" min="4" max="4" width="13.14"/>
    <col customWidth="1" min="5" max="8" width="16.57"/>
    <col customWidth="1" min="9" max="9" width="11.0"/>
    <col customWidth="1" min="10" max="10" width="13.71"/>
    <col customWidth="1" min="11" max="11" width="11.0"/>
    <col customWidth="1" min="12" max="12" width="10.14"/>
    <col customWidth="1" min="13" max="13" width="10.71"/>
    <col customWidth="1" min="14" max="26" width="9.14"/>
  </cols>
  <sheetData>
    <row r="1" ht="24.0" customHeight="1">
      <c r="A1" s="22" t="s">
        <v>100</v>
      </c>
      <c r="B1" s="96"/>
      <c r="C1" s="96"/>
      <c r="D1" s="96"/>
      <c r="E1" s="96"/>
      <c r="F1" s="97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98"/>
      <c r="B2" s="96"/>
      <c r="C2" s="96"/>
      <c r="D2" s="96"/>
      <c r="E2" s="96"/>
      <c r="F2" s="97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98"/>
      <c r="B3" s="66" t="s">
        <v>101</v>
      </c>
      <c r="C3" s="99">
        <f>'10_Celkem_106'!D7</f>
        <v>47339138.8</v>
      </c>
      <c r="D3" s="96"/>
      <c r="E3" s="96"/>
      <c r="F3" s="97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96"/>
      <c r="C4" s="96"/>
      <c r="D4" s="96"/>
      <c r="E4" s="96"/>
      <c r="F4" s="97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90"/>
      <c r="B5" s="100" t="s">
        <v>102</v>
      </c>
      <c r="C5" s="100" t="s">
        <v>103</v>
      </c>
      <c r="D5" s="100" t="s">
        <v>104</v>
      </c>
      <c r="E5" s="31" t="s">
        <v>105</v>
      </c>
      <c r="F5" s="101" t="s">
        <v>106</v>
      </c>
      <c r="G5" s="32" t="s">
        <v>107</v>
      </c>
      <c r="H5" s="90"/>
      <c r="I5" s="90"/>
      <c r="J5" s="102"/>
      <c r="K5" s="90"/>
      <c r="L5" s="90"/>
      <c r="M5" s="33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>
      <c r="A6" s="90" t="s">
        <v>108</v>
      </c>
      <c r="B6" s="103">
        <f t="shared" ref="B6:B8" si="1">B31</f>
        <v>360.3333333</v>
      </c>
      <c r="C6" s="96">
        <v>0.8</v>
      </c>
      <c r="D6" s="104">
        <f t="shared" ref="D6:D8" si="2">B6*C6</f>
        <v>288.2666667</v>
      </c>
      <c r="E6" s="104">
        <f t="shared" ref="E6:E8" si="3">D6/$D$9*100</f>
        <v>52.47254414</v>
      </c>
      <c r="F6" s="105">
        <f t="shared" ref="F6:F8" si="4">$C$3*E6/100</f>
        <v>24840050.51</v>
      </c>
      <c r="G6" s="32"/>
      <c r="H6" s="106">
        <f t="shared" ref="H6:H8" si="5">F6/$F$9</f>
        <v>0.5247254414</v>
      </c>
      <c r="I6" s="106"/>
      <c r="J6" s="23"/>
      <c r="K6" s="23"/>
      <c r="L6" s="23"/>
      <c r="M6" s="107"/>
      <c r="N6" s="108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90" t="s">
        <v>109</v>
      </c>
      <c r="B7" s="103">
        <f t="shared" si="1"/>
        <v>129.6666667</v>
      </c>
      <c r="C7" s="96">
        <v>1.2</v>
      </c>
      <c r="D7" s="104">
        <f t="shared" si="2"/>
        <v>155.6</v>
      </c>
      <c r="E7" s="104">
        <f t="shared" si="3"/>
        <v>28.32352406</v>
      </c>
      <c r="F7" s="105">
        <f t="shared" si="4"/>
        <v>13408112.37</v>
      </c>
      <c r="G7" s="49">
        <f>SUM(F6:F7)</f>
        <v>38248162.87</v>
      </c>
      <c r="H7" s="106">
        <f t="shared" si="5"/>
        <v>0.2832352406</v>
      </c>
      <c r="I7" s="106">
        <f>G7/$F$9</f>
        <v>0.807960682</v>
      </c>
      <c r="J7" s="23"/>
      <c r="K7" s="23"/>
      <c r="L7" s="23"/>
      <c r="M7" s="107"/>
      <c r="N7" s="108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90" t="s">
        <v>110</v>
      </c>
      <c r="B8" s="103">
        <f t="shared" si="1"/>
        <v>70.33333333</v>
      </c>
      <c r="C8" s="96">
        <v>1.5</v>
      </c>
      <c r="D8" s="104">
        <f t="shared" si="2"/>
        <v>105.5</v>
      </c>
      <c r="E8" s="104">
        <f t="shared" si="3"/>
        <v>19.2039318</v>
      </c>
      <c r="F8" s="109">
        <f t="shared" si="4"/>
        <v>9090975.931</v>
      </c>
      <c r="G8" s="23"/>
      <c r="H8" s="106">
        <f t="shared" si="5"/>
        <v>0.192039318</v>
      </c>
      <c r="I8" s="106">
        <f>F8/$F$9</f>
        <v>0.192039318</v>
      </c>
      <c r="J8" s="23"/>
      <c r="K8" s="23"/>
      <c r="L8" s="23"/>
      <c r="M8" s="107"/>
      <c r="N8" s="108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2"/>
      <c r="B9" s="110">
        <f>SUM(B6:B8)</f>
        <v>560.3333333</v>
      </c>
      <c r="C9" s="111"/>
      <c r="D9" s="112">
        <f t="shared" ref="D9:F9" si="6">SUM(D6:D8)</f>
        <v>549.3666667</v>
      </c>
      <c r="E9" s="112">
        <f t="shared" si="6"/>
        <v>100</v>
      </c>
      <c r="F9" s="113">
        <f t="shared" si="6"/>
        <v>47339138.8</v>
      </c>
      <c r="G9" s="114"/>
      <c r="H9" s="114"/>
      <c r="I9" s="114"/>
      <c r="J9" s="114"/>
      <c r="K9" s="114"/>
      <c r="L9" s="114"/>
      <c r="M9" s="107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</row>
    <row r="10">
      <c r="A10" s="90"/>
      <c r="B10" s="115"/>
      <c r="C10" s="116" t="s">
        <v>111</v>
      </c>
      <c r="D10" s="96"/>
      <c r="E10" s="96"/>
      <c r="F10" s="117">
        <f>F9-C3</f>
        <v>0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idden="1">
      <c r="A11" s="90"/>
      <c r="B11" s="96"/>
      <c r="C11" s="96"/>
      <c r="D11" s="96"/>
      <c r="E11" s="96"/>
      <c r="F11" s="97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idden="1">
      <c r="A12" s="90"/>
      <c r="B12" s="118"/>
      <c r="C12" s="96"/>
      <c r="D12" s="96"/>
      <c r="E12" s="96"/>
      <c r="F12" s="119" t="str">
        <f>'10_Celkem_106'!#REF!</f>
        <v>#ERROR!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idden="1">
      <c r="A13" s="90"/>
      <c r="B13" s="115"/>
      <c r="C13" s="96"/>
      <c r="D13" s="96"/>
      <c r="E13" s="32"/>
      <c r="F13" s="120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idden="1">
      <c r="A14" s="90"/>
      <c r="B14" s="96"/>
      <c r="C14" s="96"/>
      <c r="D14" s="96"/>
      <c r="E14" s="96"/>
      <c r="F14" s="97" t="str">
        <f>SUM(F12:F13)</f>
        <v>#ERROR!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idden="1">
      <c r="A15" s="90"/>
      <c r="B15" s="96"/>
      <c r="C15" s="96"/>
      <c r="D15" s="96"/>
      <c r="E15" s="32" t="s">
        <v>112</v>
      </c>
      <c r="F15" s="121">
        <v>0.0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idden="1">
      <c r="A16" s="90"/>
      <c r="B16" s="96"/>
      <c r="C16" s="96"/>
      <c r="D16" s="96"/>
      <c r="E16" s="96"/>
      <c r="F16" s="122" t="str">
        <f>SUM(F14:F15)</f>
        <v>#ERROR!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idden="1">
      <c r="A17" s="90"/>
      <c r="B17" s="96"/>
      <c r="C17" s="96"/>
      <c r="D17" s="96"/>
      <c r="E17" s="96"/>
      <c r="F17" s="97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idden="1">
      <c r="A18" s="90"/>
      <c r="B18" s="96"/>
      <c r="C18" s="96"/>
      <c r="D18" s="96"/>
      <c r="E18" s="96" t="s">
        <v>113</v>
      </c>
      <c r="F18" s="123">
        <v>0.0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idden="1">
      <c r="A19" s="90"/>
      <c r="B19" s="118"/>
      <c r="C19" s="96"/>
      <c r="D19" s="96"/>
      <c r="E19" s="96" t="s">
        <v>114</v>
      </c>
      <c r="F19" s="97">
        <f>-F15</f>
        <v>0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idden="1">
      <c r="A20" s="90"/>
      <c r="B20" s="96"/>
      <c r="C20" s="96"/>
      <c r="D20" s="96"/>
      <c r="E20" s="96" t="s">
        <v>112</v>
      </c>
      <c r="F20" s="101">
        <f>SUM(F18:F19)</f>
        <v>0</v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idden="1">
      <c r="A21" s="90"/>
      <c r="B21" s="96"/>
      <c r="C21" s="96"/>
      <c r="D21" s="96"/>
      <c r="E21" s="96"/>
      <c r="F21" s="97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idden="1">
      <c r="A22" s="90"/>
      <c r="B22" s="96"/>
      <c r="C22" s="96"/>
      <c r="D22" s="96"/>
      <c r="E22" s="96"/>
      <c r="F22" s="97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23" t="s">
        <v>115</v>
      </c>
      <c r="B23" s="96"/>
      <c r="C23" s="96"/>
      <c r="D23" s="96"/>
      <c r="E23" s="96"/>
      <c r="F23" s="97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3" t="s">
        <v>116</v>
      </c>
      <c r="B24" s="96"/>
      <c r="C24" s="96"/>
      <c r="D24" s="96"/>
      <c r="E24" s="124"/>
      <c r="F24" s="124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23" t="s">
        <v>117</v>
      </c>
      <c r="B25" s="96"/>
      <c r="C25" s="96"/>
      <c r="D25" s="96"/>
      <c r="E25" s="124"/>
      <c r="F25" s="124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96"/>
      <c r="C26" s="96"/>
      <c r="D26" s="96"/>
      <c r="E26" s="124"/>
      <c r="F26" s="124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125" t="s">
        <v>118</v>
      </c>
      <c r="B27" s="126"/>
      <c r="C27" s="127"/>
      <c r="D27" s="128" t="s">
        <v>119</v>
      </c>
      <c r="E27" s="129"/>
      <c r="F27" s="130"/>
      <c r="G27" s="130"/>
      <c r="H27" s="131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132"/>
      <c r="B28" s="23"/>
      <c r="C28" s="23"/>
      <c r="D28" s="133" t="s">
        <v>120</v>
      </c>
      <c r="E28" s="133" t="s">
        <v>121</v>
      </c>
      <c r="F28" s="133" t="s">
        <v>122</v>
      </c>
      <c r="G28" s="133" t="s">
        <v>123</v>
      </c>
      <c r="H28" s="134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132"/>
      <c r="B29" s="23"/>
      <c r="C29" s="23"/>
      <c r="D29" s="135">
        <v>44865.0</v>
      </c>
      <c r="E29" s="135">
        <v>44500.0</v>
      </c>
      <c r="F29" s="135">
        <v>44135.0</v>
      </c>
      <c r="G29" s="135">
        <v>43769.0</v>
      </c>
      <c r="H29" s="134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136"/>
      <c r="B30" s="31" t="s">
        <v>124</v>
      </c>
      <c r="C30" s="32"/>
      <c r="D30" s="31">
        <v>2022.0</v>
      </c>
      <c r="E30" s="31">
        <v>2021.0</v>
      </c>
      <c r="F30" s="31">
        <v>2020.0</v>
      </c>
      <c r="G30" s="31">
        <v>2019.0</v>
      </c>
      <c r="H30" s="134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137" t="s">
        <v>108</v>
      </c>
      <c r="B31" s="138">
        <f t="shared" ref="B31:B33" si="7">AVERAGE(D31:F31)</f>
        <v>360.3333333</v>
      </c>
      <c r="C31" s="58"/>
      <c r="D31" s="139">
        <v>378.0</v>
      </c>
      <c r="E31" s="139">
        <v>359.0</v>
      </c>
      <c r="F31" s="139">
        <v>344.0</v>
      </c>
      <c r="G31" s="139">
        <v>343.0</v>
      </c>
      <c r="H31" s="134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137" t="s">
        <v>109</v>
      </c>
      <c r="B32" s="138">
        <f t="shared" si="7"/>
        <v>129.6666667</v>
      </c>
      <c r="C32" s="58"/>
      <c r="D32" s="139">
        <v>145.0</v>
      </c>
      <c r="E32" s="139">
        <v>126.0</v>
      </c>
      <c r="F32" s="139">
        <v>118.0</v>
      </c>
      <c r="G32" s="139">
        <v>102.0</v>
      </c>
      <c r="H32" s="134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137" t="s">
        <v>110</v>
      </c>
      <c r="B33" s="138">
        <f t="shared" si="7"/>
        <v>70.33333333</v>
      </c>
      <c r="C33" s="58"/>
      <c r="D33" s="139">
        <v>80.0</v>
      </c>
      <c r="E33" s="139">
        <v>75.0</v>
      </c>
      <c r="F33" s="139">
        <v>56.0</v>
      </c>
      <c r="G33" s="139">
        <v>56.0</v>
      </c>
      <c r="H33" s="134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136"/>
      <c r="B34" s="140">
        <f>SUM(B31:B33)</f>
        <v>560.3333333</v>
      </c>
      <c r="C34" s="96"/>
      <c r="D34" s="31">
        <v>603.0</v>
      </c>
      <c r="E34" s="31">
        <f t="shared" ref="E34:G34" si="8">SUM(E31:E33)</f>
        <v>560</v>
      </c>
      <c r="F34" s="31">
        <f t="shared" si="8"/>
        <v>518</v>
      </c>
      <c r="G34" s="31">
        <f t="shared" si="8"/>
        <v>501</v>
      </c>
      <c r="H34" s="134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136"/>
      <c r="B35" s="96"/>
      <c r="C35" s="32"/>
      <c r="D35" s="96"/>
      <c r="E35" s="97"/>
      <c r="F35" s="23"/>
      <c r="G35" s="23"/>
      <c r="H35" s="134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136"/>
      <c r="B36" s="96"/>
      <c r="C36" s="96"/>
      <c r="D36" s="96" t="s">
        <v>125</v>
      </c>
      <c r="G36" s="23"/>
      <c r="H36" s="134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132"/>
      <c r="B37" s="23"/>
      <c r="C37" s="23"/>
      <c r="D37" s="141">
        <f t="shared" ref="D37:F37" si="9">D31/E31</f>
        <v>1.052924791</v>
      </c>
      <c r="E37" s="141">
        <f t="shared" si="9"/>
        <v>1.043604651</v>
      </c>
      <c r="F37" s="141">
        <f t="shared" si="9"/>
        <v>1.002915452</v>
      </c>
      <c r="G37" s="23"/>
      <c r="H37" s="134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142"/>
      <c r="B38" s="96"/>
      <c r="C38" s="96"/>
      <c r="D38" s="141">
        <f t="shared" ref="D38:F38" si="10">D32/E32</f>
        <v>1.150793651</v>
      </c>
      <c r="E38" s="141">
        <f t="shared" si="10"/>
        <v>1.06779661</v>
      </c>
      <c r="F38" s="141">
        <f t="shared" si="10"/>
        <v>1.156862745</v>
      </c>
      <c r="G38" s="23"/>
      <c r="H38" s="134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136"/>
      <c r="B39" s="96"/>
      <c r="C39" s="96"/>
      <c r="D39" s="141">
        <f t="shared" ref="D39:F39" si="11">D33/E33</f>
        <v>1.066666667</v>
      </c>
      <c r="E39" s="141">
        <f t="shared" si="11"/>
        <v>1.339285714</v>
      </c>
      <c r="F39" s="141">
        <f t="shared" si="11"/>
        <v>1</v>
      </c>
      <c r="G39" s="23"/>
      <c r="H39" s="134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136"/>
      <c r="B40" s="96"/>
      <c r="C40" s="96"/>
      <c r="D40" s="141">
        <f t="shared" ref="D40:F40" si="12">D34/E34</f>
        <v>1.076785714</v>
      </c>
      <c r="E40" s="141">
        <f t="shared" si="12"/>
        <v>1.081081081</v>
      </c>
      <c r="F40" s="141">
        <f t="shared" si="12"/>
        <v>1.033932136</v>
      </c>
      <c r="G40" s="23"/>
      <c r="H40" s="134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143"/>
      <c r="B41" s="144"/>
      <c r="C41" s="144"/>
      <c r="D41" s="144"/>
      <c r="E41" s="144"/>
      <c r="F41" s="120"/>
      <c r="G41" s="145"/>
      <c r="H41" s="146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90"/>
      <c r="B42" s="96"/>
      <c r="C42" s="96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90"/>
      <c r="B43" s="96"/>
      <c r="C43" s="96"/>
      <c r="D43" s="96"/>
      <c r="E43" s="96"/>
      <c r="F43" s="97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90"/>
      <c r="B44" s="96"/>
      <c r="C44" s="96"/>
      <c r="D44" s="96"/>
      <c r="E44" s="96"/>
      <c r="F44" s="97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90"/>
      <c r="B45" s="96"/>
      <c r="C45" s="96"/>
      <c r="D45" s="96"/>
      <c r="E45" s="96"/>
      <c r="F45" s="97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90"/>
      <c r="B46" s="96"/>
      <c r="C46" s="96"/>
      <c r="D46" s="96"/>
      <c r="E46" s="96"/>
      <c r="F46" s="97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90"/>
      <c r="B47" s="96"/>
      <c r="C47" s="96"/>
      <c r="D47" s="96"/>
      <c r="E47" s="96"/>
      <c r="F47" s="97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90"/>
      <c r="B48" s="96"/>
      <c r="C48" s="96"/>
      <c r="D48" s="96"/>
      <c r="E48" s="96"/>
      <c r="F48" s="97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90"/>
      <c r="B49" s="96"/>
      <c r="C49" s="96"/>
      <c r="D49" s="96"/>
      <c r="E49" s="96"/>
      <c r="F49" s="97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90"/>
      <c r="B50" s="96"/>
      <c r="C50" s="96"/>
      <c r="D50" s="96"/>
      <c r="E50" s="96"/>
      <c r="F50" s="97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90"/>
      <c r="B51" s="96"/>
      <c r="C51" s="96"/>
      <c r="D51" s="96"/>
      <c r="E51" s="96"/>
      <c r="F51" s="97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90"/>
      <c r="B52" s="96"/>
      <c r="C52" s="96"/>
      <c r="D52" s="96"/>
      <c r="E52" s="96"/>
      <c r="F52" s="97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90"/>
      <c r="B53" s="96"/>
      <c r="C53" s="96"/>
      <c r="D53" s="96"/>
      <c r="E53" s="96"/>
      <c r="F53" s="97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90"/>
      <c r="B54" s="96"/>
      <c r="C54" s="96"/>
      <c r="D54" s="96"/>
      <c r="E54" s="96"/>
      <c r="F54" s="97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90"/>
      <c r="B55" s="96"/>
      <c r="C55" s="96"/>
      <c r="D55" s="96"/>
      <c r="E55" s="96"/>
      <c r="F55" s="97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90"/>
      <c r="B56" s="96"/>
      <c r="C56" s="96"/>
      <c r="D56" s="96"/>
      <c r="E56" s="96"/>
      <c r="F56" s="97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90"/>
      <c r="B57" s="96"/>
      <c r="C57" s="96"/>
      <c r="D57" s="96"/>
      <c r="E57" s="96"/>
      <c r="F57" s="97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90"/>
      <c r="B58" s="96"/>
      <c r="C58" s="96"/>
      <c r="D58" s="96"/>
      <c r="E58" s="96"/>
      <c r="F58" s="97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90"/>
      <c r="B59" s="96"/>
      <c r="C59" s="96"/>
      <c r="D59" s="96"/>
      <c r="E59" s="96"/>
      <c r="F59" s="97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90"/>
      <c r="B60" s="96"/>
      <c r="C60" s="96"/>
      <c r="D60" s="96"/>
      <c r="E60" s="96"/>
      <c r="F60" s="97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90"/>
      <c r="B61" s="96"/>
      <c r="C61" s="96"/>
      <c r="D61" s="96"/>
      <c r="E61" s="96"/>
      <c r="F61" s="97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90"/>
      <c r="B62" s="96"/>
      <c r="C62" s="96"/>
      <c r="D62" s="96"/>
      <c r="E62" s="96"/>
      <c r="F62" s="97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90"/>
      <c r="B63" s="96"/>
      <c r="C63" s="96"/>
      <c r="D63" s="96"/>
      <c r="E63" s="96"/>
      <c r="F63" s="97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90"/>
      <c r="B64" s="96"/>
      <c r="C64" s="96"/>
      <c r="D64" s="96"/>
      <c r="E64" s="96"/>
      <c r="F64" s="97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90"/>
      <c r="B65" s="96"/>
      <c r="C65" s="96"/>
      <c r="D65" s="96"/>
      <c r="E65" s="96"/>
      <c r="F65" s="97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90"/>
      <c r="B66" s="96"/>
      <c r="C66" s="96"/>
      <c r="D66" s="96"/>
      <c r="E66" s="96"/>
      <c r="F66" s="97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90"/>
      <c r="B67" s="96"/>
      <c r="C67" s="96"/>
      <c r="D67" s="96"/>
      <c r="E67" s="96"/>
      <c r="F67" s="97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90"/>
      <c r="B68" s="96"/>
      <c r="C68" s="96"/>
      <c r="D68" s="96"/>
      <c r="E68" s="96"/>
      <c r="F68" s="97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90"/>
      <c r="B69" s="96"/>
      <c r="C69" s="96"/>
      <c r="D69" s="96"/>
      <c r="E69" s="96"/>
      <c r="F69" s="97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90"/>
      <c r="B70" s="96"/>
      <c r="C70" s="96"/>
      <c r="D70" s="96"/>
      <c r="E70" s="96"/>
      <c r="F70" s="97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90"/>
      <c r="B71" s="96"/>
      <c r="C71" s="96"/>
      <c r="D71" s="96"/>
      <c r="E71" s="96"/>
      <c r="F71" s="97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90"/>
      <c r="B72" s="96"/>
      <c r="C72" s="96"/>
      <c r="D72" s="96"/>
      <c r="E72" s="96"/>
      <c r="F72" s="97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90"/>
      <c r="B73" s="96"/>
      <c r="C73" s="96"/>
      <c r="D73" s="96"/>
      <c r="E73" s="96"/>
      <c r="F73" s="97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90"/>
      <c r="B74" s="96"/>
      <c r="C74" s="96"/>
      <c r="D74" s="96"/>
      <c r="E74" s="96"/>
      <c r="F74" s="97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90"/>
      <c r="B75" s="96"/>
      <c r="C75" s="96"/>
      <c r="D75" s="96"/>
      <c r="E75" s="96"/>
      <c r="F75" s="97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90"/>
      <c r="B76" s="96"/>
      <c r="C76" s="96"/>
      <c r="D76" s="96"/>
      <c r="E76" s="96"/>
      <c r="F76" s="97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90"/>
      <c r="B77" s="96"/>
      <c r="C77" s="96"/>
      <c r="D77" s="96"/>
      <c r="E77" s="96"/>
      <c r="F77" s="97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90"/>
      <c r="B78" s="96"/>
      <c r="C78" s="96"/>
      <c r="D78" s="96"/>
      <c r="E78" s="96"/>
      <c r="F78" s="97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90"/>
      <c r="B79" s="96"/>
      <c r="C79" s="96"/>
      <c r="D79" s="96"/>
      <c r="E79" s="96"/>
      <c r="F79" s="97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90"/>
      <c r="B80" s="96"/>
      <c r="C80" s="96"/>
      <c r="D80" s="96"/>
      <c r="E80" s="96"/>
      <c r="F80" s="97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90"/>
      <c r="B81" s="96"/>
      <c r="C81" s="96"/>
      <c r="D81" s="96"/>
      <c r="E81" s="96"/>
      <c r="F81" s="97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90"/>
      <c r="B82" s="96"/>
      <c r="C82" s="96"/>
      <c r="D82" s="96"/>
      <c r="E82" s="96"/>
      <c r="F82" s="97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90"/>
      <c r="B83" s="96"/>
      <c r="C83" s="96"/>
      <c r="D83" s="96"/>
      <c r="E83" s="96"/>
      <c r="F83" s="97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90"/>
      <c r="B84" s="96"/>
      <c r="C84" s="96"/>
      <c r="D84" s="96"/>
      <c r="E84" s="96"/>
      <c r="F84" s="97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90"/>
      <c r="B85" s="96"/>
      <c r="C85" s="96"/>
      <c r="D85" s="96"/>
      <c r="E85" s="96"/>
      <c r="F85" s="97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90"/>
      <c r="B86" s="96"/>
      <c r="C86" s="96"/>
      <c r="D86" s="96"/>
      <c r="E86" s="96"/>
      <c r="F86" s="97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90"/>
      <c r="B87" s="96"/>
      <c r="C87" s="96"/>
      <c r="D87" s="96"/>
      <c r="E87" s="96"/>
      <c r="F87" s="97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90"/>
      <c r="B88" s="96"/>
      <c r="C88" s="96"/>
      <c r="D88" s="96"/>
      <c r="E88" s="96"/>
      <c r="F88" s="97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90"/>
      <c r="B89" s="96"/>
      <c r="C89" s="96"/>
      <c r="D89" s="96"/>
      <c r="E89" s="96"/>
      <c r="F89" s="97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90"/>
      <c r="B90" s="96"/>
      <c r="C90" s="96"/>
      <c r="D90" s="96"/>
      <c r="E90" s="96"/>
      <c r="F90" s="97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90"/>
      <c r="B91" s="96"/>
      <c r="C91" s="96"/>
      <c r="D91" s="96"/>
      <c r="E91" s="96"/>
      <c r="F91" s="97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90"/>
      <c r="B92" s="96"/>
      <c r="C92" s="96"/>
      <c r="D92" s="96"/>
      <c r="E92" s="96"/>
      <c r="F92" s="97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90"/>
      <c r="B93" s="96"/>
      <c r="C93" s="96"/>
      <c r="D93" s="96"/>
      <c r="E93" s="96"/>
      <c r="F93" s="97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90"/>
      <c r="B94" s="96"/>
      <c r="C94" s="96"/>
      <c r="D94" s="96"/>
      <c r="E94" s="96"/>
      <c r="F94" s="97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90"/>
      <c r="B95" s="96"/>
      <c r="C95" s="96"/>
      <c r="D95" s="96"/>
      <c r="E95" s="96"/>
      <c r="F95" s="97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90"/>
      <c r="B96" s="96"/>
      <c r="C96" s="96"/>
      <c r="D96" s="96"/>
      <c r="E96" s="96"/>
      <c r="F96" s="97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90"/>
      <c r="B97" s="96"/>
      <c r="C97" s="96"/>
      <c r="D97" s="96"/>
      <c r="E97" s="96"/>
      <c r="F97" s="97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90"/>
      <c r="B98" s="96"/>
      <c r="C98" s="96"/>
      <c r="D98" s="96"/>
      <c r="E98" s="96"/>
      <c r="F98" s="97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90"/>
      <c r="B99" s="96"/>
      <c r="C99" s="96"/>
      <c r="D99" s="96"/>
      <c r="E99" s="96"/>
      <c r="F99" s="97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90"/>
      <c r="B100" s="96"/>
      <c r="C100" s="96"/>
      <c r="D100" s="96"/>
      <c r="E100" s="96"/>
      <c r="F100" s="97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90"/>
      <c r="B101" s="96"/>
      <c r="C101" s="96"/>
      <c r="D101" s="96"/>
      <c r="E101" s="96"/>
      <c r="F101" s="97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90"/>
      <c r="B102" s="96"/>
      <c r="C102" s="96"/>
      <c r="D102" s="96"/>
      <c r="E102" s="96"/>
      <c r="F102" s="97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90"/>
      <c r="B103" s="96"/>
      <c r="C103" s="96"/>
      <c r="D103" s="96"/>
      <c r="E103" s="96"/>
      <c r="F103" s="97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90"/>
      <c r="B104" s="96"/>
      <c r="C104" s="96"/>
      <c r="D104" s="96"/>
      <c r="E104" s="96"/>
      <c r="F104" s="97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90"/>
      <c r="B105" s="96"/>
      <c r="C105" s="96"/>
      <c r="D105" s="96"/>
      <c r="E105" s="96"/>
      <c r="F105" s="97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90"/>
      <c r="B106" s="96"/>
      <c r="C106" s="96"/>
      <c r="D106" s="96"/>
      <c r="E106" s="96"/>
      <c r="F106" s="97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90"/>
      <c r="B107" s="96"/>
      <c r="C107" s="96"/>
      <c r="D107" s="96"/>
      <c r="E107" s="96"/>
      <c r="F107" s="97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90"/>
      <c r="B108" s="96"/>
      <c r="C108" s="96"/>
      <c r="D108" s="96"/>
      <c r="E108" s="96"/>
      <c r="F108" s="97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90"/>
      <c r="B109" s="96"/>
      <c r="C109" s="96"/>
      <c r="D109" s="96"/>
      <c r="E109" s="96"/>
      <c r="F109" s="97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90"/>
      <c r="B110" s="96"/>
      <c r="C110" s="96"/>
      <c r="D110" s="96"/>
      <c r="E110" s="96"/>
      <c r="F110" s="97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90"/>
      <c r="B111" s="96"/>
      <c r="C111" s="96"/>
      <c r="D111" s="96"/>
      <c r="E111" s="96"/>
      <c r="F111" s="97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90"/>
      <c r="B112" s="96"/>
      <c r="C112" s="96"/>
      <c r="D112" s="96"/>
      <c r="E112" s="96"/>
      <c r="F112" s="97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90"/>
      <c r="B113" s="96"/>
      <c r="C113" s="96"/>
      <c r="D113" s="96"/>
      <c r="E113" s="96"/>
      <c r="F113" s="97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90"/>
      <c r="B114" s="96"/>
      <c r="C114" s="96"/>
      <c r="D114" s="96"/>
      <c r="E114" s="96"/>
      <c r="F114" s="97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90"/>
      <c r="B115" s="96"/>
      <c r="C115" s="96"/>
      <c r="D115" s="96"/>
      <c r="E115" s="96"/>
      <c r="F115" s="97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90"/>
      <c r="B116" s="96"/>
      <c r="C116" s="96"/>
      <c r="D116" s="96"/>
      <c r="E116" s="96"/>
      <c r="F116" s="97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90"/>
      <c r="B117" s="96"/>
      <c r="C117" s="96"/>
      <c r="D117" s="96"/>
      <c r="E117" s="96"/>
      <c r="F117" s="97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90"/>
      <c r="B118" s="96"/>
      <c r="C118" s="96"/>
      <c r="D118" s="96"/>
      <c r="E118" s="96"/>
      <c r="F118" s="97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90"/>
      <c r="B119" s="96"/>
      <c r="C119" s="96"/>
      <c r="D119" s="96"/>
      <c r="E119" s="96"/>
      <c r="F119" s="97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90"/>
      <c r="B120" s="96"/>
      <c r="C120" s="96"/>
      <c r="D120" s="96"/>
      <c r="E120" s="96"/>
      <c r="F120" s="97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90"/>
      <c r="B121" s="96"/>
      <c r="C121" s="96"/>
      <c r="D121" s="96"/>
      <c r="E121" s="96"/>
      <c r="F121" s="97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90"/>
      <c r="B122" s="96"/>
      <c r="C122" s="96"/>
      <c r="D122" s="96"/>
      <c r="E122" s="96"/>
      <c r="F122" s="97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90"/>
      <c r="B123" s="96"/>
      <c r="C123" s="96"/>
      <c r="D123" s="96"/>
      <c r="E123" s="96"/>
      <c r="F123" s="97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90"/>
      <c r="B124" s="96"/>
      <c r="C124" s="96"/>
      <c r="D124" s="96"/>
      <c r="E124" s="96"/>
      <c r="F124" s="97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90"/>
      <c r="B125" s="96"/>
      <c r="C125" s="96"/>
      <c r="D125" s="96"/>
      <c r="E125" s="96"/>
      <c r="F125" s="97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90"/>
      <c r="B126" s="96"/>
      <c r="C126" s="96"/>
      <c r="D126" s="96"/>
      <c r="E126" s="96"/>
      <c r="F126" s="97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90"/>
      <c r="B127" s="96"/>
      <c r="C127" s="96"/>
      <c r="D127" s="96"/>
      <c r="E127" s="96"/>
      <c r="F127" s="97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90"/>
      <c r="B128" s="96"/>
      <c r="C128" s="96"/>
      <c r="D128" s="96"/>
      <c r="E128" s="96"/>
      <c r="F128" s="97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90"/>
      <c r="B129" s="96"/>
      <c r="C129" s="96"/>
      <c r="D129" s="96"/>
      <c r="E129" s="96"/>
      <c r="F129" s="97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90"/>
      <c r="B130" s="96"/>
      <c r="C130" s="96"/>
      <c r="D130" s="96"/>
      <c r="E130" s="96"/>
      <c r="F130" s="97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90"/>
      <c r="B131" s="96"/>
      <c r="C131" s="96"/>
      <c r="D131" s="96"/>
      <c r="E131" s="96"/>
      <c r="F131" s="97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90"/>
      <c r="B132" s="96"/>
      <c r="C132" s="96"/>
      <c r="D132" s="96"/>
      <c r="E132" s="96"/>
      <c r="F132" s="97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90"/>
      <c r="B133" s="96"/>
      <c r="C133" s="96"/>
      <c r="D133" s="96"/>
      <c r="E133" s="96"/>
      <c r="F133" s="97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90"/>
      <c r="B134" s="96"/>
      <c r="C134" s="96"/>
      <c r="D134" s="96"/>
      <c r="E134" s="96"/>
      <c r="F134" s="97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90"/>
      <c r="B135" s="96"/>
      <c r="C135" s="96"/>
      <c r="D135" s="96"/>
      <c r="E135" s="96"/>
      <c r="F135" s="97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90"/>
      <c r="B136" s="96"/>
      <c r="C136" s="96"/>
      <c r="D136" s="96"/>
      <c r="E136" s="96"/>
      <c r="F136" s="97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90"/>
      <c r="B137" s="96"/>
      <c r="C137" s="96"/>
      <c r="D137" s="96"/>
      <c r="E137" s="96"/>
      <c r="F137" s="97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90"/>
      <c r="B138" s="96"/>
      <c r="C138" s="96"/>
      <c r="D138" s="96"/>
      <c r="E138" s="96"/>
      <c r="F138" s="97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90"/>
      <c r="B139" s="96"/>
      <c r="C139" s="96"/>
      <c r="D139" s="96"/>
      <c r="E139" s="96"/>
      <c r="F139" s="97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90"/>
      <c r="B140" s="96"/>
      <c r="C140" s="96"/>
      <c r="D140" s="96"/>
      <c r="E140" s="96"/>
      <c r="F140" s="97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90"/>
      <c r="B141" s="96"/>
      <c r="C141" s="96"/>
      <c r="D141" s="96"/>
      <c r="E141" s="96"/>
      <c r="F141" s="97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90"/>
      <c r="B142" s="96"/>
      <c r="C142" s="96"/>
      <c r="D142" s="96"/>
      <c r="E142" s="96"/>
      <c r="F142" s="97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90"/>
      <c r="B143" s="96"/>
      <c r="C143" s="96"/>
      <c r="D143" s="96"/>
      <c r="E143" s="96"/>
      <c r="F143" s="97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90"/>
      <c r="B144" s="96"/>
      <c r="C144" s="96"/>
      <c r="D144" s="96"/>
      <c r="E144" s="96"/>
      <c r="F144" s="97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90"/>
      <c r="B145" s="96"/>
      <c r="C145" s="96"/>
      <c r="D145" s="96"/>
      <c r="E145" s="96"/>
      <c r="F145" s="97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90"/>
      <c r="B146" s="96"/>
      <c r="C146" s="96"/>
      <c r="D146" s="96"/>
      <c r="E146" s="96"/>
      <c r="F146" s="97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90"/>
      <c r="B147" s="96"/>
      <c r="C147" s="96"/>
      <c r="D147" s="96"/>
      <c r="E147" s="96"/>
      <c r="F147" s="97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90"/>
      <c r="B148" s="96"/>
      <c r="C148" s="96"/>
      <c r="D148" s="96"/>
      <c r="E148" s="96"/>
      <c r="F148" s="97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90"/>
      <c r="B149" s="96"/>
      <c r="C149" s="96"/>
      <c r="D149" s="96"/>
      <c r="E149" s="96"/>
      <c r="F149" s="97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90"/>
      <c r="B150" s="96"/>
      <c r="C150" s="96"/>
      <c r="D150" s="96"/>
      <c r="E150" s="96"/>
      <c r="F150" s="97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90"/>
      <c r="B151" s="96"/>
      <c r="C151" s="96"/>
      <c r="D151" s="96"/>
      <c r="E151" s="96"/>
      <c r="F151" s="97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90"/>
      <c r="B152" s="96"/>
      <c r="C152" s="96"/>
      <c r="D152" s="96"/>
      <c r="E152" s="96"/>
      <c r="F152" s="97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90"/>
      <c r="B153" s="96"/>
      <c r="C153" s="96"/>
      <c r="D153" s="96"/>
      <c r="E153" s="96"/>
      <c r="F153" s="97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90"/>
      <c r="B154" s="96"/>
      <c r="C154" s="96"/>
      <c r="D154" s="96"/>
      <c r="E154" s="96"/>
      <c r="F154" s="97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90"/>
      <c r="B155" s="96"/>
      <c r="C155" s="96"/>
      <c r="D155" s="96"/>
      <c r="E155" s="96"/>
      <c r="F155" s="97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90"/>
      <c r="B156" s="96"/>
      <c r="C156" s="96"/>
      <c r="D156" s="96"/>
      <c r="E156" s="96"/>
      <c r="F156" s="97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90"/>
      <c r="B157" s="96"/>
      <c r="C157" s="96"/>
      <c r="D157" s="96"/>
      <c r="E157" s="96"/>
      <c r="F157" s="97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90"/>
      <c r="B158" s="96"/>
      <c r="C158" s="96"/>
      <c r="D158" s="96"/>
      <c r="E158" s="96"/>
      <c r="F158" s="97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90"/>
      <c r="B159" s="96"/>
      <c r="C159" s="96"/>
      <c r="D159" s="96"/>
      <c r="E159" s="96"/>
      <c r="F159" s="97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90"/>
      <c r="B160" s="96"/>
      <c r="C160" s="96"/>
      <c r="D160" s="96"/>
      <c r="E160" s="96"/>
      <c r="F160" s="97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90"/>
      <c r="B161" s="96"/>
      <c r="C161" s="96"/>
      <c r="D161" s="96"/>
      <c r="E161" s="96"/>
      <c r="F161" s="97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90"/>
      <c r="B162" s="96"/>
      <c r="C162" s="96"/>
      <c r="D162" s="96"/>
      <c r="E162" s="96"/>
      <c r="F162" s="97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90"/>
      <c r="B163" s="96"/>
      <c r="C163" s="96"/>
      <c r="D163" s="96"/>
      <c r="E163" s="96"/>
      <c r="F163" s="97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90"/>
      <c r="B164" s="96"/>
      <c r="C164" s="96"/>
      <c r="D164" s="96"/>
      <c r="E164" s="96"/>
      <c r="F164" s="97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90"/>
      <c r="B165" s="96"/>
      <c r="C165" s="96"/>
      <c r="D165" s="96"/>
      <c r="E165" s="96"/>
      <c r="F165" s="97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90"/>
      <c r="B166" s="96"/>
      <c r="C166" s="96"/>
      <c r="D166" s="96"/>
      <c r="E166" s="96"/>
      <c r="F166" s="97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90"/>
      <c r="B167" s="96"/>
      <c r="C167" s="96"/>
      <c r="D167" s="96"/>
      <c r="E167" s="96"/>
      <c r="F167" s="97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90"/>
      <c r="B168" s="96"/>
      <c r="C168" s="96"/>
      <c r="D168" s="96"/>
      <c r="E168" s="96"/>
      <c r="F168" s="97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90"/>
      <c r="B169" s="96"/>
      <c r="C169" s="96"/>
      <c r="D169" s="96"/>
      <c r="E169" s="96"/>
      <c r="F169" s="97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90"/>
      <c r="B170" s="96"/>
      <c r="C170" s="96"/>
      <c r="D170" s="96"/>
      <c r="E170" s="96"/>
      <c r="F170" s="97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90"/>
      <c r="B171" s="96"/>
      <c r="C171" s="96"/>
      <c r="D171" s="96"/>
      <c r="E171" s="96"/>
      <c r="F171" s="97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90"/>
      <c r="B172" s="96"/>
      <c r="C172" s="96"/>
      <c r="D172" s="96"/>
      <c r="E172" s="96"/>
      <c r="F172" s="97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90"/>
      <c r="B173" s="96"/>
      <c r="C173" s="96"/>
      <c r="D173" s="96"/>
      <c r="E173" s="96"/>
      <c r="F173" s="97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90"/>
      <c r="B174" s="96"/>
      <c r="C174" s="96"/>
      <c r="D174" s="96"/>
      <c r="E174" s="96"/>
      <c r="F174" s="97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90"/>
      <c r="B175" s="96"/>
      <c r="C175" s="96"/>
      <c r="D175" s="96"/>
      <c r="E175" s="96"/>
      <c r="F175" s="97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90"/>
      <c r="B176" s="96"/>
      <c r="C176" s="96"/>
      <c r="D176" s="96"/>
      <c r="E176" s="96"/>
      <c r="F176" s="97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90"/>
      <c r="B177" s="96"/>
      <c r="C177" s="96"/>
      <c r="D177" s="96"/>
      <c r="E177" s="96"/>
      <c r="F177" s="97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90"/>
      <c r="B178" s="96"/>
      <c r="C178" s="96"/>
      <c r="D178" s="96"/>
      <c r="E178" s="96"/>
      <c r="F178" s="97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90"/>
      <c r="B179" s="96"/>
      <c r="C179" s="96"/>
      <c r="D179" s="96"/>
      <c r="E179" s="96"/>
      <c r="F179" s="97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90"/>
      <c r="B180" s="96"/>
      <c r="C180" s="96"/>
      <c r="D180" s="96"/>
      <c r="E180" s="96"/>
      <c r="F180" s="97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90"/>
      <c r="B181" s="96"/>
      <c r="C181" s="96"/>
      <c r="D181" s="96"/>
      <c r="E181" s="96"/>
      <c r="F181" s="97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90"/>
      <c r="B182" s="96"/>
      <c r="C182" s="96"/>
      <c r="D182" s="96"/>
      <c r="E182" s="96"/>
      <c r="F182" s="97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90"/>
      <c r="B183" s="96"/>
      <c r="C183" s="96"/>
      <c r="D183" s="96"/>
      <c r="E183" s="96"/>
      <c r="F183" s="97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90"/>
      <c r="B184" s="96"/>
      <c r="C184" s="96"/>
      <c r="D184" s="96"/>
      <c r="E184" s="96"/>
      <c r="F184" s="97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90"/>
      <c r="B185" s="96"/>
      <c r="C185" s="96"/>
      <c r="D185" s="96"/>
      <c r="E185" s="96"/>
      <c r="F185" s="97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90"/>
      <c r="B186" s="96"/>
      <c r="C186" s="96"/>
      <c r="D186" s="96"/>
      <c r="E186" s="96"/>
      <c r="F186" s="97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90"/>
      <c r="B187" s="96"/>
      <c r="C187" s="96"/>
      <c r="D187" s="96"/>
      <c r="E187" s="96"/>
      <c r="F187" s="97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90"/>
      <c r="B188" s="96"/>
      <c r="C188" s="96"/>
      <c r="D188" s="96"/>
      <c r="E188" s="96"/>
      <c r="F188" s="97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90"/>
      <c r="B189" s="96"/>
      <c r="C189" s="96"/>
      <c r="D189" s="96"/>
      <c r="E189" s="96"/>
      <c r="F189" s="97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90"/>
      <c r="B190" s="96"/>
      <c r="C190" s="96"/>
      <c r="D190" s="96"/>
      <c r="E190" s="96"/>
      <c r="F190" s="97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90"/>
      <c r="B191" s="96"/>
      <c r="C191" s="96"/>
      <c r="D191" s="96"/>
      <c r="E191" s="96"/>
      <c r="F191" s="97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90"/>
      <c r="B192" s="96"/>
      <c r="C192" s="96"/>
      <c r="D192" s="96"/>
      <c r="E192" s="96"/>
      <c r="F192" s="97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90"/>
      <c r="B193" s="96"/>
      <c r="C193" s="96"/>
      <c r="D193" s="96"/>
      <c r="E193" s="96"/>
      <c r="F193" s="97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90"/>
      <c r="B194" s="96"/>
      <c r="C194" s="96"/>
      <c r="D194" s="96"/>
      <c r="E194" s="96"/>
      <c r="F194" s="97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90"/>
      <c r="B195" s="96"/>
      <c r="C195" s="96"/>
      <c r="D195" s="96"/>
      <c r="E195" s="96"/>
      <c r="F195" s="97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90"/>
      <c r="B196" s="96"/>
      <c r="C196" s="96"/>
      <c r="D196" s="96"/>
      <c r="E196" s="96"/>
      <c r="F196" s="97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90"/>
      <c r="B197" s="96"/>
      <c r="C197" s="96"/>
      <c r="D197" s="96"/>
      <c r="E197" s="96"/>
      <c r="F197" s="97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90"/>
      <c r="B198" s="96"/>
      <c r="C198" s="96"/>
      <c r="D198" s="96"/>
      <c r="E198" s="96"/>
      <c r="F198" s="97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90"/>
      <c r="B199" s="96"/>
      <c r="C199" s="96"/>
      <c r="D199" s="96"/>
      <c r="E199" s="96"/>
      <c r="F199" s="97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90"/>
      <c r="B200" s="96"/>
      <c r="C200" s="96"/>
      <c r="D200" s="96"/>
      <c r="E200" s="96"/>
      <c r="F200" s="97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90"/>
      <c r="B201" s="96"/>
      <c r="C201" s="96"/>
      <c r="D201" s="96"/>
      <c r="E201" s="96"/>
      <c r="F201" s="97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90"/>
      <c r="B202" s="96"/>
      <c r="C202" s="96"/>
      <c r="D202" s="96"/>
      <c r="E202" s="96"/>
      <c r="F202" s="97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90"/>
      <c r="B203" s="96"/>
      <c r="C203" s="96"/>
      <c r="D203" s="96"/>
      <c r="E203" s="96"/>
      <c r="F203" s="97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90"/>
      <c r="B204" s="96"/>
      <c r="C204" s="96"/>
      <c r="D204" s="96"/>
      <c r="E204" s="96"/>
      <c r="F204" s="97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90"/>
      <c r="B205" s="96"/>
      <c r="C205" s="96"/>
      <c r="D205" s="96"/>
      <c r="E205" s="96"/>
      <c r="F205" s="97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90"/>
      <c r="B206" s="96"/>
      <c r="C206" s="96"/>
      <c r="D206" s="96"/>
      <c r="E206" s="96"/>
      <c r="F206" s="97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90"/>
      <c r="B207" s="96"/>
      <c r="C207" s="96"/>
      <c r="D207" s="96"/>
      <c r="E207" s="96"/>
      <c r="F207" s="97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90"/>
      <c r="B208" s="96"/>
      <c r="C208" s="96"/>
      <c r="D208" s="96"/>
      <c r="E208" s="96"/>
      <c r="F208" s="97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90"/>
      <c r="B209" s="96"/>
      <c r="C209" s="96"/>
      <c r="D209" s="96"/>
      <c r="E209" s="96"/>
      <c r="F209" s="97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90"/>
      <c r="B210" s="96"/>
      <c r="C210" s="96"/>
      <c r="D210" s="96"/>
      <c r="E210" s="96"/>
      <c r="F210" s="97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90"/>
      <c r="B211" s="96"/>
      <c r="C211" s="96"/>
      <c r="D211" s="96"/>
      <c r="E211" s="96"/>
      <c r="F211" s="97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90"/>
      <c r="B212" s="96"/>
      <c r="C212" s="96"/>
      <c r="D212" s="96"/>
      <c r="E212" s="96"/>
      <c r="F212" s="97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90"/>
      <c r="B213" s="96"/>
      <c r="C213" s="96"/>
      <c r="D213" s="96"/>
      <c r="E213" s="96"/>
      <c r="F213" s="97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90"/>
      <c r="B214" s="96"/>
      <c r="C214" s="96"/>
      <c r="D214" s="96"/>
      <c r="E214" s="96"/>
      <c r="F214" s="97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90"/>
      <c r="B215" s="96"/>
      <c r="C215" s="96"/>
      <c r="D215" s="96"/>
      <c r="E215" s="96"/>
      <c r="F215" s="97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90"/>
      <c r="B216" s="96"/>
      <c r="C216" s="96"/>
      <c r="D216" s="96"/>
      <c r="E216" s="96"/>
      <c r="F216" s="97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90"/>
      <c r="B217" s="96"/>
      <c r="C217" s="96"/>
      <c r="D217" s="96"/>
      <c r="E217" s="96"/>
      <c r="F217" s="97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90"/>
      <c r="B218" s="96"/>
      <c r="C218" s="96"/>
      <c r="D218" s="96"/>
      <c r="E218" s="96"/>
      <c r="F218" s="97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90"/>
      <c r="B219" s="96"/>
      <c r="C219" s="96"/>
      <c r="D219" s="96"/>
      <c r="E219" s="96"/>
      <c r="F219" s="97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90"/>
      <c r="B220" s="96"/>
      <c r="C220" s="96"/>
      <c r="D220" s="96"/>
      <c r="E220" s="96"/>
      <c r="F220" s="97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90"/>
      <c r="B221" s="96"/>
      <c r="C221" s="96"/>
      <c r="D221" s="96"/>
      <c r="E221" s="96"/>
      <c r="F221" s="97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90"/>
      <c r="B222" s="96"/>
      <c r="C222" s="96"/>
      <c r="D222" s="96"/>
      <c r="E222" s="96"/>
      <c r="F222" s="97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90"/>
      <c r="B223" s="96"/>
      <c r="C223" s="96"/>
      <c r="D223" s="96"/>
      <c r="E223" s="96"/>
      <c r="F223" s="97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90"/>
      <c r="B224" s="96"/>
      <c r="C224" s="96"/>
      <c r="D224" s="96"/>
      <c r="E224" s="96"/>
      <c r="F224" s="97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90"/>
      <c r="B225" s="96"/>
      <c r="C225" s="96"/>
      <c r="D225" s="96"/>
      <c r="E225" s="96"/>
      <c r="F225" s="97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90"/>
      <c r="B226" s="96"/>
      <c r="C226" s="96"/>
      <c r="D226" s="96"/>
      <c r="E226" s="96"/>
      <c r="F226" s="97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90"/>
      <c r="B227" s="96"/>
      <c r="C227" s="96"/>
      <c r="D227" s="96"/>
      <c r="E227" s="96"/>
      <c r="F227" s="97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90"/>
      <c r="B228" s="96"/>
      <c r="C228" s="96"/>
      <c r="D228" s="96"/>
      <c r="E228" s="96"/>
      <c r="F228" s="97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90"/>
      <c r="B229" s="96"/>
      <c r="C229" s="96"/>
      <c r="D229" s="96"/>
      <c r="E229" s="96"/>
      <c r="F229" s="97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90"/>
      <c r="B230" s="96"/>
      <c r="C230" s="96"/>
      <c r="D230" s="96"/>
      <c r="E230" s="96"/>
      <c r="F230" s="97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90"/>
      <c r="B231" s="96"/>
      <c r="C231" s="96"/>
      <c r="D231" s="96"/>
      <c r="E231" s="96"/>
      <c r="F231" s="97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90"/>
      <c r="B232" s="96"/>
      <c r="C232" s="96"/>
      <c r="D232" s="96"/>
      <c r="E232" s="96"/>
      <c r="F232" s="97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90"/>
      <c r="B233" s="96"/>
      <c r="C233" s="96"/>
      <c r="D233" s="96"/>
      <c r="E233" s="96"/>
      <c r="F233" s="97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90"/>
      <c r="B234" s="96"/>
      <c r="C234" s="96"/>
      <c r="D234" s="96"/>
      <c r="E234" s="96"/>
      <c r="F234" s="97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90"/>
      <c r="B235" s="96"/>
      <c r="C235" s="96"/>
      <c r="D235" s="96"/>
      <c r="E235" s="96"/>
      <c r="F235" s="97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90"/>
      <c r="B236" s="96"/>
      <c r="C236" s="96"/>
      <c r="D236" s="96"/>
      <c r="E236" s="96"/>
      <c r="F236" s="97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90"/>
      <c r="B237" s="96"/>
      <c r="C237" s="96"/>
      <c r="D237" s="96"/>
      <c r="E237" s="96"/>
      <c r="F237" s="97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90"/>
      <c r="B238" s="96"/>
      <c r="C238" s="96"/>
      <c r="D238" s="96"/>
      <c r="E238" s="96"/>
      <c r="F238" s="97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90"/>
      <c r="B239" s="96"/>
      <c r="C239" s="96"/>
      <c r="D239" s="96"/>
      <c r="E239" s="96"/>
      <c r="F239" s="97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90"/>
      <c r="B240" s="96"/>
      <c r="C240" s="96"/>
      <c r="D240" s="96"/>
      <c r="E240" s="96"/>
      <c r="F240" s="97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90"/>
      <c r="B241" s="96"/>
      <c r="C241" s="96"/>
      <c r="D241" s="96"/>
      <c r="E241" s="96"/>
      <c r="F241" s="97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90"/>
      <c r="B242" s="96"/>
      <c r="C242" s="96"/>
      <c r="D242" s="96"/>
      <c r="E242" s="96"/>
      <c r="F242" s="97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90"/>
      <c r="B243" s="96"/>
      <c r="C243" s="96"/>
      <c r="D243" s="96"/>
      <c r="E243" s="96"/>
      <c r="F243" s="97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90"/>
      <c r="B244" s="96"/>
      <c r="C244" s="96"/>
      <c r="D244" s="96"/>
      <c r="E244" s="96"/>
      <c r="F244" s="97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90"/>
      <c r="B245" s="96"/>
      <c r="C245" s="96"/>
      <c r="D245" s="96"/>
      <c r="E245" s="96"/>
      <c r="F245" s="97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90"/>
      <c r="B246" s="96"/>
      <c r="C246" s="96"/>
      <c r="D246" s="96"/>
      <c r="E246" s="96"/>
      <c r="F246" s="97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90"/>
      <c r="B247" s="96"/>
      <c r="C247" s="96"/>
      <c r="D247" s="96"/>
      <c r="E247" s="96"/>
      <c r="F247" s="97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90"/>
      <c r="B248" s="96"/>
      <c r="C248" s="96"/>
      <c r="D248" s="96"/>
      <c r="E248" s="96"/>
      <c r="F248" s="97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90"/>
      <c r="B249" s="96"/>
      <c r="C249" s="96"/>
      <c r="D249" s="96"/>
      <c r="E249" s="96"/>
      <c r="F249" s="97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90"/>
      <c r="B250" s="96"/>
      <c r="C250" s="96"/>
      <c r="D250" s="96"/>
      <c r="E250" s="96"/>
      <c r="F250" s="97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90"/>
      <c r="B251" s="96"/>
      <c r="C251" s="96"/>
      <c r="D251" s="96"/>
      <c r="E251" s="96"/>
      <c r="F251" s="97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90"/>
      <c r="B252" s="96"/>
      <c r="C252" s="96"/>
      <c r="D252" s="96"/>
      <c r="E252" s="96"/>
      <c r="F252" s="97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90"/>
      <c r="B253" s="96"/>
      <c r="C253" s="96"/>
      <c r="D253" s="96"/>
      <c r="E253" s="96"/>
      <c r="F253" s="97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90"/>
      <c r="B254" s="96"/>
      <c r="C254" s="96"/>
      <c r="D254" s="96"/>
      <c r="E254" s="96"/>
      <c r="F254" s="97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90"/>
      <c r="B255" s="96"/>
      <c r="C255" s="96"/>
      <c r="D255" s="96"/>
      <c r="E255" s="96"/>
      <c r="F255" s="97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90"/>
      <c r="B256" s="96"/>
      <c r="C256" s="96"/>
      <c r="D256" s="96"/>
      <c r="E256" s="96"/>
      <c r="F256" s="97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90"/>
      <c r="B257" s="96"/>
      <c r="C257" s="96"/>
      <c r="D257" s="96"/>
      <c r="E257" s="96"/>
      <c r="F257" s="97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90"/>
      <c r="B258" s="96"/>
      <c r="C258" s="96"/>
      <c r="D258" s="96"/>
      <c r="E258" s="96"/>
      <c r="F258" s="97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90"/>
      <c r="B259" s="96"/>
      <c r="C259" s="96"/>
      <c r="D259" s="96"/>
      <c r="E259" s="96"/>
      <c r="F259" s="97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90"/>
      <c r="B260" s="96"/>
      <c r="C260" s="96"/>
      <c r="D260" s="96"/>
      <c r="E260" s="96"/>
      <c r="F260" s="97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90"/>
      <c r="B261" s="96"/>
      <c r="C261" s="96"/>
      <c r="D261" s="96"/>
      <c r="E261" s="96"/>
      <c r="F261" s="97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90"/>
      <c r="B262" s="96"/>
      <c r="C262" s="96"/>
      <c r="D262" s="96"/>
      <c r="E262" s="96"/>
      <c r="F262" s="97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90"/>
      <c r="B263" s="96"/>
      <c r="C263" s="96"/>
      <c r="D263" s="96"/>
      <c r="E263" s="96"/>
      <c r="F263" s="97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90"/>
      <c r="B264" s="96"/>
      <c r="C264" s="96"/>
      <c r="D264" s="96"/>
      <c r="E264" s="96"/>
      <c r="F264" s="97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90"/>
      <c r="B265" s="96"/>
      <c r="C265" s="96"/>
      <c r="D265" s="96"/>
      <c r="E265" s="96"/>
      <c r="F265" s="97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90"/>
      <c r="B266" s="96"/>
      <c r="C266" s="96"/>
      <c r="D266" s="96"/>
      <c r="E266" s="96"/>
      <c r="F266" s="97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90"/>
      <c r="B267" s="96"/>
      <c r="C267" s="96"/>
      <c r="D267" s="96"/>
      <c r="E267" s="96"/>
      <c r="F267" s="97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90"/>
      <c r="B268" s="96"/>
      <c r="C268" s="96"/>
      <c r="D268" s="96"/>
      <c r="E268" s="96"/>
      <c r="F268" s="97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90"/>
      <c r="B269" s="96"/>
      <c r="C269" s="96"/>
      <c r="D269" s="96"/>
      <c r="E269" s="96"/>
      <c r="F269" s="97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90"/>
      <c r="B270" s="96"/>
      <c r="C270" s="96"/>
      <c r="D270" s="96"/>
      <c r="E270" s="96"/>
      <c r="F270" s="97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90"/>
      <c r="B271" s="96"/>
      <c r="C271" s="96"/>
      <c r="D271" s="96"/>
      <c r="E271" s="96"/>
      <c r="F271" s="97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90"/>
      <c r="B272" s="96"/>
      <c r="C272" s="96"/>
      <c r="D272" s="96"/>
      <c r="E272" s="96"/>
      <c r="F272" s="97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90"/>
      <c r="B273" s="96"/>
      <c r="C273" s="96"/>
      <c r="D273" s="96"/>
      <c r="E273" s="96"/>
      <c r="F273" s="97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90"/>
      <c r="B274" s="96"/>
      <c r="C274" s="96"/>
      <c r="D274" s="96"/>
      <c r="E274" s="96"/>
      <c r="F274" s="97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90"/>
      <c r="B275" s="96"/>
      <c r="C275" s="96"/>
      <c r="D275" s="96"/>
      <c r="E275" s="96"/>
      <c r="F275" s="97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90"/>
      <c r="B276" s="96"/>
      <c r="C276" s="96"/>
      <c r="D276" s="96"/>
      <c r="E276" s="96"/>
      <c r="F276" s="97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90"/>
      <c r="B277" s="96"/>
      <c r="C277" s="96"/>
      <c r="D277" s="96"/>
      <c r="E277" s="96"/>
      <c r="F277" s="97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90"/>
      <c r="B278" s="96"/>
      <c r="C278" s="96"/>
      <c r="D278" s="96"/>
      <c r="E278" s="96"/>
      <c r="F278" s="97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90"/>
      <c r="B279" s="96"/>
      <c r="C279" s="96"/>
      <c r="D279" s="96"/>
      <c r="E279" s="96"/>
      <c r="F279" s="97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90"/>
      <c r="B280" s="96"/>
      <c r="C280" s="96"/>
      <c r="D280" s="96"/>
      <c r="E280" s="96"/>
      <c r="F280" s="97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90"/>
      <c r="B281" s="96"/>
      <c r="C281" s="96"/>
      <c r="D281" s="96"/>
      <c r="E281" s="96"/>
      <c r="F281" s="97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90"/>
      <c r="B282" s="96"/>
      <c r="C282" s="96"/>
      <c r="D282" s="96"/>
      <c r="E282" s="96"/>
      <c r="F282" s="97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90"/>
      <c r="B283" s="96"/>
      <c r="C283" s="96"/>
      <c r="D283" s="96"/>
      <c r="E283" s="96"/>
      <c r="F283" s="97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90"/>
      <c r="B284" s="96"/>
      <c r="C284" s="96"/>
      <c r="D284" s="96"/>
      <c r="E284" s="96"/>
      <c r="F284" s="97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90"/>
      <c r="B285" s="96"/>
      <c r="C285" s="96"/>
      <c r="D285" s="96"/>
      <c r="E285" s="96"/>
      <c r="F285" s="97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90"/>
      <c r="B286" s="96"/>
      <c r="C286" s="96"/>
      <c r="D286" s="96"/>
      <c r="E286" s="96"/>
      <c r="F286" s="97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90"/>
      <c r="B287" s="96"/>
      <c r="C287" s="96"/>
      <c r="D287" s="96"/>
      <c r="E287" s="96"/>
      <c r="F287" s="97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90"/>
      <c r="B288" s="96"/>
      <c r="C288" s="96"/>
      <c r="D288" s="96"/>
      <c r="E288" s="96"/>
      <c r="F288" s="97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90"/>
      <c r="B289" s="96"/>
      <c r="C289" s="96"/>
      <c r="D289" s="96"/>
      <c r="E289" s="96"/>
      <c r="F289" s="97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90"/>
      <c r="B290" s="96"/>
      <c r="C290" s="96"/>
      <c r="D290" s="96"/>
      <c r="E290" s="96"/>
      <c r="F290" s="97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90"/>
      <c r="B291" s="96"/>
      <c r="C291" s="96"/>
      <c r="D291" s="96"/>
      <c r="E291" s="96"/>
      <c r="F291" s="97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90"/>
      <c r="B292" s="96"/>
      <c r="C292" s="96"/>
      <c r="D292" s="96"/>
      <c r="E292" s="96"/>
      <c r="F292" s="97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90"/>
      <c r="B293" s="96"/>
      <c r="C293" s="96"/>
      <c r="D293" s="96"/>
      <c r="E293" s="96"/>
      <c r="F293" s="97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90"/>
      <c r="B294" s="96"/>
      <c r="C294" s="96"/>
      <c r="D294" s="96"/>
      <c r="E294" s="96"/>
      <c r="F294" s="97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90"/>
      <c r="B295" s="96"/>
      <c r="C295" s="96"/>
      <c r="D295" s="96"/>
      <c r="E295" s="96"/>
      <c r="F295" s="97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90"/>
      <c r="B296" s="96"/>
      <c r="C296" s="96"/>
      <c r="D296" s="96"/>
      <c r="E296" s="96"/>
      <c r="F296" s="97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90"/>
      <c r="B297" s="96"/>
      <c r="C297" s="96"/>
      <c r="D297" s="96"/>
      <c r="E297" s="96"/>
      <c r="F297" s="97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90"/>
      <c r="B298" s="96"/>
      <c r="C298" s="96"/>
      <c r="D298" s="96"/>
      <c r="E298" s="96"/>
      <c r="F298" s="97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90"/>
      <c r="B299" s="96"/>
      <c r="C299" s="96"/>
      <c r="D299" s="96"/>
      <c r="E299" s="96"/>
      <c r="F299" s="97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90"/>
      <c r="B300" s="96"/>
      <c r="C300" s="96"/>
      <c r="D300" s="96"/>
      <c r="E300" s="96"/>
      <c r="F300" s="97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90"/>
      <c r="B301" s="96"/>
      <c r="C301" s="96"/>
      <c r="D301" s="96"/>
      <c r="E301" s="96"/>
      <c r="F301" s="97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90"/>
      <c r="B302" s="96"/>
      <c r="C302" s="96"/>
      <c r="D302" s="96"/>
      <c r="E302" s="96"/>
      <c r="F302" s="97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90"/>
      <c r="B303" s="96"/>
      <c r="C303" s="96"/>
      <c r="D303" s="96"/>
      <c r="E303" s="96"/>
      <c r="F303" s="97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90"/>
      <c r="B304" s="96"/>
      <c r="C304" s="96"/>
      <c r="D304" s="96"/>
      <c r="E304" s="96"/>
      <c r="F304" s="97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90"/>
      <c r="B305" s="96"/>
      <c r="C305" s="96"/>
      <c r="D305" s="96"/>
      <c r="E305" s="96"/>
      <c r="F305" s="97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90"/>
      <c r="B306" s="96"/>
      <c r="C306" s="96"/>
      <c r="D306" s="96"/>
      <c r="E306" s="96"/>
      <c r="F306" s="97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90"/>
      <c r="B307" s="96"/>
      <c r="C307" s="96"/>
      <c r="D307" s="96"/>
      <c r="E307" s="96"/>
      <c r="F307" s="97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90"/>
      <c r="B308" s="96"/>
      <c r="C308" s="96"/>
      <c r="D308" s="96"/>
      <c r="E308" s="96"/>
      <c r="F308" s="97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90"/>
      <c r="B309" s="96"/>
      <c r="C309" s="96"/>
      <c r="D309" s="96"/>
      <c r="E309" s="96"/>
      <c r="F309" s="97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90"/>
      <c r="B310" s="96"/>
      <c r="C310" s="96"/>
      <c r="D310" s="96"/>
      <c r="E310" s="96"/>
      <c r="F310" s="97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90"/>
      <c r="B311" s="96"/>
      <c r="C311" s="96"/>
      <c r="D311" s="96"/>
      <c r="E311" s="96"/>
      <c r="F311" s="97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90"/>
      <c r="B312" s="96"/>
      <c r="C312" s="96"/>
      <c r="D312" s="96"/>
      <c r="E312" s="96"/>
      <c r="F312" s="97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90"/>
      <c r="B313" s="96"/>
      <c r="C313" s="96"/>
      <c r="D313" s="96"/>
      <c r="E313" s="96"/>
      <c r="F313" s="97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90"/>
      <c r="B314" s="96"/>
      <c r="C314" s="96"/>
      <c r="D314" s="96"/>
      <c r="E314" s="96"/>
      <c r="F314" s="97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90"/>
      <c r="B315" s="96"/>
      <c r="C315" s="96"/>
      <c r="D315" s="96"/>
      <c r="E315" s="96"/>
      <c r="F315" s="97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90"/>
      <c r="B316" s="96"/>
      <c r="C316" s="96"/>
      <c r="D316" s="96"/>
      <c r="E316" s="96"/>
      <c r="F316" s="97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90"/>
      <c r="B317" s="96"/>
      <c r="C317" s="96"/>
      <c r="D317" s="96"/>
      <c r="E317" s="96"/>
      <c r="F317" s="97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90"/>
      <c r="B318" s="96"/>
      <c r="C318" s="96"/>
      <c r="D318" s="96"/>
      <c r="E318" s="96"/>
      <c r="F318" s="97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90"/>
      <c r="B319" s="96"/>
      <c r="C319" s="96"/>
      <c r="D319" s="96"/>
      <c r="E319" s="96"/>
      <c r="F319" s="97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90"/>
      <c r="B320" s="96"/>
      <c r="C320" s="96"/>
      <c r="D320" s="96"/>
      <c r="E320" s="96"/>
      <c r="F320" s="97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90"/>
      <c r="B321" s="96"/>
      <c r="C321" s="96"/>
      <c r="D321" s="96"/>
      <c r="E321" s="96"/>
      <c r="F321" s="97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90"/>
      <c r="B322" s="96"/>
      <c r="C322" s="96"/>
      <c r="D322" s="96"/>
      <c r="E322" s="96"/>
      <c r="F322" s="97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90"/>
      <c r="B323" s="96"/>
      <c r="C323" s="96"/>
      <c r="D323" s="96"/>
      <c r="E323" s="96"/>
      <c r="F323" s="97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90"/>
      <c r="B324" s="96"/>
      <c r="C324" s="96"/>
      <c r="D324" s="96"/>
      <c r="E324" s="96"/>
      <c r="F324" s="97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90"/>
      <c r="B325" s="96"/>
      <c r="C325" s="96"/>
      <c r="D325" s="96"/>
      <c r="E325" s="96"/>
      <c r="F325" s="97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90"/>
      <c r="B326" s="96"/>
      <c r="C326" s="96"/>
      <c r="D326" s="96"/>
      <c r="E326" s="96"/>
      <c r="F326" s="97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90"/>
      <c r="B327" s="96"/>
      <c r="C327" s="96"/>
      <c r="D327" s="96"/>
      <c r="E327" s="96"/>
      <c r="F327" s="97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90"/>
      <c r="B328" s="96"/>
      <c r="C328" s="96"/>
      <c r="D328" s="96"/>
      <c r="E328" s="96"/>
      <c r="F328" s="97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90"/>
      <c r="B329" s="96"/>
      <c r="C329" s="96"/>
      <c r="D329" s="96"/>
      <c r="E329" s="96"/>
      <c r="F329" s="97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90"/>
      <c r="B330" s="96"/>
      <c r="C330" s="96"/>
      <c r="D330" s="96"/>
      <c r="E330" s="96"/>
      <c r="F330" s="97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90"/>
      <c r="B331" s="96"/>
      <c r="C331" s="96"/>
      <c r="D331" s="96"/>
      <c r="E331" s="96"/>
      <c r="F331" s="97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90"/>
      <c r="B332" s="96"/>
      <c r="C332" s="96"/>
      <c r="D332" s="96"/>
      <c r="E332" s="96"/>
      <c r="F332" s="97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90"/>
      <c r="B333" s="96"/>
      <c r="C333" s="96"/>
      <c r="D333" s="96"/>
      <c r="E333" s="96"/>
      <c r="F333" s="97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90"/>
      <c r="B334" s="96"/>
      <c r="C334" s="96"/>
      <c r="D334" s="96"/>
      <c r="E334" s="96"/>
      <c r="F334" s="97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90"/>
      <c r="B335" s="96"/>
      <c r="C335" s="96"/>
      <c r="D335" s="96"/>
      <c r="E335" s="96"/>
      <c r="F335" s="97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90"/>
      <c r="B336" s="96"/>
      <c r="C336" s="96"/>
      <c r="D336" s="96"/>
      <c r="E336" s="96"/>
      <c r="F336" s="97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90"/>
      <c r="B337" s="96"/>
      <c r="C337" s="96"/>
      <c r="D337" s="96"/>
      <c r="E337" s="96"/>
      <c r="F337" s="97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90"/>
      <c r="B338" s="96"/>
      <c r="C338" s="96"/>
      <c r="D338" s="96"/>
      <c r="E338" s="96"/>
      <c r="F338" s="97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90"/>
      <c r="B339" s="96"/>
      <c r="C339" s="96"/>
      <c r="D339" s="96"/>
      <c r="E339" s="96"/>
      <c r="F339" s="97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90"/>
      <c r="B340" s="96"/>
      <c r="C340" s="96"/>
      <c r="D340" s="96"/>
      <c r="E340" s="96"/>
      <c r="F340" s="97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90"/>
      <c r="B341" s="96"/>
      <c r="C341" s="96"/>
      <c r="D341" s="96"/>
      <c r="E341" s="96"/>
      <c r="F341" s="97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90"/>
      <c r="B342" s="96"/>
      <c r="C342" s="96"/>
      <c r="D342" s="96"/>
      <c r="E342" s="96"/>
      <c r="F342" s="97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90"/>
      <c r="B343" s="96"/>
      <c r="C343" s="96"/>
      <c r="D343" s="96"/>
      <c r="E343" s="96"/>
      <c r="F343" s="97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90"/>
      <c r="B344" s="96"/>
      <c r="C344" s="96"/>
      <c r="D344" s="96"/>
      <c r="E344" s="96"/>
      <c r="F344" s="97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90"/>
      <c r="B345" s="96"/>
      <c r="C345" s="96"/>
      <c r="D345" s="96"/>
      <c r="E345" s="96"/>
      <c r="F345" s="97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90"/>
      <c r="B346" s="96"/>
      <c r="C346" s="96"/>
      <c r="D346" s="96"/>
      <c r="E346" s="96"/>
      <c r="F346" s="97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90"/>
      <c r="B347" s="96"/>
      <c r="C347" s="96"/>
      <c r="D347" s="96"/>
      <c r="E347" s="96"/>
      <c r="F347" s="97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90"/>
      <c r="B348" s="96"/>
      <c r="C348" s="96"/>
      <c r="D348" s="96"/>
      <c r="E348" s="96"/>
      <c r="F348" s="97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90"/>
      <c r="B349" s="96"/>
      <c r="C349" s="96"/>
      <c r="D349" s="96"/>
      <c r="E349" s="96"/>
      <c r="F349" s="97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90"/>
      <c r="B350" s="96"/>
      <c r="C350" s="96"/>
      <c r="D350" s="96"/>
      <c r="E350" s="96"/>
      <c r="F350" s="97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90"/>
      <c r="B351" s="96"/>
      <c r="C351" s="96"/>
      <c r="D351" s="96"/>
      <c r="E351" s="96"/>
      <c r="F351" s="97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90"/>
      <c r="B352" s="96"/>
      <c r="C352" s="96"/>
      <c r="D352" s="96"/>
      <c r="E352" s="96"/>
      <c r="F352" s="97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90"/>
      <c r="B353" s="96"/>
      <c r="C353" s="96"/>
      <c r="D353" s="96"/>
      <c r="E353" s="96"/>
      <c r="F353" s="97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90"/>
      <c r="B354" s="96"/>
      <c r="C354" s="96"/>
      <c r="D354" s="96"/>
      <c r="E354" s="96"/>
      <c r="F354" s="97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90"/>
      <c r="B355" s="96"/>
      <c r="C355" s="96"/>
      <c r="D355" s="96"/>
      <c r="E355" s="96"/>
      <c r="F355" s="97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90"/>
      <c r="B356" s="96"/>
      <c r="C356" s="96"/>
      <c r="D356" s="96"/>
      <c r="E356" s="96"/>
      <c r="F356" s="97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90"/>
      <c r="B357" s="96"/>
      <c r="C357" s="96"/>
      <c r="D357" s="96"/>
      <c r="E357" s="96"/>
      <c r="F357" s="97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90"/>
      <c r="B358" s="96"/>
      <c r="C358" s="96"/>
      <c r="D358" s="96"/>
      <c r="E358" s="96"/>
      <c r="F358" s="97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90"/>
      <c r="B359" s="96"/>
      <c r="C359" s="96"/>
      <c r="D359" s="96"/>
      <c r="E359" s="96"/>
      <c r="F359" s="97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90"/>
      <c r="B360" s="96"/>
      <c r="C360" s="96"/>
      <c r="D360" s="96"/>
      <c r="E360" s="96"/>
      <c r="F360" s="97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90"/>
      <c r="B361" s="96"/>
      <c r="C361" s="96"/>
      <c r="D361" s="96"/>
      <c r="E361" s="96"/>
      <c r="F361" s="97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90"/>
      <c r="B362" s="96"/>
      <c r="C362" s="96"/>
      <c r="D362" s="96"/>
      <c r="E362" s="96"/>
      <c r="F362" s="97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90"/>
      <c r="B363" s="96"/>
      <c r="C363" s="96"/>
      <c r="D363" s="96"/>
      <c r="E363" s="96"/>
      <c r="F363" s="97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90"/>
      <c r="B364" s="96"/>
      <c r="C364" s="96"/>
      <c r="D364" s="96"/>
      <c r="E364" s="96"/>
      <c r="F364" s="97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90"/>
      <c r="B365" s="96"/>
      <c r="C365" s="96"/>
      <c r="D365" s="96"/>
      <c r="E365" s="96"/>
      <c r="F365" s="97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90"/>
      <c r="B366" s="96"/>
      <c r="C366" s="96"/>
      <c r="D366" s="96"/>
      <c r="E366" s="96"/>
      <c r="F366" s="97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90"/>
      <c r="B367" s="96"/>
      <c r="C367" s="96"/>
      <c r="D367" s="96"/>
      <c r="E367" s="96"/>
      <c r="F367" s="97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90"/>
      <c r="B368" s="96"/>
      <c r="C368" s="96"/>
      <c r="D368" s="96"/>
      <c r="E368" s="96"/>
      <c r="F368" s="97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90"/>
      <c r="B369" s="96"/>
      <c r="C369" s="96"/>
      <c r="D369" s="96"/>
      <c r="E369" s="96"/>
      <c r="F369" s="97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90"/>
      <c r="B370" s="96"/>
      <c r="C370" s="96"/>
      <c r="D370" s="96"/>
      <c r="E370" s="96"/>
      <c r="F370" s="97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90"/>
      <c r="B371" s="96"/>
      <c r="C371" s="96"/>
      <c r="D371" s="96"/>
      <c r="E371" s="96"/>
      <c r="F371" s="97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90"/>
      <c r="B372" s="96"/>
      <c r="C372" s="96"/>
      <c r="D372" s="96"/>
      <c r="E372" s="96"/>
      <c r="F372" s="97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90"/>
      <c r="B373" s="96"/>
      <c r="C373" s="96"/>
      <c r="D373" s="96"/>
      <c r="E373" s="96"/>
      <c r="F373" s="97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90"/>
      <c r="B374" s="96"/>
      <c r="C374" s="96"/>
      <c r="D374" s="96"/>
      <c r="E374" s="96"/>
      <c r="F374" s="97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90"/>
      <c r="B375" s="96"/>
      <c r="C375" s="96"/>
      <c r="D375" s="96"/>
      <c r="E375" s="96"/>
      <c r="F375" s="97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90"/>
      <c r="B376" s="96"/>
      <c r="C376" s="96"/>
      <c r="D376" s="96"/>
      <c r="E376" s="96"/>
      <c r="F376" s="97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90"/>
      <c r="B377" s="96"/>
      <c r="C377" s="96"/>
      <c r="D377" s="96"/>
      <c r="E377" s="96"/>
      <c r="F377" s="97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90"/>
      <c r="B378" s="96"/>
      <c r="C378" s="96"/>
      <c r="D378" s="96"/>
      <c r="E378" s="96"/>
      <c r="F378" s="97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90"/>
      <c r="B379" s="96"/>
      <c r="C379" s="96"/>
      <c r="D379" s="96"/>
      <c r="E379" s="96"/>
      <c r="F379" s="97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90"/>
      <c r="B380" s="96"/>
      <c r="C380" s="96"/>
      <c r="D380" s="96"/>
      <c r="E380" s="96"/>
      <c r="F380" s="97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90"/>
      <c r="B381" s="96"/>
      <c r="C381" s="96"/>
      <c r="D381" s="96"/>
      <c r="E381" s="96"/>
      <c r="F381" s="97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90"/>
      <c r="B382" s="96"/>
      <c r="C382" s="96"/>
      <c r="D382" s="96"/>
      <c r="E382" s="96"/>
      <c r="F382" s="97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90"/>
      <c r="B383" s="96"/>
      <c r="C383" s="96"/>
      <c r="D383" s="96"/>
      <c r="E383" s="96"/>
      <c r="F383" s="97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90"/>
      <c r="B384" s="96"/>
      <c r="C384" s="96"/>
      <c r="D384" s="96"/>
      <c r="E384" s="96"/>
      <c r="F384" s="97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90"/>
      <c r="B385" s="96"/>
      <c r="C385" s="96"/>
      <c r="D385" s="96"/>
      <c r="E385" s="96"/>
      <c r="F385" s="97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90"/>
      <c r="B386" s="96"/>
      <c r="C386" s="96"/>
      <c r="D386" s="96"/>
      <c r="E386" s="96"/>
      <c r="F386" s="97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90"/>
      <c r="B387" s="96"/>
      <c r="C387" s="96"/>
      <c r="D387" s="96"/>
      <c r="E387" s="96"/>
      <c r="F387" s="97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90"/>
      <c r="B388" s="96"/>
      <c r="C388" s="96"/>
      <c r="D388" s="96"/>
      <c r="E388" s="96"/>
      <c r="F388" s="97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90"/>
      <c r="B389" s="96"/>
      <c r="C389" s="96"/>
      <c r="D389" s="96"/>
      <c r="E389" s="96"/>
      <c r="F389" s="97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90"/>
      <c r="B390" s="96"/>
      <c r="C390" s="96"/>
      <c r="D390" s="96"/>
      <c r="E390" s="96"/>
      <c r="F390" s="97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90"/>
      <c r="B391" s="96"/>
      <c r="C391" s="96"/>
      <c r="D391" s="96"/>
      <c r="E391" s="96"/>
      <c r="F391" s="97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90"/>
      <c r="B392" s="96"/>
      <c r="C392" s="96"/>
      <c r="D392" s="96"/>
      <c r="E392" s="96"/>
      <c r="F392" s="97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90"/>
      <c r="B393" s="96"/>
      <c r="C393" s="96"/>
      <c r="D393" s="96"/>
      <c r="E393" s="96"/>
      <c r="F393" s="97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90"/>
      <c r="B394" s="96"/>
      <c r="C394" s="96"/>
      <c r="D394" s="96"/>
      <c r="E394" s="96"/>
      <c r="F394" s="97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90"/>
      <c r="B395" s="96"/>
      <c r="C395" s="96"/>
      <c r="D395" s="96"/>
      <c r="E395" s="96"/>
      <c r="F395" s="97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90"/>
      <c r="B396" s="96"/>
      <c r="C396" s="96"/>
      <c r="D396" s="96"/>
      <c r="E396" s="96"/>
      <c r="F396" s="97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90"/>
      <c r="B397" s="96"/>
      <c r="C397" s="96"/>
      <c r="D397" s="96"/>
      <c r="E397" s="96"/>
      <c r="F397" s="97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90"/>
      <c r="B398" s="96"/>
      <c r="C398" s="96"/>
      <c r="D398" s="96"/>
      <c r="E398" s="96"/>
      <c r="F398" s="97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90"/>
      <c r="B399" s="96"/>
      <c r="C399" s="96"/>
      <c r="D399" s="96"/>
      <c r="E399" s="96"/>
      <c r="F399" s="97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90"/>
      <c r="B400" s="96"/>
      <c r="C400" s="96"/>
      <c r="D400" s="96"/>
      <c r="E400" s="96"/>
      <c r="F400" s="97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90"/>
      <c r="B401" s="96"/>
      <c r="C401" s="96"/>
      <c r="D401" s="96"/>
      <c r="E401" s="96"/>
      <c r="F401" s="97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90"/>
      <c r="B402" s="96"/>
      <c r="C402" s="96"/>
      <c r="D402" s="96"/>
      <c r="E402" s="96"/>
      <c r="F402" s="97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90"/>
      <c r="B403" s="96"/>
      <c r="C403" s="96"/>
      <c r="D403" s="96"/>
      <c r="E403" s="96"/>
      <c r="F403" s="97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90"/>
      <c r="B404" s="96"/>
      <c r="C404" s="96"/>
      <c r="D404" s="96"/>
      <c r="E404" s="96"/>
      <c r="F404" s="97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90"/>
      <c r="B405" s="96"/>
      <c r="C405" s="96"/>
      <c r="D405" s="96"/>
      <c r="E405" s="96"/>
      <c r="F405" s="97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90"/>
      <c r="B406" s="96"/>
      <c r="C406" s="96"/>
      <c r="D406" s="96"/>
      <c r="E406" s="96"/>
      <c r="F406" s="97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90"/>
      <c r="B407" s="96"/>
      <c r="C407" s="96"/>
      <c r="D407" s="96"/>
      <c r="E407" s="96"/>
      <c r="F407" s="97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90"/>
      <c r="B408" s="96"/>
      <c r="C408" s="96"/>
      <c r="D408" s="96"/>
      <c r="E408" s="96"/>
      <c r="F408" s="97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90"/>
      <c r="B409" s="96"/>
      <c r="C409" s="96"/>
      <c r="D409" s="96"/>
      <c r="E409" s="96"/>
      <c r="F409" s="97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90"/>
      <c r="B410" s="96"/>
      <c r="C410" s="96"/>
      <c r="D410" s="96"/>
      <c r="E410" s="96"/>
      <c r="F410" s="97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90"/>
      <c r="B411" s="96"/>
      <c r="C411" s="96"/>
      <c r="D411" s="96"/>
      <c r="E411" s="96"/>
      <c r="F411" s="97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90"/>
      <c r="B412" s="96"/>
      <c r="C412" s="96"/>
      <c r="D412" s="96"/>
      <c r="E412" s="96"/>
      <c r="F412" s="97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90"/>
      <c r="B413" s="96"/>
      <c r="C413" s="96"/>
      <c r="D413" s="96"/>
      <c r="E413" s="96"/>
      <c r="F413" s="97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90"/>
      <c r="B414" s="96"/>
      <c r="C414" s="96"/>
      <c r="D414" s="96"/>
      <c r="E414" s="96"/>
      <c r="F414" s="97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90"/>
      <c r="B415" s="96"/>
      <c r="C415" s="96"/>
      <c r="D415" s="96"/>
      <c r="E415" s="96"/>
      <c r="F415" s="97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90"/>
      <c r="B416" s="96"/>
      <c r="C416" s="96"/>
      <c r="D416" s="96"/>
      <c r="E416" s="96"/>
      <c r="F416" s="97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90"/>
      <c r="B417" s="96"/>
      <c r="C417" s="96"/>
      <c r="D417" s="96"/>
      <c r="E417" s="96"/>
      <c r="F417" s="97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90"/>
      <c r="B418" s="96"/>
      <c r="C418" s="96"/>
      <c r="D418" s="96"/>
      <c r="E418" s="96"/>
      <c r="F418" s="97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90"/>
      <c r="B419" s="96"/>
      <c r="C419" s="96"/>
      <c r="D419" s="96"/>
      <c r="E419" s="96"/>
      <c r="F419" s="97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90"/>
      <c r="B420" s="96"/>
      <c r="C420" s="96"/>
      <c r="D420" s="96"/>
      <c r="E420" s="96"/>
      <c r="F420" s="97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90"/>
      <c r="B421" s="96"/>
      <c r="C421" s="96"/>
      <c r="D421" s="96"/>
      <c r="E421" s="96"/>
      <c r="F421" s="97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90"/>
      <c r="B422" s="96"/>
      <c r="C422" s="96"/>
      <c r="D422" s="96"/>
      <c r="E422" s="96"/>
      <c r="F422" s="97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90"/>
      <c r="B423" s="96"/>
      <c r="C423" s="96"/>
      <c r="D423" s="96"/>
      <c r="E423" s="96"/>
      <c r="F423" s="97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90"/>
      <c r="B424" s="96"/>
      <c r="C424" s="96"/>
      <c r="D424" s="96"/>
      <c r="E424" s="96"/>
      <c r="F424" s="97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90"/>
      <c r="B425" s="96"/>
      <c r="C425" s="96"/>
      <c r="D425" s="96"/>
      <c r="E425" s="96"/>
      <c r="F425" s="97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90"/>
      <c r="B426" s="96"/>
      <c r="C426" s="96"/>
      <c r="D426" s="96"/>
      <c r="E426" s="96"/>
      <c r="F426" s="97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90"/>
      <c r="B427" s="96"/>
      <c r="C427" s="96"/>
      <c r="D427" s="96"/>
      <c r="E427" s="96"/>
      <c r="F427" s="97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90"/>
      <c r="B428" s="96"/>
      <c r="C428" s="96"/>
      <c r="D428" s="96"/>
      <c r="E428" s="96"/>
      <c r="F428" s="97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90"/>
      <c r="B429" s="96"/>
      <c r="C429" s="96"/>
      <c r="D429" s="96"/>
      <c r="E429" s="96"/>
      <c r="F429" s="97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90"/>
      <c r="B430" s="96"/>
      <c r="C430" s="96"/>
      <c r="D430" s="96"/>
      <c r="E430" s="96"/>
      <c r="F430" s="97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90"/>
      <c r="B431" s="96"/>
      <c r="C431" s="96"/>
      <c r="D431" s="96"/>
      <c r="E431" s="96"/>
      <c r="F431" s="97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90"/>
      <c r="B432" s="96"/>
      <c r="C432" s="96"/>
      <c r="D432" s="96"/>
      <c r="E432" s="96"/>
      <c r="F432" s="97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90"/>
      <c r="B433" s="96"/>
      <c r="C433" s="96"/>
      <c r="D433" s="96"/>
      <c r="E433" s="96"/>
      <c r="F433" s="97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90"/>
      <c r="B434" s="96"/>
      <c r="C434" s="96"/>
      <c r="D434" s="96"/>
      <c r="E434" s="96"/>
      <c r="F434" s="97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90"/>
      <c r="B435" s="96"/>
      <c r="C435" s="96"/>
      <c r="D435" s="96"/>
      <c r="E435" s="96"/>
      <c r="F435" s="97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90"/>
      <c r="B436" s="96"/>
      <c r="C436" s="96"/>
      <c r="D436" s="96"/>
      <c r="E436" s="96"/>
      <c r="F436" s="97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90"/>
      <c r="B437" s="96"/>
      <c r="C437" s="96"/>
      <c r="D437" s="96"/>
      <c r="E437" s="96"/>
      <c r="F437" s="97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90"/>
      <c r="B438" s="96"/>
      <c r="C438" s="96"/>
      <c r="D438" s="96"/>
      <c r="E438" s="96"/>
      <c r="F438" s="97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90"/>
      <c r="B439" s="96"/>
      <c r="C439" s="96"/>
      <c r="D439" s="96"/>
      <c r="E439" s="96"/>
      <c r="F439" s="97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90"/>
      <c r="B440" s="96"/>
      <c r="C440" s="96"/>
      <c r="D440" s="96"/>
      <c r="E440" s="96"/>
      <c r="F440" s="97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90"/>
      <c r="B441" s="96"/>
      <c r="C441" s="96"/>
      <c r="D441" s="96"/>
      <c r="E441" s="96"/>
      <c r="F441" s="97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90"/>
      <c r="B442" s="96"/>
      <c r="C442" s="96"/>
      <c r="D442" s="96"/>
      <c r="E442" s="96"/>
      <c r="F442" s="97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90"/>
      <c r="B443" s="96"/>
      <c r="C443" s="96"/>
      <c r="D443" s="96"/>
      <c r="E443" s="96"/>
      <c r="F443" s="97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90"/>
      <c r="B444" s="96"/>
      <c r="C444" s="96"/>
      <c r="D444" s="96"/>
      <c r="E444" s="96"/>
      <c r="F444" s="97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90"/>
      <c r="B445" s="96"/>
      <c r="C445" s="96"/>
      <c r="D445" s="96"/>
      <c r="E445" s="96"/>
      <c r="F445" s="97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90"/>
      <c r="B446" s="96"/>
      <c r="C446" s="96"/>
      <c r="D446" s="96"/>
      <c r="E446" s="96"/>
      <c r="F446" s="97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90"/>
      <c r="B447" s="96"/>
      <c r="C447" s="96"/>
      <c r="D447" s="96"/>
      <c r="E447" s="96"/>
      <c r="F447" s="97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90"/>
      <c r="B448" s="96"/>
      <c r="C448" s="96"/>
      <c r="D448" s="96"/>
      <c r="E448" s="96"/>
      <c r="F448" s="97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90"/>
      <c r="B449" s="96"/>
      <c r="C449" s="96"/>
      <c r="D449" s="96"/>
      <c r="E449" s="96"/>
      <c r="F449" s="97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90"/>
      <c r="B450" s="96"/>
      <c r="C450" s="96"/>
      <c r="D450" s="96"/>
      <c r="E450" s="96"/>
      <c r="F450" s="97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90"/>
      <c r="B451" s="96"/>
      <c r="C451" s="96"/>
      <c r="D451" s="96"/>
      <c r="E451" s="96"/>
      <c r="F451" s="97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90"/>
      <c r="B452" s="96"/>
      <c r="C452" s="96"/>
      <c r="D452" s="96"/>
      <c r="E452" s="96"/>
      <c r="F452" s="97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90"/>
      <c r="B453" s="96"/>
      <c r="C453" s="96"/>
      <c r="D453" s="96"/>
      <c r="E453" s="96"/>
      <c r="F453" s="97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90"/>
      <c r="B454" s="96"/>
      <c r="C454" s="96"/>
      <c r="D454" s="96"/>
      <c r="E454" s="96"/>
      <c r="F454" s="97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90"/>
      <c r="B455" s="96"/>
      <c r="C455" s="96"/>
      <c r="D455" s="96"/>
      <c r="E455" s="96"/>
      <c r="F455" s="97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90"/>
      <c r="B456" s="96"/>
      <c r="C456" s="96"/>
      <c r="D456" s="96"/>
      <c r="E456" s="96"/>
      <c r="F456" s="97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90"/>
      <c r="B457" s="96"/>
      <c r="C457" s="96"/>
      <c r="D457" s="96"/>
      <c r="E457" s="96"/>
      <c r="F457" s="97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90"/>
      <c r="B458" s="96"/>
      <c r="C458" s="96"/>
      <c r="D458" s="96"/>
      <c r="E458" s="96"/>
      <c r="F458" s="97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90"/>
      <c r="B459" s="96"/>
      <c r="C459" s="96"/>
      <c r="D459" s="96"/>
      <c r="E459" s="96"/>
      <c r="F459" s="97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90"/>
      <c r="B460" s="96"/>
      <c r="C460" s="96"/>
      <c r="D460" s="96"/>
      <c r="E460" s="96"/>
      <c r="F460" s="97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90"/>
      <c r="B461" s="96"/>
      <c r="C461" s="96"/>
      <c r="D461" s="96"/>
      <c r="E461" s="96"/>
      <c r="F461" s="97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90"/>
      <c r="B462" s="96"/>
      <c r="C462" s="96"/>
      <c r="D462" s="96"/>
      <c r="E462" s="96"/>
      <c r="F462" s="97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90"/>
      <c r="B463" s="96"/>
      <c r="C463" s="96"/>
      <c r="D463" s="96"/>
      <c r="E463" s="96"/>
      <c r="F463" s="97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90"/>
      <c r="B464" s="96"/>
      <c r="C464" s="96"/>
      <c r="D464" s="96"/>
      <c r="E464" s="96"/>
      <c r="F464" s="97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90"/>
      <c r="B465" s="96"/>
      <c r="C465" s="96"/>
      <c r="D465" s="96"/>
      <c r="E465" s="96"/>
      <c r="F465" s="97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90"/>
      <c r="B466" s="96"/>
      <c r="C466" s="96"/>
      <c r="D466" s="96"/>
      <c r="E466" s="96"/>
      <c r="F466" s="97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90"/>
      <c r="B467" s="96"/>
      <c r="C467" s="96"/>
      <c r="D467" s="96"/>
      <c r="E467" s="96"/>
      <c r="F467" s="97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90"/>
      <c r="B468" s="96"/>
      <c r="C468" s="96"/>
      <c r="D468" s="96"/>
      <c r="E468" s="96"/>
      <c r="F468" s="97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90"/>
      <c r="B469" s="96"/>
      <c r="C469" s="96"/>
      <c r="D469" s="96"/>
      <c r="E469" s="96"/>
      <c r="F469" s="97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90"/>
      <c r="B470" s="96"/>
      <c r="C470" s="96"/>
      <c r="D470" s="96"/>
      <c r="E470" s="96"/>
      <c r="F470" s="97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90"/>
      <c r="B471" s="96"/>
      <c r="C471" s="96"/>
      <c r="D471" s="96"/>
      <c r="E471" s="96"/>
      <c r="F471" s="97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90"/>
      <c r="B472" s="96"/>
      <c r="C472" s="96"/>
      <c r="D472" s="96"/>
      <c r="E472" s="96"/>
      <c r="F472" s="97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90"/>
      <c r="B473" s="96"/>
      <c r="C473" s="96"/>
      <c r="D473" s="96"/>
      <c r="E473" s="96"/>
      <c r="F473" s="97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90"/>
      <c r="B474" s="96"/>
      <c r="C474" s="96"/>
      <c r="D474" s="96"/>
      <c r="E474" s="96"/>
      <c r="F474" s="97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90"/>
      <c r="B475" s="96"/>
      <c r="C475" s="96"/>
      <c r="D475" s="96"/>
      <c r="E475" s="96"/>
      <c r="F475" s="97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90"/>
      <c r="B476" s="96"/>
      <c r="C476" s="96"/>
      <c r="D476" s="96"/>
      <c r="E476" s="96"/>
      <c r="F476" s="97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90"/>
      <c r="B477" s="96"/>
      <c r="C477" s="96"/>
      <c r="D477" s="96"/>
      <c r="E477" s="96"/>
      <c r="F477" s="97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90"/>
      <c r="B478" s="96"/>
      <c r="C478" s="96"/>
      <c r="D478" s="96"/>
      <c r="E478" s="96"/>
      <c r="F478" s="97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90"/>
      <c r="B479" s="96"/>
      <c r="C479" s="96"/>
      <c r="D479" s="96"/>
      <c r="E479" s="96"/>
      <c r="F479" s="97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90"/>
      <c r="B480" s="96"/>
      <c r="C480" s="96"/>
      <c r="D480" s="96"/>
      <c r="E480" s="96"/>
      <c r="F480" s="97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90"/>
      <c r="B481" s="96"/>
      <c r="C481" s="96"/>
      <c r="D481" s="96"/>
      <c r="E481" s="96"/>
      <c r="F481" s="97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90"/>
      <c r="B482" s="96"/>
      <c r="C482" s="96"/>
      <c r="D482" s="96"/>
      <c r="E482" s="96"/>
      <c r="F482" s="97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90"/>
      <c r="B483" s="96"/>
      <c r="C483" s="96"/>
      <c r="D483" s="96"/>
      <c r="E483" s="96"/>
      <c r="F483" s="97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90"/>
      <c r="B484" s="96"/>
      <c r="C484" s="96"/>
      <c r="D484" s="96"/>
      <c r="E484" s="96"/>
      <c r="F484" s="97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90"/>
      <c r="B485" s="96"/>
      <c r="C485" s="96"/>
      <c r="D485" s="96"/>
      <c r="E485" s="96"/>
      <c r="F485" s="97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90"/>
      <c r="B486" s="96"/>
      <c r="C486" s="96"/>
      <c r="D486" s="96"/>
      <c r="E486" s="96"/>
      <c r="F486" s="97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90"/>
      <c r="B487" s="96"/>
      <c r="C487" s="96"/>
      <c r="D487" s="96"/>
      <c r="E487" s="96"/>
      <c r="F487" s="97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90"/>
      <c r="B488" s="96"/>
      <c r="C488" s="96"/>
      <c r="D488" s="96"/>
      <c r="E488" s="96"/>
      <c r="F488" s="97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90"/>
      <c r="B489" s="96"/>
      <c r="C489" s="96"/>
      <c r="D489" s="96"/>
      <c r="E489" s="96"/>
      <c r="F489" s="97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90"/>
      <c r="B490" s="96"/>
      <c r="C490" s="96"/>
      <c r="D490" s="96"/>
      <c r="E490" s="96"/>
      <c r="F490" s="97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90"/>
      <c r="B491" s="96"/>
      <c r="C491" s="96"/>
      <c r="D491" s="96"/>
      <c r="E491" s="96"/>
      <c r="F491" s="97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90"/>
      <c r="B492" s="96"/>
      <c r="C492" s="96"/>
      <c r="D492" s="96"/>
      <c r="E492" s="96"/>
      <c r="F492" s="97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90"/>
      <c r="B493" s="96"/>
      <c r="C493" s="96"/>
      <c r="D493" s="96"/>
      <c r="E493" s="96"/>
      <c r="F493" s="97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90"/>
      <c r="B494" s="96"/>
      <c r="C494" s="96"/>
      <c r="D494" s="96"/>
      <c r="E494" s="96"/>
      <c r="F494" s="97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90"/>
      <c r="B495" s="96"/>
      <c r="C495" s="96"/>
      <c r="D495" s="96"/>
      <c r="E495" s="96"/>
      <c r="F495" s="97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90"/>
      <c r="B496" s="96"/>
      <c r="C496" s="96"/>
      <c r="D496" s="96"/>
      <c r="E496" s="96"/>
      <c r="F496" s="97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90"/>
      <c r="B497" s="96"/>
      <c r="C497" s="96"/>
      <c r="D497" s="96"/>
      <c r="E497" s="96"/>
      <c r="F497" s="97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90"/>
      <c r="B498" s="96"/>
      <c r="C498" s="96"/>
      <c r="D498" s="96"/>
      <c r="E498" s="96"/>
      <c r="F498" s="97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90"/>
      <c r="B499" s="96"/>
      <c r="C499" s="96"/>
      <c r="D499" s="96"/>
      <c r="E499" s="96"/>
      <c r="F499" s="97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90"/>
      <c r="B500" s="96"/>
      <c r="C500" s="96"/>
      <c r="D500" s="96"/>
      <c r="E500" s="96"/>
      <c r="F500" s="97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90"/>
      <c r="B501" s="96"/>
      <c r="C501" s="96"/>
      <c r="D501" s="96"/>
      <c r="E501" s="96"/>
      <c r="F501" s="97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90"/>
      <c r="B502" s="96"/>
      <c r="C502" s="96"/>
      <c r="D502" s="96"/>
      <c r="E502" s="96"/>
      <c r="F502" s="97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90"/>
      <c r="B503" s="96"/>
      <c r="C503" s="96"/>
      <c r="D503" s="96"/>
      <c r="E503" s="96"/>
      <c r="F503" s="97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90"/>
      <c r="B504" s="96"/>
      <c r="C504" s="96"/>
      <c r="D504" s="96"/>
      <c r="E504" s="96"/>
      <c r="F504" s="97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90"/>
      <c r="B505" s="96"/>
      <c r="C505" s="96"/>
      <c r="D505" s="96"/>
      <c r="E505" s="96"/>
      <c r="F505" s="97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90"/>
      <c r="B506" s="96"/>
      <c r="C506" s="96"/>
      <c r="D506" s="96"/>
      <c r="E506" s="96"/>
      <c r="F506" s="97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90"/>
      <c r="B507" s="96"/>
      <c r="C507" s="96"/>
      <c r="D507" s="96"/>
      <c r="E507" s="96"/>
      <c r="F507" s="97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90"/>
      <c r="B508" s="96"/>
      <c r="C508" s="96"/>
      <c r="D508" s="96"/>
      <c r="E508" s="96"/>
      <c r="F508" s="97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90"/>
      <c r="B509" s="96"/>
      <c r="C509" s="96"/>
      <c r="D509" s="96"/>
      <c r="E509" s="96"/>
      <c r="F509" s="97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90"/>
      <c r="B510" s="96"/>
      <c r="C510" s="96"/>
      <c r="D510" s="96"/>
      <c r="E510" s="96"/>
      <c r="F510" s="97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90"/>
      <c r="B511" s="96"/>
      <c r="C511" s="96"/>
      <c r="D511" s="96"/>
      <c r="E511" s="96"/>
      <c r="F511" s="97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90"/>
      <c r="B512" s="96"/>
      <c r="C512" s="96"/>
      <c r="D512" s="96"/>
      <c r="E512" s="96"/>
      <c r="F512" s="97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90"/>
      <c r="B513" s="96"/>
      <c r="C513" s="96"/>
      <c r="D513" s="96"/>
      <c r="E513" s="96"/>
      <c r="F513" s="97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90"/>
      <c r="B514" s="96"/>
      <c r="C514" s="96"/>
      <c r="D514" s="96"/>
      <c r="E514" s="96"/>
      <c r="F514" s="97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90"/>
      <c r="B515" s="96"/>
      <c r="C515" s="96"/>
      <c r="D515" s="96"/>
      <c r="E515" s="96"/>
      <c r="F515" s="97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90"/>
      <c r="B516" s="96"/>
      <c r="C516" s="96"/>
      <c r="D516" s="96"/>
      <c r="E516" s="96"/>
      <c r="F516" s="97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90"/>
      <c r="B517" s="96"/>
      <c r="C517" s="96"/>
      <c r="D517" s="96"/>
      <c r="E517" s="96"/>
      <c r="F517" s="97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90"/>
      <c r="B518" s="96"/>
      <c r="C518" s="96"/>
      <c r="D518" s="96"/>
      <c r="E518" s="96"/>
      <c r="F518" s="97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90"/>
      <c r="B519" s="96"/>
      <c r="C519" s="96"/>
      <c r="D519" s="96"/>
      <c r="E519" s="96"/>
      <c r="F519" s="97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90"/>
      <c r="B520" s="96"/>
      <c r="C520" s="96"/>
      <c r="D520" s="96"/>
      <c r="E520" s="96"/>
      <c r="F520" s="97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90"/>
      <c r="B521" s="96"/>
      <c r="C521" s="96"/>
      <c r="D521" s="96"/>
      <c r="E521" s="96"/>
      <c r="F521" s="97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90"/>
      <c r="B522" s="96"/>
      <c r="C522" s="96"/>
      <c r="D522" s="96"/>
      <c r="E522" s="96"/>
      <c r="F522" s="97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90"/>
      <c r="B523" s="96"/>
      <c r="C523" s="96"/>
      <c r="D523" s="96"/>
      <c r="E523" s="96"/>
      <c r="F523" s="97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90"/>
      <c r="B524" s="96"/>
      <c r="C524" s="96"/>
      <c r="D524" s="96"/>
      <c r="E524" s="96"/>
      <c r="F524" s="97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90"/>
      <c r="B525" s="96"/>
      <c r="C525" s="96"/>
      <c r="D525" s="96"/>
      <c r="E525" s="96"/>
      <c r="F525" s="97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90"/>
      <c r="B526" s="96"/>
      <c r="C526" s="96"/>
      <c r="D526" s="96"/>
      <c r="E526" s="96"/>
      <c r="F526" s="97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90"/>
      <c r="B527" s="96"/>
      <c r="C527" s="96"/>
      <c r="D527" s="96"/>
      <c r="E527" s="96"/>
      <c r="F527" s="97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90"/>
      <c r="B528" s="96"/>
      <c r="C528" s="96"/>
      <c r="D528" s="96"/>
      <c r="E528" s="96"/>
      <c r="F528" s="97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90"/>
      <c r="B529" s="96"/>
      <c r="C529" s="96"/>
      <c r="D529" s="96"/>
      <c r="E529" s="96"/>
      <c r="F529" s="97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90"/>
      <c r="B530" s="96"/>
      <c r="C530" s="96"/>
      <c r="D530" s="96"/>
      <c r="E530" s="96"/>
      <c r="F530" s="97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90"/>
      <c r="B531" s="96"/>
      <c r="C531" s="96"/>
      <c r="D531" s="96"/>
      <c r="E531" s="96"/>
      <c r="F531" s="97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90"/>
      <c r="B532" s="96"/>
      <c r="C532" s="96"/>
      <c r="D532" s="96"/>
      <c r="E532" s="96"/>
      <c r="F532" s="97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90"/>
      <c r="B533" s="96"/>
      <c r="C533" s="96"/>
      <c r="D533" s="96"/>
      <c r="E533" s="96"/>
      <c r="F533" s="97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90"/>
      <c r="B534" s="96"/>
      <c r="C534" s="96"/>
      <c r="D534" s="96"/>
      <c r="E534" s="96"/>
      <c r="F534" s="97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90"/>
      <c r="B535" s="96"/>
      <c r="C535" s="96"/>
      <c r="D535" s="96"/>
      <c r="E535" s="96"/>
      <c r="F535" s="97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90"/>
      <c r="B536" s="96"/>
      <c r="C536" s="96"/>
      <c r="D536" s="96"/>
      <c r="E536" s="96"/>
      <c r="F536" s="97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90"/>
      <c r="B537" s="96"/>
      <c r="C537" s="96"/>
      <c r="D537" s="96"/>
      <c r="E537" s="96"/>
      <c r="F537" s="97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90"/>
      <c r="B538" s="96"/>
      <c r="C538" s="96"/>
      <c r="D538" s="96"/>
      <c r="E538" s="96"/>
      <c r="F538" s="97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90"/>
      <c r="B539" s="96"/>
      <c r="C539" s="96"/>
      <c r="D539" s="96"/>
      <c r="E539" s="96"/>
      <c r="F539" s="97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90"/>
      <c r="B540" s="96"/>
      <c r="C540" s="96"/>
      <c r="D540" s="96"/>
      <c r="E540" s="96"/>
      <c r="F540" s="97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90"/>
      <c r="B541" s="96"/>
      <c r="C541" s="96"/>
      <c r="D541" s="96"/>
      <c r="E541" s="96"/>
      <c r="F541" s="97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90"/>
      <c r="B542" s="96"/>
      <c r="C542" s="96"/>
      <c r="D542" s="96"/>
      <c r="E542" s="96"/>
      <c r="F542" s="97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90"/>
      <c r="B543" s="96"/>
      <c r="C543" s="96"/>
      <c r="D543" s="96"/>
      <c r="E543" s="96"/>
      <c r="F543" s="97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90"/>
      <c r="B544" s="96"/>
      <c r="C544" s="96"/>
      <c r="D544" s="96"/>
      <c r="E544" s="96"/>
      <c r="F544" s="97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90"/>
      <c r="B545" s="96"/>
      <c r="C545" s="96"/>
      <c r="D545" s="96"/>
      <c r="E545" s="96"/>
      <c r="F545" s="97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90"/>
      <c r="B546" s="96"/>
      <c r="C546" s="96"/>
      <c r="D546" s="96"/>
      <c r="E546" s="96"/>
      <c r="F546" s="97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90"/>
      <c r="B547" s="96"/>
      <c r="C547" s="96"/>
      <c r="D547" s="96"/>
      <c r="E547" s="96"/>
      <c r="F547" s="97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90"/>
      <c r="B548" s="96"/>
      <c r="C548" s="96"/>
      <c r="D548" s="96"/>
      <c r="E548" s="96"/>
      <c r="F548" s="97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90"/>
      <c r="B549" s="96"/>
      <c r="C549" s="96"/>
      <c r="D549" s="96"/>
      <c r="E549" s="96"/>
      <c r="F549" s="97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90"/>
      <c r="B550" s="96"/>
      <c r="C550" s="96"/>
      <c r="D550" s="96"/>
      <c r="E550" s="96"/>
      <c r="F550" s="97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90"/>
      <c r="B551" s="96"/>
      <c r="C551" s="96"/>
      <c r="D551" s="96"/>
      <c r="E551" s="96"/>
      <c r="F551" s="97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90"/>
      <c r="B552" s="96"/>
      <c r="C552" s="96"/>
      <c r="D552" s="96"/>
      <c r="E552" s="96"/>
      <c r="F552" s="97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90"/>
      <c r="B553" s="96"/>
      <c r="C553" s="96"/>
      <c r="D553" s="96"/>
      <c r="E553" s="96"/>
      <c r="F553" s="97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90"/>
      <c r="B554" s="96"/>
      <c r="C554" s="96"/>
      <c r="D554" s="96"/>
      <c r="E554" s="96"/>
      <c r="F554" s="97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90"/>
      <c r="B555" s="96"/>
      <c r="C555" s="96"/>
      <c r="D555" s="96"/>
      <c r="E555" s="96"/>
      <c r="F555" s="97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90"/>
      <c r="B556" s="96"/>
      <c r="C556" s="96"/>
      <c r="D556" s="96"/>
      <c r="E556" s="96"/>
      <c r="F556" s="97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90"/>
      <c r="B557" s="96"/>
      <c r="C557" s="96"/>
      <c r="D557" s="96"/>
      <c r="E557" s="96"/>
      <c r="F557" s="97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90"/>
      <c r="B558" s="96"/>
      <c r="C558" s="96"/>
      <c r="D558" s="96"/>
      <c r="E558" s="96"/>
      <c r="F558" s="97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90"/>
      <c r="B559" s="96"/>
      <c r="C559" s="96"/>
      <c r="D559" s="96"/>
      <c r="E559" s="96"/>
      <c r="F559" s="97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90"/>
      <c r="B560" s="96"/>
      <c r="C560" s="96"/>
      <c r="D560" s="96"/>
      <c r="E560" s="96"/>
      <c r="F560" s="97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90"/>
      <c r="B561" s="96"/>
      <c r="C561" s="96"/>
      <c r="D561" s="96"/>
      <c r="E561" s="96"/>
      <c r="F561" s="97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90"/>
      <c r="B562" s="96"/>
      <c r="C562" s="96"/>
      <c r="D562" s="96"/>
      <c r="E562" s="96"/>
      <c r="F562" s="97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90"/>
      <c r="B563" s="96"/>
      <c r="C563" s="96"/>
      <c r="D563" s="96"/>
      <c r="E563" s="96"/>
      <c r="F563" s="97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90"/>
      <c r="B564" s="96"/>
      <c r="C564" s="96"/>
      <c r="D564" s="96"/>
      <c r="E564" s="96"/>
      <c r="F564" s="97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90"/>
      <c r="B565" s="96"/>
      <c r="C565" s="96"/>
      <c r="D565" s="96"/>
      <c r="E565" s="96"/>
      <c r="F565" s="97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90"/>
      <c r="B566" s="96"/>
      <c r="C566" s="96"/>
      <c r="D566" s="96"/>
      <c r="E566" s="96"/>
      <c r="F566" s="97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90"/>
      <c r="B567" s="96"/>
      <c r="C567" s="96"/>
      <c r="D567" s="96"/>
      <c r="E567" s="96"/>
      <c r="F567" s="97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90"/>
      <c r="B568" s="96"/>
      <c r="C568" s="96"/>
      <c r="D568" s="96"/>
      <c r="E568" s="96"/>
      <c r="F568" s="97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90"/>
      <c r="B569" s="96"/>
      <c r="C569" s="96"/>
      <c r="D569" s="96"/>
      <c r="E569" s="96"/>
      <c r="F569" s="97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90"/>
      <c r="B570" s="96"/>
      <c r="C570" s="96"/>
      <c r="D570" s="96"/>
      <c r="E570" s="96"/>
      <c r="F570" s="97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90"/>
      <c r="B571" s="96"/>
      <c r="C571" s="96"/>
      <c r="D571" s="96"/>
      <c r="E571" s="96"/>
      <c r="F571" s="97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90"/>
      <c r="B572" s="96"/>
      <c r="C572" s="96"/>
      <c r="D572" s="96"/>
      <c r="E572" s="96"/>
      <c r="F572" s="97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90"/>
      <c r="B573" s="96"/>
      <c r="C573" s="96"/>
      <c r="D573" s="96"/>
      <c r="E573" s="96"/>
      <c r="F573" s="97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90"/>
      <c r="B574" s="96"/>
      <c r="C574" s="96"/>
      <c r="D574" s="96"/>
      <c r="E574" s="96"/>
      <c r="F574" s="97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90"/>
      <c r="B575" s="96"/>
      <c r="C575" s="96"/>
      <c r="D575" s="96"/>
      <c r="E575" s="96"/>
      <c r="F575" s="97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90"/>
      <c r="B576" s="96"/>
      <c r="C576" s="96"/>
      <c r="D576" s="96"/>
      <c r="E576" s="96"/>
      <c r="F576" s="97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90"/>
      <c r="B577" s="96"/>
      <c r="C577" s="96"/>
      <c r="D577" s="96"/>
      <c r="E577" s="96"/>
      <c r="F577" s="97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90"/>
      <c r="B578" s="96"/>
      <c r="C578" s="96"/>
      <c r="D578" s="96"/>
      <c r="E578" s="96"/>
      <c r="F578" s="97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90"/>
      <c r="B579" s="96"/>
      <c r="C579" s="96"/>
      <c r="D579" s="96"/>
      <c r="E579" s="96"/>
      <c r="F579" s="97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90"/>
      <c r="B580" s="96"/>
      <c r="C580" s="96"/>
      <c r="D580" s="96"/>
      <c r="E580" s="96"/>
      <c r="F580" s="97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90"/>
      <c r="B581" s="96"/>
      <c r="C581" s="96"/>
      <c r="D581" s="96"/>
      <c r="E581" s="96"/>
      <c r="F581" s="97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90"/>
      <c r="B582" s="96"/>
      <c r="C582" s="96"/>
      <c r="D582" s="96"/>
      <c r="E582" s="96"/>
      <c r="F582" s="97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90"/>
      <c r="B583" s="96"/>
      <c r="C583" s="96"/>
      <c r="D583" s="96"/>
      <c r="E583" s="96"/>
      <c r="F583" s="97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90"/>
      <c r="B584" s="96"/>
      <c r="C584" s="96"/>
      <c r="D584" s="96"/>
      <c r="E584" s="96"/>
      <c r="F584" s="97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90"/>
      <c r="B585" s="96"/>
      <c r="C585" s="96"/>
      <c r="D585" s="96"/>
      <c r="E585" s="96"/>
      <c r="F585" s="97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90"/>
      <c r="B586" s="96"/>
      <c r="C586" s="96"/>
      <c r="D586" s="96"/>
      <c r="E586" s="96"/>
      <c r="F586" s="97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90"/>
      <c r="B587" s="96"/>
      <c r="C587" s="96"/>
      <c r="D587" s="96"/>
      <c r="E587" s="96"/>
      <c r="F587" s="97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90"/>
      <c r="B588" s="96"/>
      <c r="C588" s="96"/>
      <c r="D588" s="96"/>
      <c r="E588" s="96"/>
      <c r="F588" s="97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90"/>
      <c r="B589" s="96"/>
      <c r="C589" s="96"/>
      <c r="D589" s="96"/>
      <c r="E589" s="96"/>
      <c r="F589" s="97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90"/>
      <c r="B590" s="96"/>
      <c r="C590" s="96"/>
      <c r="D590" s="96"/>
      <c r="E590" s="96"/>
      <c r="F590" s="97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90"/>
      <c r="B591" s="96"/>
      <c r="C591" s="96"/>
      <c r="D591" s="96"/>
      <c r="E591" s="96"/>
      <c r="F591" s="97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90"/>
      <c r="B592" s="96"/>
      <c r="C592" s="96"/>
      <c r="D592" s="96"/>
      <c r="E592" s="96"/>
      <c r="F592" s="97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90"/>
      <c r="B593" s="96"/>
      <c r="C593" s="96"/>
      <c r="D593" s="96"/>
      <c r="E593" s="96"/>
      <c r="F593" s="97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90"/>
      <c r="B594" s="96"/>
      <c r="C594" s="96"/>
      <c r="D594" s="96"/>
      <c r="E594" s="96"/>
      <c r="F594" s="97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90"/>
      <c r="B595" s="96"/>
      <c r="C595" s="96"/>
      <c r="D595" s="96"/>
      <c r="E595" s="96"/>
      <c r="F595" s="97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90"/>
      <c r="B596" s="96"/>
      <c r="C596" s="96"/>
      <c r="D596" s="96"/>
      <c r="E596" s="96"/>
      <c r="F596" s="97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90"/>
      <c r="B597" s="96"/>
      <c r="C597" s="96"/>
      <c r="D597" s="96"/>
      <c r="E597" s="96"/>
      <c r="F597" s="97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90"/>
      <c r="B598" s="96"/>
      <c r="C598" s="96"/>
      <c r="D598" s="96"/>
      <c r="E598" s="96"/>
      <c r="F598" s="97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90"/>
      <c r="B599" s="96"/>
      <c r="C599" s="96"/>
      <c r="D599" s="96"/>
      <c r="E599" s="96"/>
      <c r="F599" s="97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90"/>
      <c r="B600" s="96"/>
      <c r="C600" s="96"/>
      <c r="D600" s="96"/>
      <c r="E600" s="96"/>
      <c r="F600" s="97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90"/>
      <c r="B601" s="96"/>
      <c r="C601" s="96"/>
      <c r="D601" s="96"/>
      <c r="E601" s="96"/>
      <c r="F601" s="97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90"/>
      <c r="B602" s="96"/>
      <c r="C602" s="96"/>
      <c r="D602" s="96"/>
      <c r="E602" s="96"/>
      <c r="F602" s="97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90"/>
      <c r="B603" s="96"/>
      <c r="C603" s="96"/>
      <c r="D603" s="96"/>
      <c r="E603" s="96"/>
      <c r="F603" s="97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90"/>
      <c r="B604" s="96"/>
      <c r="C604" s="96"/>
      <c r="D604" s="96"/>
      <c r="E604" s="96"/>
      <c r="F604" s="97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90"/>
      <c r="B605" s="96"/>
      <c r="C605" s="96"/>
      <c r="D605" s="96"/>
      <c r="E605" s="96"/>
      <c r="F605" s="97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90"/>
      <c r="B606" s="96"/>
      <c r="C606" s="96"/>
      <c r="D606" s="96"/>
      <c r="E606" s="96"/>
      <c r="F606" s="97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90"/>
      <c r="B607" s="96"/>
      <c r="C607" s="96"/>
      <c r="D607" s="96"/>
      <c r="E607" s="96"/>
      <c r="F607" s="97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90"/>
      <c r="B608" s="96"/>
      <c r="C608" s="96"/>
      <c r="D608" s="96"/>
      <c r="E608" s="96"/>
      <c r="F608" s="97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90"/>
      <c r="B609" s="96"/>
      <c r="C609" s="96"/>
      <c r="D609" s="96"/>
      <c r="E609" s="96"/>
      <c r="F609" s="97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90"/>
      <c r="B610" s="96"/>
      <c r="C610" s="96"/>
      <c r="D610" s="96"/>
      <c r="E610" s="96"/>
      <c r="F610" s="97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90"/>
      <c r="B611" s="96"/>
      <c r="C611" s="96"/>
      <c r="D611" s="96"/>
      <c r="E611" s="96"/>
      <c r="F611" s="97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90"/>
      <c r="B612" s="96"/>
      <c r="C612" s="96"/>
      <c r="D612" s="96"/>
      <c r="E612" s="96"/>
      <c r="F612" s="97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90"/>
      <c r="B613" s="96"/>
      <c r="C613" s="96"/>
      <c r="D613" s="96"/>
      <c r="E613" s="96"/>
      <c r="F613" s="97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90"/>
      <c r="B614" s="96"/>
      <c r="C614" s="96"/>
      <c r="D614" s="96"/>
      <c r="E614" s="96"/>
      <c r="F614" s="97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90"/>
      <c r="B615" s="96"/>
      <c r="C615" s="96"/>
      <c r="D615" s="96"/>
      <c r="E615" s="96"/>
      <c r="F615" s="97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90"/>
      <c r="B616" s="96"/>
      <c r="C616" s="96"/>
      <c r="D616" s="96"/>
      <c r="E616" s="96"/>
      <c r="F616" s="97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90"/>
      <c r="B617" s="96"/>
      <c r="C617" s="96"/>
      <c r="D617" s="96"/>
      <c r="E617" s="96"/>
      <c r="F617" s="97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90"/>
      <c r="B618" s="96"/>
      <c r="C618" s="96"/>
      <c r="D618" s="96"/>
      <c r="E618" s="96"/>
      <c r="F618" s="97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90"/>
      <c r="B619" s="96"/>
      <c r="C619" s="96"/>
      <c r="D619" s="96"/>
      <c r="E619" s="96"/>
      <c r="F619" s="97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90"/>
      <c r="B620" s="96"/>
      <c r="C620" s="96"/>
      <c r="D620" s="96"/>
      <c r="E620" s="96"/>
      <c r="F620" s="97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90"/>
      <c r="B621" s="96"/>
      <c r="C621" s="96"/>
      <c r="D621" s="96"/>
      <c r="E621" s="96"/>
      <c r="F621" s="97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90"/>
      <c r="B622" s="96"/>
      <c r="C622" s="96"/>
      <c r="D622" s="96"/>
      <c r="E622" s="96"/>
      <c r="F622" s="97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90"/>
      <c r="B623" s="96"/>
      <c r="C623" s="96"/>
      <c r="D623" s="96"/>
      <c r="E623" s="96"/>
      <c r="F623" s="97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90"/>
      <c r="B624" s="96"/>
      <c r="C624" s="96"/>
      <c r="D624" s="96"/>
      <c r="E624" s="96"/>
      <c r="F624" s="97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90"/>
      <c r="B625" s="96"/>
      <c r="C625" s="96"/>
      <c r="D625" s="96"/>
      <c r="E625" s="96"/>
      <c r="F625" s="97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90"/>
      <c r="B626" s="96"/>
      <c r="C626" s="96"/>
      <c r="D626" s="96"/>
      <c r="E626" s="96"/>
      <c r="F626" s="97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90"/>
      <c r="B627" s="96"/>
      <c r="C627" s="96"/>
      <c r="D627" s="96"/>
      <c r="E627" s="96"/>
      <c r="F627" s="97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90"/>
      <c r="B628" s="96"/>
      <c r="C628" s="96"/>
      <c r="D628" s="96"/>
      <c r="E628" s="96"/>
      <c r="F628" s="97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90"/>
      <c r="B629" s="96"/>
      <c r="C629" s="96"/>
      <c r="D629" s="96"/>
      <c r="E629" s="96"/>
      <c r="F629" s="97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90"/>
      <c r="B630" s="96"/>
      <c r="C630" s="96"/>
      <c r="D630" s="96"/>
      <c r="E630" s="96"/>
      <c r="F630" s="97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90"/>
      <c r="B631" s="96"/>
      <c r="C631" s="96"/>
      <c r="D631" s="96"/>
      <c r="E631" s="96"/>
      <c r="F631" s="97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90"/>
      <c r="B632" s="96"/>
      <c r="C632" s="96"/>
      <c r="D632" s="96"/>
      <c r="E632" s="96"/>
      <c r="F632" s="97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90"/>
      <c r="B633" s="96"/>
      <c r="C633" s="96"/>
      <c r="D633" s="96"/>
      <c r="E633" s="96"/>
      <c r="F633" s="97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90"/>
      <c r="B634" s="96"/>
      <c r="C634" s="96"/>
      <c r="D634" s="96"/>
      <c r="E634" s="96"/>
      <c r="F634" s="97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90"/>
      <c r="B635" s="96"/>
      <c r="C635" s="96"/>
      <c r="D635" s="96"/>
      <c r="E635" s="96"/>
      <c r="F635" s="97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90"/>
      <c r="B636" s="96"/>
      <c r="C636" s="96"/>
      <c r="D636" s="96"/>
      <c r="E636" s="96"/>
      <c r="F636" s="97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90"/>
      <c r="B637" s="96"/>
      <c r="C637" s="96"/>
      <c r="D637" s="96"/>
      <c r="E637" s="96"/>
      <c r="F637" s="97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90"/>
      <c r="B638" s="96"/>
      <c r="C638" s="96"/>
      <c r="D638" s="96"/>
      <c r="E638" s="96"/>
      <c r="F638" s="97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90"/>
      <c r="B639" s="96"/>
      <c r="C639" s="96"/>
      <c r="D639" s="96"/>
      <c r="E639" s="96"/>
      <c r="F639" s="97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90"/>
      <c r="B640" s="96"/>
      <c r="C640" s="96"/>
      <c r="D640" s="96"/>
      <c r="E640" s="96"/>
      <c r="F640" s="97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90"/>
      <c r="B641" s="96"/>
      <c r="C641" s="96"/>
      <c r="D641" s="96"/>
      <c r="E641" s="96"/>
      <c r="F641" s="97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90"/>
      <c r="B642" s="96"/>
      <c r="C642" s="96"/>
      <c r="D642" s="96"/>
      <c r="E642" s="96"/>
      <c r="F642" s="97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90"/>
      <c r="B643" s="96"/>
      <c r="C643" s="96"/>
      <c r="D643" s="96"/>
      <c r="E643" s="96"/>
      <c r="F643" s="97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90"/>
      <c r="B644" s="96"/>
      <c r="C644" s="96"/>
      <c r="D644" s="96"/>
      <c r="E644" s="96"/>
      <c r="F644" s="97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90"/>
      <c r="B645" s="96"/>
      <c r="C645" s="96"/>
      <c r="D645" s="96"/>
      <c r="E645" s="96"/>
      <c r="F645" s="97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90"/>
      <c r="B646" s="96"/>
      <c r="C646" s="96"/>
      <c r="D646" s="96"/>
      <c r="E646" s="96"/>
      <c r="F646" s="97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90"/>
      <c r="B647" s="96"/>
      <c r="C647" s="96"/>
      <c r="D647" s="96"/>
      <c r="E647" s="96"/>
      <c r="F647" s="97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90"/>
      <c r="B648" s="96"/>
      <c r="C648" s="96"/>
      <c r="D648" s="96"/>
      <c r="E648" s="96"/>
      <c r="F648" s="97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90"/>
      <c r="B649" s="96"/>
      <c r="C649" s="96"/>
      <c r="D649" s="96"/>
      <c r="E649" s="96"/>
      <c r="F649" s="97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90"/>
      <c r="B650" s="96"/>
      <c r="C650" s="96"/>
      <c r="D650" s="96"/>
      <c r="E650" s="96"/>
      <c r="F650" s="97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90"/>
      <c r="B651" s="96"/>
      <c r="C651" s="96"/>
      <c r="D651" s="96"/>
      <c r="E651" s="96"/>
      <c r="F651" s="97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90"/>
      <c r="B652" s="96"/>
      <c r="C652" s="96"/>
      <c r="D652" s="96"/>
      <c r="E652" s="96"/>
      <c r="F652" s="97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90"/>
      <c r="B653" s="96"/>
      <c r="C653" s="96"/>
      <c r="D653" s="96"/>
      <c r="E653" s="96"/>
      <c r="F653" s="97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90"/>
      <c r="B654" s="96"/>
      <c r="C654" s="96"/>
      <c r="D654" s="96"/>
      <c r="E654" s="96"/>
      <c r="F654" s="97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90"/>
      <c r="B655" s="96"/>
      <c r="C655" s="96"/>
      <c r="D655" s="96"/>
      <c r="E655" s="96"/>
      <c r="F655" s="97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90"/>
      <c r="B656" s="96"/>
      <c r="C656" s="96"/>
      <c r="D656" s="96"/>
      <c r="E656" s="96"/>
      <c r="F656" s="97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90"/>
      <c r="B657" s="96"/>
      <c r="C657" s="96"/>
      <c r="D657" s="96"/>
      <c r="E657" s="96"/>
      <c r="F657" s="97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90"/>
      <c r="B658" s="96"/>
      <c r="C658" s="96"/>
      <c r="D658" s="96"/>
      <c r="E658" s="96"/>
      <c r="F658" s="97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90"/>
      <c r="B659" s="96"/>
      <c r="C659" s="96"/>
      <c r="D659" s="96"/>
      <c r="E659" s="96"/>
      <c r="F659" s="97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90"/>
      <c r="B660" s="96"/>
      <c r="C660" s="96"/>
      <c r="D660" s="96"/>
      <c r="E660" s="96"/>
      <c r="F660" s="97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90"/>
      <c r="B661" s="96"/>
      <c r="C661" s="96"/>
      <c r="D661" s="96"/>
      <c r="E661" s="96"/>
      <c r="F661" s="97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90"/>
      <c r="B662" s="96"/>
      <c r="C662" s="96"/>
      <c r="D662" s="96"/>
      <c r="E662" s="96"/>
      <c r="F662" s="97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90"/>
      <c r="B663" s="96"/>
      <c r="C663" s="96"/>
      <c r="D663" s="96"/>
      <c r="E663" s="96"/>
      <c r="F663" s="97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90"/>
      <c r="B664" s="96"/>
      <c r="C664" s="96"/>
      <c r="D664" s="96"/>
      <c r="E664" s="96"/>
      <c r="F664" s="97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90"/>
      <c r="B665" s="96"/>
      <c r="C665" s="96"/>
      <c r="D665" s="96"/>
      <c r="E665" s="96"/>
      <c r="F665" s="97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90"/>
      <c r="B666" s="96"/>
      <c r="C666" s="96"/>
      <c r="D666" s="96"/>
      <c r="E666" s="96"/>
      <c r="F666" s="97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90"/>
      <c r="B667" s="96"/>
      <c r="C667" s="96"/>
      <c r="D667" s="96"/>
      <c r="E667" s="96"/>
      <c r="F667" s="97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90"/>
      <c r="B668" s="96"/>
      <c r="C668" s="96"/>
      <c r="D668" s="96"/>
      <c r="E668" s="96"/>
      <c r="F668" s="97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90"/>
      <c r="B669" s="96"/>
      <c r="C669" s="96"/>
      <c r="D669" s="96"/>
      <c r="E669" s="96"/>
      <c r="F669" s="97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90"/>
      <c r="B670" s="96"/>
      <c r="C670" s="96"/>
      <c r="D670" s="96"/>
      <c r="E670" s="96"/>
      <c r="F670" s="97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90"/>
      <c r="B671" s="96"/>
      <c r="C671" s="96"/>
      <c r="D671" s="96"/>
      <c r="E671" s="96"/>
      <c r="F671" s="97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90"/>
      <c r="B672" s="96"/>
      <c r="C672" s="96"/>
      <c r="D672" s="96"/>
      <c r="E672" s="96"/>
      <c r="F672" s="97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90"/>
      <c r="B673" s="96"/>
      <c r="C673" s="96"/>
      <c r="D673" s="96"/>
      <c r="E673" s="96"/>
      <c r="F673" s="97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90"/>
      <c r="B674" s="96"/>
      <c r="C674" s="96"/>
      <c r="D674" s="96"/>
      <c r="E674" s="96"/>
      <c r="F674" s="97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90"/>
      <c r="B675" s="96"/>
      <c r="C675" s="96"/>
      <c r="D675" s="96"/>
      <c r="E675" s="96"/>
      <c r="F675" s="97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90"/>
      <c r="B676" s="96"/>
      <c r="C676" s="96"/>
      <c r="D676" s="96"/>
      <c r="E676" s="96"/>
      <c r="F676" s="97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90"/>
      <c r="B677" s="96"/>
      <c r="C677" s="96"/>
      <c r="D677" s="96"/>
      <c r="E677" s="96"/>
      <c r="F677" s="97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90"/>
      <c r="B678" s="96"/>
      <c r="C678" s="96"/>
      <c r="D678" s="96"/>
      <c r="E678" s="96"/>
      <c r="F678" s="97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90"/>
      <c r="B679" s="96"/>
      <c r="C679" s="96"/>
      <c r="D679" s="96"/>
      <c r="E679" s="96"/>
      <c r="F679" s="97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90"/>
      <c r="B680" s="96"/>
      <c r="C680" s="96"/>
      <c r="D680" s="96"/>
      <c r="E680" s="96"/>
      <c r="F680" s="97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90"/>
      <c r="B681" s="96"/>
      <c r="C681" s="96"/>
      <c r="D681" s="96"/>
      <c r="E681" s="96"/>
      <c r="F681" s="97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90"/>
      <c r="B682" s="96"/>
      <c r="C682" s="96"/>
      <c r="D682" s="96"/>
      <c r="E682" s="96"/>
      <c r="F682" s="97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90"/>
      <c r="B683" s="96"/>
      <c r="C683" s="96"/>
      <c r="D683" s="96"/>
      <c r="E683" s="96"/>
      <c r="F683" s="97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90"/>
      <c r="B684" s="96"/>
      <c r="C684" s="96"/>
      <c r="D684" s="96"/>
      <c r="E684" s="96"/>
      <c r="F684" s="97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90"/>
      <c r="B685" s="96"/>
      <c r="C685" s="96"/>
      <c r="D685" s="96"/>
      <c r="E685" s="96"/>
      <c r="F685" s="97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90"/>
      <c r="B686" s="96"/>
      <c r="C686" s="96"/>
      <c r="D686" s="96"/>
      <c r="E686" s="96"/>
      <c r="F686" s="97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90"/>
      <c r="B687" s="96"/>
      <c r="C687" s="96"/>
      <c r="D687" s="96"/>
      <c r="E687" s="96"/>
      <c r="F687" s="97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90"/>
      <c r="B688" s="96"/>
      <c r="C688" s="96"/>
      <c r="D688" s="96"/>
      <c r="E688" s="96"/>
      <c r="F688" s="97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90"/>
      <c r="B689" s="96"/>
      <c r="C689" s="96"/>
      <c r="D689" s="96"/>
      <c r="E689" s="96"/>
      <c r="F689" s="97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90"/>
      <c r="B690" s="96"/>
      <c r="C690" s="96"/>
      <c r="D690" s="96"/>
      <c r="E690" s="96"/>
      <c r="F690" s="97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90"/>
      <c r="B691" s="96"/>
      <c r="C691" s="96"/>
      <c r="D691" s="96"/>
      <c r="E691" s="96"/>
      <c r="F691" s="97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90"/>
      <c r="B692" s="96"/>
      <c r="C692" s="96"/>
      <c r="D692" s="96"/>
      <c r="E692" s="96"/>
      <c r="F692" s="97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90"/>
      <c r="B693" s="96"/>
      <c r="C693" s="96"/>
      <c r="D693" s="96"/>
      <c r="E693" s="96"/>
      <c r="F693" s="97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90"/>
      <c r="B694" s="96"/>
      <c r="C694" s="96"/>
      <c r="D694" s="96"/>
      <c r="E694" s="96"/>
      <c r="F694" s="97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90"/>
      <c r="B695" s="96"/>
      <c r="C695" s="96"/>
      <c r="D695" s="96"/>
      <c r="E695" s="96"/>
      <c r="F695" s="97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90"/>
      <c r="B696" s="96"/>
      <c r="C696" s="96"/>
      <c r="D696" s="96"/>
      <c r="E696" s="96"/>
      <c r="F696" s="97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90"/>
      <c r="B697" s="96"/>
      <c r="C697" s="96"/>
      <c r="D697" s="96"/>
      <c r="E697" s="96"/>
      <c r="F697" s="97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90"/>
      <c r="B698" s="96"/>
      <c r="C698" s="96"/>
      <c r="D698" s="96"/>
      <c r="E698" s="96"/>
      <c r="F698" s="97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90"/>
      <c r="B699" s="96"/>
      <c r="C699" s="96"/>
      <c r="D699" s="96"/>
      <c r="E699" s="96"/>
      <c r="F699" s="97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90"/>
      <c r="B700" s="96"/>
      <c r="C700" s="96"/>
      <c r="D700" s="96"/>
      <c r="E700" s="96"/>
      <c r="F700" s="97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90"/>
      <c r="B701" s="96"/>
      <c r="C701" s="96"/>
      <c r="D701" s="96"/>
      <c r="E701" s="96"/>
      <c r="F701" s="97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90"/>
      <c r="B702" s="96"/>
      <c r="C702" s="96"/>
      <c r="D702" s="96"/>
      <c r="E702" s="96"/>
      <c r="F702" s="97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90"/>
      <c r="B703" s="96"/>
      <c r="C703" s="96"/>
      <c r="D703" s="96"/>
      <c r="E703" s="96"/>
      <c r="F703" s="97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90"/>
      <c r="B704" s="96"/>
      <c r="C704" s="96"/>
      <c r="D704" s="96"/>
      <c r="E704" s="96"/>
      <c r="F704" s="97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90"/>
      <c r="B705" s="96"/>
      <c r="C705" s="96"/>
      <c r="D705" s="96"/>
      <c r="E705" s="96"/>
      <c r="F705" s="97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90"/>
      <c r="B706" s="96"/>
      <c r="C706" s="96"/>
      <c r="D706" s="96"/>
      <c r="E706" s="96"/>
      <c r="F706" s="97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90"/>
      <c r="B707" s="96"/>
      <c r="C707" s="96"/>
      <c r="D707" s="96"/>
      <c r="E707" s="96"/>
      <c r="F707" s="97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90"/>
      <c r="B708" s="96"/>
      <c r="C708" s="96"/>
      <c r="D708" s="96"/>
      <c r="E708" s="96"/>
      <c r="F708" s="97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90"/>
      <c r="B709" s="96"/>
      <c r="C709" s="96"/>
      <c r="D709" s="96"/>
      <c r="E709" s="96"/>
      <c r="F709" s="97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90"/>
      <c r="B710" s="96"/>
      <c r="C710" s="96"/>
      <c r="D710" s="96"/>
      <c r="E710" s="96"/>
      <c r="F710" s="97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90"/>
      <c r="B711" s="96"/>
      <c r="C711" s="96"/>
      <c r="D711" s="96"/>
      <c r="E711" s="96"/>
      <c r="F711" s="97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90"/>
      <c r="B712" s="96"/>
      <c r="C712" s="96"/>
      <c r="D712" s="96"/>
      <c r="E712" s="96"/>
      <c r="F712" s="97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90"/>
      <c r="B713" s="96"/>
      <c r="C713" s="96"/>
      <c r="D713" s="96"/>
      <c r="E713" s="96"/>
      <c r="F713" s="97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90"/>
      <c r="B714" s="96"/>
      <c r="C714" s="96"/>
      <c r="D714" s="96"/>
      <c r="E714" s="96"/>
      <c r="F714" s="97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90"/>
      <c r="B715" s="96"/>
      <c r="C715" s="96"/>
      <c r="D715" s="96"/>
      <c r="E715" s="96"/>
      <c r="F715" s="97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90"/>
      <c r="B716" s="96"/>
      <c r="C716" s="96"/>
      <c r="D716" s="96"/>
      <c r="E716" s="96"/>
      <c r="F716" s="97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90"/>
      <c r="B717" s="96"/>
      <c r="C717" s="96"/>
      <c r="D717" s="96"/>
      <c r="E717" s="96"/>
      <c r="F717" s="97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90"/>
      <c r="B718" s="96"/>
      <c r="C718" s="96"/>
      <c r="D718" s="96"/>
      <c r="E718" s="96"/>
      <c r="F718" s="97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90"/>
      <c r="B719" s="96"/>
      <c r="C719" s="96"/>
      <c r="D719" s="96"/>
      <c r="E719" s="96"/>
      <c r="F719" s="97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90"/>
      <c r="B720" s="96"/>
      <c r="C720" s="96"/>
      <c r="D720" s="96"/>
      <c r="E720" s="96"/>
      <c r="F720" s="97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90"/>
      <c r="B721" s="96"/>
      <c r="C721" s="96"/>
      <c r="D721" s="96"/>
      <c r="E721" s="96"/>
      <c r="F721" s="97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90"/>
      <c r="B722" s="96"/>
      <c r="C722" s="96"/>
      <c r="D722" s="96"/>
      <c r="E722" s="96"/>
      <c r="F722" s="97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90"/>
      <c r="B723" s="96"/>
      <c r="C723" s="96"/>
      <c r="D723" s="96"/>
      <c r="E723" s="96"/>
      <c r="F723" s="97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90"/>
      <c r="B724" s="96"/>
      <c r="C724" s="96"/>
      <c r="D724" s="96"/>
      <c r="E724" s="96"/>
      <c r="F724" s="97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90"/>
      <c r="B725" s="96"/>
      <c r="C725" s="96"/>
      <c r="D725" s="96"/>
      <c r="E725" s="96"/>
      <c r="F725" s="97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90"/>
      <c r="B726" s="96"/>
      <c r="C726" s="96"/>
      <c r="D726" s="96"/>
      <c r="E726" s="96"/>
      <c r="F726" s="97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90"/>
      <c r="B727" s="96"/>
      <c r="C727" s="96"/>
      <c r="D727" s="96"/>
      <c r="E727" s="96"/>
      <c r="F727" s="97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90"/>
      <c r="B728" s="96"/>
      <c r="C728" s="96"/>
      <c r="D728" s="96"/>
      <c r="E728" s="96"/>
      <c r="F728" s="97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90"/>
      <c r="B729" s="96"/>
      <c r="C729" s="96"/>
      <c r="D729" s="96"/>
      <c r="E729" s="96"/>
      <c r="F729" s="97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90"/>
      <c r="B730" s="96"/>
      <c r="C730" s="96"/>
      <c r="D730" s="96"/>
      <c r="E730" s="96"/>
      <c r="F730" s="97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90"/>
      <c r="B731" s="96"/>
      <c r="C731" s="96"/>
      <c r="D731" s="96"/>
      <c r="E731" s="96"/>
      <c r="F731" s="97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90"/>
      <c r="B732" s="96"/>
      <c r="C732" s="96"/>
      <c r="D732" s="96"/>
      <c r="E732" s="96"/>
      <c r="F732" s="97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90"/>
      <c r="B733" s="96"/>
      <c r="C733" s="96"/>
      <c r="D733" s="96"/>
      <c r="E733" s="96"/>
      <c r="F733" s="97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90"/>
      <c r="B734" s="96"/>
      <c r="C734" s="96"/>
      <c r="D734" s="96"/>
      <c r="E734" s="96"/>
      <c r="F734" s="97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90"/>
      <c r="B735" s="96"/>
      <c r="C735" s="96"/>
      <c r="D735" s="96"/>
      <c r="E735" s="96"/>
      <c r="F735" s="97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90"/>
      <c r="B736" s="96"/>
      <c r="C736" s="96"/>
      <c r="D736" s="96"/>
      <c r="E736" s="96"/>
      <c r="F736" s="97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90"/>
      <c r="B737" s="96"/>
      <c r="C737" s="96"/>
      <c r="D737" s="96"/>
      <c r="E737" s="96"/>
      <c r="F737" s="97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90"/>
      <c r="B738" s="96"/>
      <c r="C738" s="96"/>
      <c r="D738" s="96"/>
      <c r="E738" s="96"/>
      <c r="F738" s="97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90"/>
      <c r="B739" s="96"/>
      <c r="C739" s="96"/>
      <c r="D739" s="96"/>
      <c r="E739" s="96"/>
      <c r="F739" s="97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90"/>
      <c r="B740" s="96"/>
      <c r="C740" s="96"/>
      <c r="D740" s="96"/>
      <c r="E740" s="96"/>
      <c r="F740" s="97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90"/>
      <c r="B741" s="96"/>
      <c r="C741" s="96"/>
      <c r="D741" s="96"/>
      <c r="E741" s="96"/>
      <c r="F741" s="97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90"/>
      <c r="B742" s="96"/>
      <c r="C742" s="96"/>
      <c r="D742" s="96"/>
      <c r="E742" s="96"/>
      <c r="F742" s="97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90"/>
      <c r="B743" s="96"/>
      <c r="C743" s="96"/>
      <c r="D743" s="96"/>
      <c r="E743" s="96"/>
      <c r="F743" s="97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90"/>
      <c r="B744" s="96"/>
      <c r="C744" s="96"/>
      <c r="D744" s="96"/>
      <c r="E744" s="96"/>
      <c r="F744" s="97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90"/>
      <c r="B745" s="96"/>
      <c r="C745" s="96"/>
      <c r="D745" s="96"/>
      <c r="E745" s="96"/>
      <c r="F745" s="97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90"/>
      <c r="B746" s="96"/>
      <c r="C746" s="96"/>
      <c r="D746" s="96"/>
      <c r="E746" s="96"/>
      <c r="F746" s="97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90"/>
      <c r="B747" s="96"/>
      <c r="C747" s="96"/>
      <c r="D747" s="96"/>
      <c r="E747" s="96"/>
      <c r="F747" s="97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90"/>
      <c r="B748" s="96"/>
      <c r="C748" s="96"/>
      <c r="D748" s="96"/>
      <c r="E748" s="96"/>
      <c r="F748" s="97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90"/>
      <c r="B749" s="96"/>
      <c r="C749" s="96"/>
      <c r="D749" s="96"/>
      <c r="E749" s="96"/>
      <c r="F749" s="97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90"/>
      <c r="B750" s="96"/>
      <c r="C750" s="96"/>
      <c r="D750" s="96"/>
      <c r="E750" s="96"/>
      <c r="F750" s="97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90"/>
      <c r="B751" s="96"/>
      <c r="C751" s="96"/>
      <c r="D751" s="96"/>
      <c r="E751" s="96"/>
      <c r="F751" s="97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90"/>
      <c r="B752" s="96"/>
      <c r="C752" s="96"/>
      <c r="D752" s="96"/>
      <c r="E752" s="96"/>
      <c r="F752" s="97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90"/>
      <c r="B753" s="96"/>
      <c r="C753" s="96"/>
      <c r="D753" s="96"/>
      <c r="E753" s="96"/>
      <c r="F753" s="97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90"/>
      <c r="B754" s="96"/>
      <c r="C754" s="96"/>
      <c r="D754" s="96"/>
      <c r="E754" s="96"/>
      <c r="F754" s="97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90"/>
      <c r="B755" s="96"/>
      <c r="C755" s="96"/>
      <c r="D755" s="96"/>
      <c r="E755" s="96"/>
      <c r="F755" s="97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90"/>
      <c r="B756" s="96"/>
      <c r="C756" s="96"/>
      <c r="D756" s="96"/>
      <c r="E756" s="96"/>
      <c r="F756" s="97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90"/>
      <c r="B757" s="96"/>
      <c r="C757" s="96"/>
      <c r="D757" s="96"/>
      <c r="E757" s="96"/>
      <c r="F757" s="97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90"/>
      <c r="B758" s="96"/>
      <c r="C758" s="96"/>
      <c r="D758" s="96"/>
      <c r="E758" s="96"/>
      <c r="F758" s="97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90"/>
      <c r="B759" s="96"/>
      <c r="C759" s="96"/>
      <c r="D759" s="96"/>
      <c r="E759" s="96"/>
      <c r="F759" s="97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90"/>
      <c r="B760" s="96"/>
      <c r="C760" s="96"/>
      <c r="D760" s="96"/>
      <c r="E760" s="96"/>
      <c r="F760" s="97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90"/>
      <c r="B761" s="96"/>
      <c r="C761" s="96"/>
      <c r="D761" s="96"/>
      <c r="E761" s="96"/>
      <c r="F761" s="97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90"/>
      <c r="B762" s="96"/>
      <c r="C762" s="96"/>
      <c r="D762" s="96"/>
      <c r="E762" s="96"/>
      <c r="F762" s="97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90"/>
      <c r="B763" s="96"/>
      <c r="C763" s="96"/>
      <c r="D763" s="96"/>
      <c r="E763" s="96"/>
      <c r="F763" s="97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90"/>
      <c r="B764" s="96"/>
      <c r="C764" s="96"/>
      <c r="D764" s="96"/>
      <c r="E764" s="96"/>
      <c r="F764" s="97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90"/>
      <c r="B765" s="96"/>
      <c r="C765" s="96"/>
      <c r="D765" s="96"/>
      <c r="E765" s="96"/>
      <c r="F765" s="97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90"/>
      <c r="B766" s="96"/>
      <c r="C766" s="96"/>
      <c r="D766" s="96"/>
      <c r="E766" s="96"/>
      <c r="F766" s="97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90"/>
      <c r="B767" s="96"/>
      <c r="C767" s="96"/>
      <c r="D767" s="96"/>
      <c r="E767" s="96"/>
      <c r="F767" s="97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90"/>
      <c r="B768" s="96"/>
      <c r="C768" s="96"/>
      <c r="D768" s="96"/>
      <c r="E768" s="96"/>
      <c r="F768" s="97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90"/>
      <c r="B769" s="96"/>
      <c r="C769" s="96"/>
      <c r="D769" s="96"/>
      <c r="E769" s="96"/>
      <c r="F769" s="97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90"/>
      <c r="B770" s="96"/>
      <c r="C770" s="96"/>
      <c r="D770" s="96"/>
      <c r="E770" s="96"/>
      <c r="F770" s="97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90"/>
      <c r="B771" s="96"/>
      <c r="C771" s="96"/>
      <c r="D771" s="96"/>
      <c r="E771" s="96"/>
      <c r="F771" s="97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90"/>
      <c r="B772" s="96"/>
      <c r="C772" s="96"/>
      <c r="D772" s="96"/>
      <c r="E772" s="96"/>
      <c r="F772" s="97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90"/>
      <c r="B773" s="96"/>
      <c r="C773" s="96"/>
      <c r="D773" s="96"/>
      <c r="E773" s="96"/>
      <c r="F773" s="97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90"/>
      <c r="B774" s="96"/>
      <c r="C774" s="96"/>
      <c r="D774" s="96"/>
      <c r="E774" s="96"/>
      <c r="F774" s="97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90"/>
      <c r="B775" s="96"/>
      <c r="C775" s="96"/>
      <c r="D775" s="96"/>
      <c r="E775" s="96"/>
      <c r="F775" s="97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90"/>
      <c r="B776" s="96"/>
      <c r="C776" s="96"/>
      <c r="D776" s="96"/>
      <c r="E776" s="96"/>
      <c r="F776" s="97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90"/>
      <c r="B777" s="96"/>
      <c r="C777" s="96"/>
      <c r="D777" s="96"/>
      <c r="E777" s="96"/>
      <c r="F777" s="97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90"/>
      <c r="B778" s="96"/>
      <c r="C778" s="96"/>
      <c r="D778" s="96"/>
      <c r="E778" s="96"/>
      <c r="F778" s="97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90"/>
      <c r="B779" s="96"/>
      <c r="C779" s="96"/>
      <c r="D779" s="96"/>
      <c r="E779" s="96"/>
      <c r="F779" s="97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90"/>
      <c r="B780" s="96"/>
      <c r="C780" s="96"/>
      <c r="D780" s="96"/>
      <c r="E780" s="96"/>
      <c r="F780" s="97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90"/>
      <c r="B781" s="96"/>
      <c r="C781" s="96"/>
      <c r="D781" s="96"/>
      <c r="E781" s="96"/>
      <c r="F781" s="97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90"/>
      <c r="B782" s="96"/>
      <c r="C782" s="96"/>
      <c r="D782" s="96"/>
      <c r="E782" s="96"/>
      <c r="F782" s="97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90"/>
      <c r="B783" s="96"/>
      <c r="C783" s="96"/>
      <c r="D783" s="96"/>
      <c r="E783" s="96"/>
      <c r="F783" s="97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90"/>
      <c r="B784" s="96"/>
      <c r="C784" s="96"/>
      <c r="D784" s="96"/>
      <c r="E784" s="96"/>
      <c r="F784" s="97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90"/>
      <c r="B785" s="96"/>
      <c r="C785" s="96"/>
      <c r="D785" s="96"/>
      <c r="E785" s="96"/>
      <c r="F785" s="97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90"/>
      <c r="B786" s="96"/>
      <c r="C786" s="96"/>
      <c r="D786" s="96"/>
      <c r="E786" s="96"/>
      <c r="F786" s="97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90"/>
      <c r="B787" s="96"/>
      <c r="C787" s="96"/>
      <c r="D787" s="96"/>
      <c r="E787" s="96"/>
      <c r="F787" s="97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90"/>
      <c r="B788" s="96"/>
      <c r="C788" s="96"/>
      <c r="D788" s="96"/>
      <c r="E788" s="96"/>
      <c r="F788" s="97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90"/>
      <c r="B789" s="96"/>
      <c r="C789" s="96"/>
      <c r="D789" s="96"/>
      <c r="E789" s="96"/>
      <c r="F789" s="97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90"/>
      <c r="B790" s="96"/>
      <c r="C790" s="96"/>
      <c r="D790" s="96"/>
      <c r="E790" s="96"/>
      <c r="F790" s="97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90"/>
      <c r="B791" s="96"/>
      <c r="C791" s="96"/>
      <c r="D791" s="96"/>
      <c r="E791" s="96"/>
      <c r="F791" s="97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90"/>
      <c r="B792" s="96"/>
      <c r="C792" s="96"/>
      <c r="D792" s="96"/>
      <c r="E792" s="96"/>
      <c r="F792" s="97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90"/>
      <c r="B793" s="96"/>
      <c r="C793" s="96"/>
      <c r="D793" s="96"/>
      <c r="E793" s="96"/>
      <c r="F793" s="97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90"/>
      <c r="B794" s="96"/>
      <c r="C794" s="96"/>
      <c r="D794" s="96"/>
      <c r="E794" s="96"/>
      <c r="F794" s="97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90"/>
      <c r="B795" s="96"/>
      <c r="C795" s="96"/>
      <c r="D795" s="96"/>
      <c r="E795" s="96"/>
      <c r="F795" s="97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90"/>
      <c r="B796" s="96"/>
      <c r="C796" s="96"/>
      <c r="D796" s="96"/>
      <c r="E796" s="96"/>
      <c r="F796" s="97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90"/>
      <c r="B797" s="96"/>
      <c r="C797" s="96"/>
      <c r="D797" s="96"/>
      <c r="E797" s="96"/>
      <c r="F797" s="97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90"/>
      <c r="B798" s="96"/>
      <c r="C798" s="96"/>
      <c r="D798" s="96"/>
      <c r="E798" s="96"/>
      <c r="F798" s="97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90"/>
      <c r="B799" s="96"/>
      <c r="C799" s="96"/>
      <c r="D799" s="96"/>
      <c r="E799" s="96"/>
      <c r="F799" s="97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90"/>
      <c r="B800" s="96"/>
      <c r="C800" s="96"/>
      <c r="D800" s="96"/>
      <c r="E800" s="96"/>
      <c r="F800" s="97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90"/>
      <c r="B801" s="96"/>
      <c r="C801" s="96"/>
      <c r="D801" s="96"/>
      <c r="E801" s="96"/>
      <c r="F801" s="97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90"/>
      <c r="B802" s="96"/>
      <c r="C802" s="96"/>
      <c r="D802" s="96"/>
      <c r="E802" s="96"/>
      <c r="F802" s="97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90"/>
      <c r="B803" s="96"/>
      <c r="C803" s="96"/>
      <c r="D803" s="96"/>
      <c r="E803" s="96"/>
      <c r="F803" s="97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90"/>
      <c r="B804" s="96"/>
      <c r="C804" s="96"/>
      <c r="D804" s="96"/>
      <c r="E804" s="96"/>
      <c r="F804" s="97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90"/>
      <c r="B805" s="96"/>
      <c r="C805" s="96"/>
      <c r="D805" s="96"/>
      <c r="E805" s="96"/>
      <c r="F805" s="97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90"/>
      <c r="B806" s="96"/>
      <c r="C806" s="96"/>
      <c r="D806" s="96"/>
      <c r="E806" s="96"/>
      <c r="F806" s="97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90"/>
      <c r="B807" s="96"/>
      <c r="C807" s="96"/>
      <c r="D807" s="96"/>
      <c r="E807" s="96"/>
      <c r="F807" s="97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90"/>
      <c r="B808" s="96"/>
      <c r="C808" s="96"/>
      <c r="D808" s="96"/>
      <c r="E808" s="96"/>
      <c r="F808" s="97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90"/>
      <c r="B809" s="96"/>
      <c r="C809" s="96"/>
      <c r="D809" s="96"/>
      <c r="E809" s="96"/>
      <c r="F809" s="97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90"/>
      <c r="B810" s="96"/>
      <c r="C810" s="96"/>
      <c r="D810" s="96"/>
      <c r="E810" s="96"/>
      <c r="F810" s="97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90"/>
      <c r="B811" s="96"/>
      <c r="C811" s="96"/>
      <c r="D811" s="96"/>
      <c r="E811" s="96"/>
      <c r="F811" s="97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90"/>
      <c r="B812" s="96"/>
      <c r="C812" s="96"/>
      <c r="D812" s="96"/>
      <c r="E812" s="96"/>
      <c r="F812" s="97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90"/>
      <c r="B813" s="96"/>
      <c r="C813" s="96"/>
      <c r="D813" s="96"/>
      <c r="E813" s="96"/>
      <c r="F813" s="97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90"/>
      <c r="B814" s="96"/>
      <c r="C814" s="96"/>
      <c r="D814" s="96"/>
      <c r="E814" s="96"/>
      <c r="F814" s="97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90"/>
      <c r="B815" s="96"/>
      <c r="C815" s="96"/>
      <c r="D815" s="96"/>
      <c r="E815" s="96"/>
      <c r="F815" s="97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90"/>
      <c r="B816" s="96"/>
      <c r="C816" s="96"/>
      <c r="D816" s="96"/>
      <c r="E816" s="96"/>
      <c r="F816" s="97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90"/>
      <c r="B817" s="96"/>
      <c r="C817" s="96"/>
      <c r="D817" s="96"/>
      <c r="E817" s="96"/>
      <c r="F817" s="97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90"/>
      <c r="B818" s="96"/>
      <c r="C818" s="96"/>
      <c r="D818" s="96"/>
      <c r="E818" s="96"/>
      <c r="F818" s="97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90"/>
      <c r="B819" s="96"/>
      <c r="C819" s="96"/>
      <c r="D819" s="96"/>
      <c r="E819" s="96"/>
      <c r="F819" s="97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90"/>
      <c r="B820" s="96"/>
      <c r="C820" s="96"/>
      <c r="D820" s="96"/>
      <c r="E820" s="96"/>
      <c r="F820" s="97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90"/>
      <c r="B821" s="96"/>
      <c r="C821" s="96"/>
      <c r="D821" s="96"/>
      <c r="E821" s="96"/>
      <c r="F821" s="97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90"/>
      <c r="B822" s="96"/>
      <c r="C822" s="96"/>
      <c r="D822" s="96"/>
      <c r="E822" s="96"/>
      <c r="F822" s="97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90"/>
      <c r="B823" s="96"/>
      <c r="C823" s="96"/>
      <c r="D823" s="96"/>
      <c r="E823" s="96"/>
      <c r="F823" s="97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90"/>
      <c r="B824" s="96"/>
      <c r="C824" s="96"/>
      <c r="D824" s="96"/>
      <c r="E824" s="96"/>
      <c r="F824" s="97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90"/>
      <c r="B825" s="96"/>
      <c r="C825" s="96"/>
      <c r="D825" s="96"/>
      <c r="E825" s="96"/>
      <c r="F825" s="97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90"/>
      <c r="B826" s="96"/>
      <c r="C826" s="96"/>
      <c r="D826" s="96"/>
      <c r="E826" s="96"/>
      <c r="F826" s="97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90"/>
      <c r="B827" s="96"/>
      <c r="C827" s="96"/>
      <c r="D827" s="96"/>
      <c r="E827" s="96"/>
      <c r="F827" s="97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90"/>
      <c r="B828" s="96"/>
      <c r="C828" s="96"/>
      <c r="D828" s="96"/>
      <c r="E828" s="96"/>
      <c r="F828" s="97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90"/>
      <c r="B829" s="96"/>
      <c r="C829" s="96"/>
      <c r="D829" s="96"/>
      <c r="E829" s="96"/>
      <c r="F829" s="97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90"/>
      <c r="B830" s="96"/>
      <c r="C830" s="96"/>
      <c r="D830" s="96"/>
      <c r="E830" s="96"/>
      <c r="F830" s="97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90"/>
      <c r="B831" s="96"/>
      <c r="C831" s="96"/>
      <c r="D831" s="96"/>
      <c r="E831" s="96"/>
      <c r="F831" s="97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90"/>
      <c r="B832" s="96"/>
      <c r="C832" s="96"/>
      <c r="D832" s="96"/>
      <c r="E832" s="96"/>
      <c r="F832" s="97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90"/>
      <c r="B833" s="96"/>
      <c r="C833" s="96"/>
      <c r="D833" s="96"/>
      <c r="E833" s="96"/>
      <c r="F833" s="97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90"/>
      <c r="B834" s="96"/>
      <c r="C834" s="96"/>
      <c r="D834" s="96"/>
      <c r="E834" s="96"/>
      <c r="F834" s="97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90"/>
      <c r="B835" s="96"/>
      <c r="C835" s="96"/>
      <c r="D835" s="96"/>
      <c r="E835" s="96"/>
      <c r="F835" s="97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90"/>
      <c r="B836" s="96"/>
      <c r="C836" s="96"/>
      <c r="D836" s="96"/>
      <c r="E836" s="96"/>
      <c r="F836" s="97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90"/>
      <c r="B837" s="96"/>
      <c r="C837" s="96"/>
      <c r="D837" s="96"/>
      <c r="E837" s="96"/>
      <c r="F837" s="97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90"/>
      <c r="B838" s="96"/>
      <c r="C838" s="96"/>
      <c r="D838" s="96"/>
      <c r="E838" s="96"/>
      <c r="F838" s="97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90"/>
      <c r="B839" s="96"/>
      <c r="C839" s="96"/>
      <c r="D839" s="96"/>
      <c r="E839" s="96"/>
      <c r="F839" s="97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90"/>
      <c r="B840" s="96"/>
      <c r="C840" s="96"/>
      <c r="D840" s="96"/>
      <c r="E840" s="96"/>
      <c r="F840" s="97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90"/>
      <c r="B841" s="96"/>
      <c r="C841" s="96"/>
      <c r="D841" s="96"/>
      <c r="E841" s="96"/>
      <c r="F841" s="97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90"/>
      <c r="B842" s="96"/>
      <c r="C842" s="96"/>
      <c r="D842" s="96"/>
      <c r="E842" s="96"/>
      <c r="F842" s="97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90"/>
      <c r="B843" s="96"/>
      <c r="C843" s="96"/>
      <c r="D843" s="96"/>
      <c r="E843" s="96"/>
      <c r="F843" s="97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90"/>
      <c r="B844" s="96"/>
      <c r="C844" s="96"/>
      <c r="D844" s="96"/>
      <c r="E844" s="96"/>
      <c r="F844" s="97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90"/>
      <c r="B845" s="96"/>
      <c r="C845" s="96"/>
      <c r="D845" s="96"/>
      <c r="E845" s="96"/>
      <c r="F845" s="97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90"/>
      <c r="B846" s="96"/>
      <c r="C846" s="96"/>
      <c r="D846" s="96"/>
      <c r="E846" s="96"/>
      <c r="F846" s="97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90"/>
      <c r="B847" s="96"/>
      <c r="C847" s="96"/>
      <c r="D847" s="96"/>
      <c r="E847" s="96"/>
      <c r="F847" s="97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90"/>
      <c r="B848" s="96"/>
      <c r="C848" s="96"/>
      <c r="D848" s="96"/>
      <c r="E848" s="96"/>
      <c r="F848" s="97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90"/>
      <c r="B849" s="96"/>
      <c r="C849" s="96"/>
      <c r="D849" s="96"/>
      <c r="E849" s="96"/>
      <c r="F849" s="97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90"/>
      <c r="B850" s="96"/>
      <c r="C850" s="96"/>
      <c r="D850" s="96"/>
      <c r="E850" s="96"/>
      <c r="F850" s="97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90"/>
      <c r="B851" s="96"/>
      <c r="C851" s="96"/>
      <c r="D851" s="96"/>
      <c r="E851" s="96"/>
      <c r="F851" s="97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90"/>
      <c r="B852" s="96"/>
      <c r="C852" s="96"/>
      <c r="D852" s="96"/>
      <c r="E852" s="96"/>
      <c r="F852" s="97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90"/>
      <c r="B853" s="96"/>
      <c r="C853" s="96"/>
      <c r="D853" s="96"/>
      <c r="E853" s="96"/>
      <c r="F853" s="97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90"/>
      <c r="B854" s="96"/>
      <c r="C854" s="96"/>
      <c r="D854" s="96"/>
      <c r="E854" s="96"/>
      <c r="F854" s="97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90"/>
      <c r="B855" s="96"/>
      <c r="C855" s="96"/>
      <c r="D855" s="96"/>
      <c r="E855" s="96"/>
      <c r="F855" s="97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90"/>
      <c r="B856" s="96"/>
      <c r="C856" s="96"/>
      <c r="D856" s="96"/>
      <c r="E856" s="96"/>
      <c r="F856" s="97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90"/>
      <c r="B857" s="96"/>
      <c r="C857" s="96"/>
      <c r="D857" s="96"/>
      <c r="E857" s="96"/>
      <c r="F857" s="97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90"/>
      <c r="B858" s="96"/>
      <c r="C858" s="96"/>
      <c r="D858" s="96"/>
      <c r="E858" s="96"/>
      <c r="F858" s="97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90"/>
      <c r="B859" s="96"/>
      <c r="C859" s="96"/>
      <c r="D859" s="96"/>
      <c r="E859" s="96"/>
      <c r="F859" s="97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90"/>
      <c r="B860" s="96"/>
      <c r="C860" s="96"/>
      <c r="D860" s="96"/>
      <c r="E860" s="96"/>
      <c r="F860" s="97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90"/>
      <c r="B861" s="96"/>
      <c r="C861" s="96"/>
      <c r="D861" s="96"/>
      <c r="E861" s="96"/>
      <c r="F861" s="97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90"/>
      <c r="B862" s="96"/>
      <c r="C862" s="96"/>
      <c r="D862" s="96"/>
      <c r="E862" s="96"/>
      <c r="F862" s="97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90"/>
      <c r="B863" s="96"/>
      <c r="C863" s="96"/>
      <c r="D863" s="96"/>
      <c r="E863" s="96"/>
      <c r="F863" s="97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90"/>
      <c r="B864" s="96"/>
      <c r="C864" s="96"/>
      <c r="D864" s="96"/>
      <c r="E864" s="96"/>
      <c r="F864" s="97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90"/>
      <c r="B865" s="96"/>
      <c r="C865" s="96"/>
      <c r="D865" s="96"/>
      <c r="E865" s="96"/>
      <c r="F865" s="97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90"/>
      <c r="B866" s="96"/>
      <c r="C866" s="96"/>
      <c r="D866" s="96"/>
      <c r="E866" s="96"/>
      <c r="F866" s="97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90"/>
      <c r="B867" s="96"/>
      <c r="C867" s="96"/>
      <c r="D867" s="96"/>
      <c r="E867" s="96"/>
      <c r="F867" s="97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90"/>
      <c r="B868" s="96"/>
      <c r="C868" s="96"/>
      <c r="D868" s="96"/>
      <c r="E868" s="96"/>
      <c r="F868" s="97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90"/>
      <c r="B869" s="96"/>
      <c r="C869" s="96"/>
      <c r="D869" s="96"/>
      <c r="E869" s="96"/>
      <c r="F869" s="97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90"/>
      <c r="B870" s="96"/>
      <c r="C870" s="96"/>
      <c r="D870" s="96"/>
      <c r="E870" s="96"/>
      <c r="F870" s="97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90"/>
      <c r="B871" s="96"/>
      <c r="C871" s="96"/>
      <c r="D871" s="96"/>
      <c r="E871" s="96"/>
      <c r="F871" s="97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90"/>
      <c r="B872" s="96"/>
      <c r="C872" s="96"/>
      <c r="D872" s="96"/>
      <c r="E872" s="96"/>
      <c r="F872" s="97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90"/>
      <c r="B873" s="96"/>
      <c r="C873" s="96"/>
      <c r="D873" s="96"/>
      <c r="E873" s="96"/>
      <c r="F873" s="97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90"/>
      <c r="B874" s="96"/>
      <c r="C874" s="96"/>
      <c r="D874" s="96"/>
      <c r="E874" s="96"/>
      <c r="F874" s="97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90"/>
      <c r="B875" s="96"/>
      <c r="C875" s="96"/>
      <c r="D875" s="96"/>
      <c r="E875" s="96"/>
      <c r="F875" s="97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90"/>
      <c r="B876" s="96"/>
      <c r="C876" s="96"/>
      <c r="D876" s="96"/>
      <c r="E876" s="96"/>
      <c r="F876" s="97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90"/>
      <c r="B877" s="96"/>
      <c r="C877" s="96"/>
      <c r="D877" s="96"/>
      <c r="E877" s="96"/>
      <c r="F877" s="97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90"/>
      <c r="B878" s="96"/>
      <c r="C878" s="96"/>
      <c r="D878" s="96"/>
      <c r="E878" s="96"/>
      <c r="F878" s="97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90"/>
      <c r="B879" s="96"/>
      <c r="C879" s="96"/>
      <c r="D879" s="96"/>
      <c r="E879" s="96"/>
      <c r="F879" s="97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90"/>
      <c r="B880" s="96"/>
      <c r="C880" s="96"/>
      <c r="D880" s="96"/>
      <c r="E880" s="96"/>
      <c r="F880" s="97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90"/>
      <c r="B881" s="96"/>
      <c r="C881" s="96"/>
      <c r="D881" s="96"/>
      <c r="E881" s="96"/>
      <c r="F881" s="97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90"/>
      <c r="B882" s="96"/>
      <c r="C882" s="96"/>
      <c r="D882" s="96"/>
      <c r="E882" s="96"/>
      <c r="F882" s="97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90"/>
      <c r="B883" s="96"/>
      <c r="C883" s="96"/>
      <c r="D883" s="96"/>
      <c r="E883" s="96"/>
      <c r="F883" s="97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90"/>
      <c r="B884" s="96"/>
      <c r="C884" s="96"/>
      <c r="D884" s="96"/>
      <c r="E884" s="96"/>
      <c r="F884" s="97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90"/>
      <c r="B885" s="96"/>
      <c r="C885" s="96"/>
      <c r="D885" s="96"/>
      <c r="E885" s="96"/>
      <c r="F885" s="97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90"/>
      <c r="B886" s="96"/>
      <c r="C886" s="96"/>
      <c r="D886" s="96"/>
      <c r="E886" s="96"/>
      <c r="F886" s="97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90"/>
      <c r="B887" s="96"/>
      <c r="C887" s="96"/>
      <c r="D887" s="96"/>
      <c r="E887" s="96"/>
      <c r="F887" s="97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90"/>
      <c r="B888" s="96"/>
      <c r="C888" s="96"/>
      <c r="D888" s="96"/>
      <c r="E888" s="96"/>
      <c r="F888" s="97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90"/>
      <c r="B889" s="96"/>
      <c r="C889" s="96"/>
      <c r="D889" s="96"/>
      <c r="E889" s="96"/>
      <c r="F889" s="97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90"/>
      <c r="B890" s="96"/>
      <c r="C890" s="96"/>
      <c r="D890" s="96"/>
      <c r="E890" s="96"/>
      <c r="F890" s="97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90"/>
      <c r="B891" s="96"/>
      <c r="C891" s="96"/>
      <c r="D891" s="96"/>
      <c r="E891" s="96"/>
      <c r="F891" s="97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90"/>
      <c r="B892" s="96"/>
      <c r="C892" s="96"/>
      <c r="D892" s="96"/>
      <c r="E892" s="96"/>
      <c r="F892" s="97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90"/>
      <c r="B893" s="96"/>
      <c r="C893" s="96"/>
      <c r="D893" s="96"/>
      <c r="E893" s="96"/>
      <c r="F893" s="97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90"/>
      <c r="B894" s="96"/>
      <c r="C894" s="96"/>
      <c r="D894" s="96"/>
      <c r="E894" s="96"/>
      <c r="F894" s="97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90"/>
      <c r="B895" s="96"/>
      <c r="C895" s="96"/>
      <c r="D895" s="96"/>
      <c r="E895" s="96"/>
      <c r="F895" s="97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90"/>
      <c r="B896" s="96"/>
      <c r="C896" s="96"/>
      <c r="D896" s="96"/>
      <c r="E896" s="96"/>
      <c r="F896" s="97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90"/>
      <c r="B897" s="96"/>
      <c r="C897" s="96"/>
      <c r="D897" s="96"/>
      <c r="E897" s="96"/>
      <c r="F897" s="97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90"/>
      <c r="B898" s="96"/>
      <c r="C898" s="96"/>
      <c r="D898" s="96"/>
      <c r="E898" s="96"/>
      <c r="F898" s="97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90"/>
      <c r="B899" s="96"/>
      <c r="C899" s="96"/>
      <c r="D899" s="96"/>
      <c r="E899" s="96"/>
      <c r="F899" s="97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90"/>
      <c r="B900" s="96"/>
      <c r="C900" s="96"/>
      <c r="D900" s="96"/>
      <c r="E900" s="96"/>
      <c r="F900" s="97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90"/>
      <c r="B901" s="96"/>
      <c r="C901" s="96"/>
      <c r="D901" s="96"/>
      <c r="E901" s="96"/>
      <c r="F901" s="97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90"/>
      <c r="B902" s="96"/>
      <c r="C902" s="96"/>
      <c r="D902" s="96"/>
      <c r="E902" s="96"/>
      <c r="F902" s="97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90"/>
      <c r="B903" s="96"/>
      <c r="C903" s="96"/>
      <c r="D903" s="96"/>
      <c r="E903" s="96"/>
      <c r="F903" s="97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90"/>
      <c r="B904" s="96"/>
      <c r="C904" s="96"/>
      <c r="D904" s="96"/>
      <c r="E904" s="96"/>
      <c r="F904" s="97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90"/>
      <c r="B905" s="96"/>
      <c r="C905" s="96"/>
      <c r="D905" s="96"/>
      <c r="E905" s="96"/>
      <c r="F905" s="97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90"/>
      <c r="B906" s="96"/>
      <c r="C906" s="96"/>
      <c r="D906" s="96"/>
      <c r="E906" s="96"/>
      <c r="F906" s="97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90"/>
      <c r="B907" s="96"/>
      <c r="C907" s="96"/>
      <c r="D907" s="96"/>
      <c r="E907" s="96"/>
      <c r="F907" s="97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90"/>
      <c r="B908" s="96"/>
      <c r="C908" s="96"/>
      <c r="D908" s="96"/>
      <c r="E908" s="96"/>
      <c r="F908" s="97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90"/>
      <c r="B909" s="96"/>
      <c r="C909" s="96"/>
      <c r="D909" s="96"/>
      <c r="E909" s="96"/>
      <c r="F909" s="97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90"/>
      <c r="B910" s="96"/>
      <c r="C910" s="96"/>
      <c r="D910" s="96"/>
      <c r="E910" s="96"/>
      <c r="F910" s="97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90"/>
      <c r="B911" s="96"/>
      <c r="C911" s="96"/>
      <c r="D911" s="96"/>
      <c r="E911" s="96"/>
      <c r="F911" s="97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90"/>
      <c r="B912" s="96"/>
      <c r="C912" s="96"/>
      <c r="D912" s="96"/>
      <c r="E912" s="96"/>
      <c r="F912" s="97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90"/>
      <c r="B913" s="96"/>
      <c r="C913" s="96"/>
      <c r="D913" s="96"/>
      <c r="E913" s="96"/>
      <c r="F913" s="97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90"/>
      <c r="B914" s="96"/>
      <c r="C914" s="96"/>
      <c r="D914" s="96"/>
      <c r="E914" s="96"/>
      <c r="F914" s="97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90"/>
      <c r="B915" s="96"/>
      <c r="C915" s="96"/>
      <c r="D915" s="96"/>
      <c r="E915" s="96"/>
      <c r="F915" s="97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90"/>
      <c r="B916" s="96"/>
      <c r="C916" s="96"/>
      <c r="D916" s="96"/>
      <c r="E916" s="96"/>
      <c r="F916" s="97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90"/>
      <c r="B917" s="96"/>
      <c r="C917" s="96"/>
      <c r="D917" s="96"/>
      <c r="E917" s="96"/>
      <c r="F917" s="97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90"/>
      <c r="B918" s="96"/>
      <c r="C918" s="96"/>
      <c r="D918" s="96"/>
      <c r="E918" s="96"/>
      <c r="F918" s="97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90"/>
      <c r="B919" s="96"/>
      <c r="C919" s="96"/>
      <c r="D919" s="96"/>
      <c r="E919" s="96"/>
      <c r="F919" s="97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90"/>
      <c r="B920" s="96"/>
      <c r="C920" s="96"/>
      <c r="D920" s="96"/>
      <c r="E920" s="96"/>
      <c r="F920" s="97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90"/>
      <c r="B921" s="96"/>
      <c r="C921" s="96"/>
      <c r="D921" s="96"/>
      <c r="E921" s="96"/>
      <c r="F921" s="97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90"/>
      <c r="B922" s="96"/>
      <c r="C922" s="96"/>
      <c r="D922" s="96"/>
      <c r="E922" s="96"/>
      <c r="F922" s="97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90"/>
      <c r="B923" s="96"/>
      <c r="C923" s="96"/>
      <c r="D923" s="96"/>
      <c r="E923" s="96"/>
      <c r="F923" s="97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90"/>
      <c r="B924" s="96"/>
      <c r="C924" s="96"/>
      <c r="D924" s="96"/>
      <c r="E924" s="96"/>
      <c r="F924" s="97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90"/>
      <c r="B925" s="96"/>
      <c r="C925" s="96"/>
      <c r="D925" s="96"/>
      <c r="E925" s="96"/>
      <c r="F925" s="97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90"/>
      <c r="B926" s="96"/>
      <c r="C926" s="96"/>
      <c r="D926" s="96"/>
      <c r="E926" s="96"/>
      <c r="F926" s="97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90"/>
      <c r="B927" s="96"/>
      <c r="C927" s="96"/>
      <c r="D927" s="96"/>
      <c r="E927" s="96"/>
      <c r="F927" s="97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90"/>
      <c r="B928" s="96"/>
      <c r="C928" s="96"/>
      <c r="D928" s="96"/>
      <c r="E928" s="96"/>
      <c r="F928" s="97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90"/>
      <c r="B929" s="96"/>
      <c r="C929" s="96"/>
      <c r="D929" s="96"/>
      <c r="E929" s="96"/>
      <c r="F929" s="97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90"/>
      <c r="B930" s="96"/>
      <c r="C930" s="96"/>
      <c r="D930" s="96"/>
      <c r="E930" s="96"/>
      <c r="F930" s="97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90"/>
      <c r="B931" s="96"/>
      <c r="C931" s="96"/>
      <c r="D931" s="96"/>
      <c r="E931" s="96"/>
      <c r="F931" s="97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90"/>
      <c r="B932" s="96"/>
      <c r="C932" s="96"/>
      <c r="D932" s="96"/>
      <c r="E932" s="96"/>
      <c r="F932" s="97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90"/>
      <c r="B933" s="96"/>
      <c r="C933" s="96"/>
      <c r="D933" s="96"/>
      <c r="E933" s="96"/>
      <c r="F933" s="97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90"/>
      <c r="B934" s="96"/>
      <c r="C934" s="96"/>
      <c r="D934" s="96"/>
      <c r="E934" s="96"/>
      <c r="F934" s="97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90"/>
      <c r="B935" s="96"/>
      <c r="C935" s="96"/>
      <c r="D935" s="96"/>
      <c r="E935" s="96"/>
      <c r="F935" s="97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90"/>
      <c r="B936" s="96"/>
      <c r="C936" s="96"/>
      <c r="D936" s="96"/>
      <c r="E936" s="96"/>
      <c r="F936" s="97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90"/>
      <c r="B937" s="96"/>
      <c r="C937" s="96"/>
      <c r="D937" s="96"/>
      <c r="E937" s="96"/>
      <c r="F937" s="97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90"/>
      <c r="B938" s="96"/>
      <c r="C938" s="96"/>
      <c r="D938" s="96"/>
      <c r="E938" s="96"/>
      <c r="F938" s="97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90"/>
      <c r="B939" s="96"/>
      <c r="C939" s="96"/>
      <c r="D939" s="96"/>
      <c r="E939" s="96"/>
      <c r="F939" s="97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90"/>
      <c r="B940" s="96"/>
      <c r="C940" s="96"/>
      <c r="D940" s="96"/>
      <c r="E940" s="96"/>
      <c r="F940" s="97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90"/>
      <c r="B941" s="96"/>
      <c r="C941" s="96"/>
      <c r="D941" s="96"/>
      <c r="E941" s="96"/>
      <c r="F941" s="97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90"/>
      <c r="B942" s="96"/>
      <c r="C942" s="96"/>
      <c r="D942" s="96"/>
      <c r="E942" s="96"/>
      <c r="F942" s="97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90"/>
      <c r="B943" s="96"/>
      <c r="C943" s="96"/>
      <c r="D943" s="96"/>
      <c r="E943" s="96"/>
      <c r="F943" s="97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90"/>
      <c r="B944" s="96"/>
      <c r="C944" s="96"/>
      <c r="D944" s="96"/>
      <c r="E944" s="96"/>
      <c r="F944" s="97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90"/>
      <c r="B945" s="96"/>
      <c r="C945" s="96"/>
      <c r="D945" s="96"/>
      <c r="E945" s="96"/>
      <c r="F945" s="97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90"/>
      <c r="B946" s="96"/>
      <c r="C946" s="96"/>
      <c r="D946" s="96"/>
      <c r="E946" s="96"/>
      <c r="F946" s="97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90"/>
      <c r="B947" s="96"/>
      <c r="C947" s="96"/>
      <c r="D947" s="96"/>
      <c r="E947" s="96"/>
      <c r="F947" s="97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90"/>
      <c r="B948" s="96"/>
      <c r="C948" s="96"/>
      <c r="D948" s="96"/>
      <c r="E948" s="96"/>
      <c r="F948" s="97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90"/>
      <c r="B949" s="96"/>
      <c r="C949" s="96"/>
      <c r="D949" s="96"/>
      <c r="E949" s="96"/>
      <c r="F949" s="97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90"/>
      <c r="B950" s="96"/>
      <c r="C950" s="96"/>
      <c r="D950" s="96"/>
      <c r="E950" s="96"/>
      <c r="F950" s="97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90"/>
      <c r="B951" s="96"/>
      <c r="C951" s="96"/>
      <c r="D951" s="96"/>
      <c r="E951" s="96"/>
      <c r="F951" s="97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90"/>
      <c r="B952" s="96"/>
      <c r="C952" s="96"/>
      <c r="D952" s="96"/>
      <c r="E952" s="96"/>
      <c r="F952" s="97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90"/>
      <c r="B953" s="96"/>
      <c r="C953" s="96"/>
      <c r="D953" s="96"/>
      <c r="E953" s="96"/>
      <c r="F953" s="97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90"/>
      <c r="B954" s="96"/>
      <c r="C954" s="96"/>
      <c r="D954" s="96"/>
      <c r="E954" s="96"/>
      <c r="F954" s="97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90"/>
      <c r="B955" s="96"/>
      <c r="C955" s="96"/>
      <c r="D955" s="96"/>
      <c r="E955" s="96"/>
      <c r="F955" s="97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90"/>
      <c r="B956" s="96"/>
      <c r="C956" s="96"/>
      <c r="D956" s="96"/>
      <c r="E956" s="96"/>
      <c r="F956" s="97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90"/>
      <c r="B957" s="96"/>
      <c r="C957" s="96"/>
      <c r="D957" s="96"/>
      <c r="E957" s="96"/>
      <c r="F957" s="97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90"/>
      <c r="B958" s="96"/>
      <c r="C958" s="96"/>
      <c r="D958" s="96"/>
      <c r="E958" s="96"/>
      <c r="F958" s="97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90"/>
      <c r="B959" s="96"/>
      <c r="C959" s="96"/>
      <c r="D959" s="96"/>
      <c r="E959" s="96"/>
      <c r="F959" s="97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90"/>
      <c r="B960" s="96"/>
      <c r="C960" s="96"/>
      <c r="D960" s="96"/>
      <c r="E960" s="96"/>
      <c r="F960" s="97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90"/>
      <c r="B961" s="96"/>
      <c r="C961" s="96"/>
      <c r="D961" s="96"/>
      <c r="E961" s="96"/>
      <c r="F961" s="97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90"/>
      <c r="B962" s="96"/>
      <c r="C962" s="96"/>
      <c r="D962" s="96"/>
      <c r="E962" s="96"/>
      <c r="F962" s="97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90"/>
      <c r="B963" s="96"/>
      <c r="C963" s="96"/>
      <c r="D963" s="96"/>
      <c r="E963" s="96"/>
      <c r="F963" s="97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90"/>
      <c r="B964" s="96"/>
      <c r="C964" s="96"/>
      <c r="D964" s="96"/>
      <c r="E964" s="96"/>
      <c r="F964" s="97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90"/>
      <c r="B965" s="96"/>
      <c r="C965" s="96"/>
      <c r="D965" s="96"/>
      <c r="E965" s="96"/>
      <c r="F965" s="97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90"/>
      <c r="B966" s="96"/>
      <c r="C966" s="96"/>
      <c r="D966" s="96"/>
      <c r="E966" s="96"/>
      <c r="F966" s="97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90"/>
      <c r="B967" s="96"/>
      <c r="C967" s="96"/>
      <c r="D967" s="96"/>
      <c r="E967" s="96"/>
      <c r="F967" s="97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90"/>
      <c r="B968" s="96"/>
      <c r="C968" s="96"/>
      <c r="D968" s="96"/>
      <c r="E968" s="96"/>
      <c r="F968" s="97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90"/>
      <c r="B969" s="96"/>
      <c r="C969" s="96"/>
      <c r="D969" s="96"/>
      <c r="E969" s="96"/>
      <c r="F969" s="97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90"/>
      <c r="B970" s="96"/>
      <c r="C970" s="96"/>
      <c r="D970" s="96"/>
      <c r="E970" s="96"/>
      <c r="F970" s="97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90"/>
      <c r="B971" s="96"/>
      <c r="C971" s="96"/>
      <c r="D971" s="96"/>
      <c r="E971" s="96"/>
      <c r="F971" s="97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90"/>
      <c r="B972" s="96"/>
      <c r="C972" s="96"/>
      <c r="D972" s="96"/>
      <c r="E972" s="96"/>
      <c r="F972" s="97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90"/>
      <c r="B973" s="96"/>
      <c r="C973" s="96"/>
      <c r="D973" s="96"/>
      <c r="E973" s="96"/>
      <c r="F973" s="97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90"/>
      <c r="B974" s="96"/>
      <c r="C974" s="96"/>
      <c r="D974" s="96"/>
      <c r="E974" s="96"/>
      <c r="F974" s="97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90"/>
      <c r="B975" s="96"/>
      <c r="C975" s="96"/>
      <c r="D975" s="96"/>
      <c r="E975" s="96"/>
      <c r="F975" s="97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90"/>
      <c r="B976" s="96"/>
      <c r="C976" s="96"/>
      <c r="D976" s="96"/>
      <c r="E976" s="96"/>
      <c r="F976" s="97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90"/>
      <c r="B977" s="96"/>
      <c r="C977" s="96"/>
      <c r="D977" s="96"/>
      <c r="E977" s="96"/>
      <c r="F977" s="97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90"/>
      <c r="B978" s="96"/>
      <c r="C978" s="96"/>
      <c r="D978" s="96"/>
      <c r="E978" s="96"/>
      <c r="F978" s="97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90"/>
      <c r="B979" s="96"/>
      <c r="C979" s="96"/>
      <c r="D979" s="96"/>
      <c r="E979" s="96"/>
      <c r="F979" s="97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90"/>
      <c r="B980" s="96"/>
      <c r="C980" s="96"/>
      <c r="D980" s="96"/>
      <c r="E980" s="96"/>
      <c r="F980" s="97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90"/>
      <c r="B981" s="96"/>
      <c r="C981" s="96"/>
      <c r="D981" s="96"/>
      <c r="E981" s="96"/>
      <c r="F981" s="97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90"/>
      <c r="B982" s="96"/>
      <c r="C982" s="96"/>
      <c r="D982" s="96"/>
      <c r="E982" s="96"/>
      <c r="F982" s="97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90"/>
      <c r="B983" s="96"/>
      <c r="C983" s="96"/>
      <c r="D983" s="96"/>
      <c r="E983" s="96"/>
      <c r="F983" s="97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90"/>
      <c r="B984" s="96"/>
      <c r="C984" s="96"/>
      <c r="D984" s="96"/>
      <c r="E984" s="96"/>
      <c r="F984" s="97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90"/>
      <c r="B985" s="96"/>
      <c r="C985" s="96"/>
      <c r="D985" s="96"/>
      <c r="E985" s="96"/>
      <c r="F985" s="97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90"/>
      <c r="B986" s="96"/>
      <c r="C986" s="96"/>
      <c r="D986" s="96"/>
      <c r="E986" s="96"/>
      <c r="F986" s="97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90"/>
      <c r="B987" s="96"/>
      <c r="C987" s="96"/>
      <c r="D987" s="96"/>
      <c r="E987" s="96"/>
      <c r="F987" s="97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90"/>
      <c r="B988" s="96"/>
      <c r="C988" s="96"/>
      <c r="D988" s="96"/>
      <c r="E988" s="96"/>
      <c r="F988" s="97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90"/>
      <c r="B989" s="96"/>
      <c r="C989" s="96"/>
      <c r="D989" s="96"/>
      <c r="E989" s="96"/>
      <c r="F989" s="97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90"/>
      <c r="B990" s="96"/>
      <c r="C990" s="96"/>
      <c r="D990" s="96"/>
      <c r="E990" s="96"/>
      <c r="F990" s="97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90"/>
      <c r="B991" s="96"/>
      <c r="C991" s="96"/>
      <c r="D991" s="96"/>
      <c r="E991" s="96"/>
      <c r="F991" s="97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90"/>
      <c r="B992" s="96"/>
      <c r="C992" s="96"/>
      <c r="D992" s="96"/>
      <c r="E992" s="96"/>
      <c r="F992" s="97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90"/>
      <c r="B993" s="96"/>
      <c r="C993" s="96"/>
      <c r="D993" s="96"/>
      <c r="E993" s="96"/>
      <c r="F993" s="97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90"/>
      <c r="B994" s="96"/>
      <c r="C994" s="96"/>
      <c r="D994" s="96"/>
      <c r="E994" s="96"/>
      <c r="F994" s="97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90"/>
      <c r="B995" s="96"/>
      <c r="C995" s="96"/>
      <c r="D995" s="96"/>
      <c r="E995" s="96"/>
      <c r="F995" s="97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90"/>
      <c r="B996" s="96"/>
      <c r="C996" s="96"/>
      <c r="D996" s="96"/>
      <c r="E996" s="96"/>
      <c r="F996" s="97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90"/>
      <c r="B997" s="96"/>
      <c r="C997" s="96"/>
      <c r="D997" s="96"/>
      <c r="E997" s="96"/>
      <c r="F997" s="97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90"/>
      <c r="B998" s="96"/>
      <c r="C998" s="96"/>
      <c r="D998" s="96"/>
      <c r="E998" s="96"/>
      <c r="F998" s="97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90"/>
      <c r="B999" s="96"/>
      <c r="C999" s="96"/>
      <c r="D999" s="96"/>
      <c r="E999" s="96"/>
      <c r="F999" s="97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90"/>
      <c r="B1000" s="96"/>
      <c r="C1000" s="96"/>
      <c r="D1000" s="96"/>
      <c r="E1000" s="96"/>
      <c r="F1000" s="97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2">
    <mergeCell ref="A27:C27"/>
    <mergeCell ref="D36:F36"/>
  </mergeCells>
  <printOptions gridLines="1"/>
  <pageMargins bottom="0.984251968503937" footer="0.0" header="0.0" left="0.5905511811023623" right="0.3937007874015748" top="0.984251968503937"/>
  <pageSetup paperSize="9" orientation="landscape"/>
  <headerFooter>
    <oddHeader>&amp;C&amp;F&amp;RList: &amp;A</odd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1.86"/>
    <col customWidth="1" min="2" max="5" width="13.29"/>
    <col customWidth="1" min="6" max="6" width="15.71"/>
    <col customWidth="1" min="7" max="7" width="12.71"/>
    <col customWidth="1" min="8" max="8" width="13.86"/>
    <col customWidth="1" min="9" max="9" width="13.57"/>
    <col customWidth="1" min="10" max="10" width="14.29"/>
    <col customWidth="1" min="11" max="11" width="7.86"/>
    <col customWidth="1" min="12" max="12" width="5.71"/>
    <col customWidth="1" min="13" max="30" width="6.29"/>
    <col customWidth="1" min="31" max="38" width="9.14"/>
  </cols>
  <sheetData>
    <row r="1">
      <c r="A1" s="22" t="s">
        <v>126</v>
      </c>
      <c r="B1" s="23"/>
      <c r="C1" s="96"/>
      <c r="D1" s="96"/>
      <c r="E1" s="96"/>
      <c r="F1" s="35"/>
      <c r="G1" s="35"/>
      <c r="H1" s="96"/>
      <c r="I1" s="81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</row>
    <row r="2">
      <c r="A2" s="32"/>
      <c r="B2" s="96"/>
      <c r="C2" s="96"/>
      <c r="D2" s="96"/>
      <c r="E2" s="96"/>
      <c r="F2" s="35"/>
      <c r="G2" s="35"/>
      <c r="H2" s="96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</row>
    <row r="3">
      <c r="A3" s="32" t="s">
        <v>127</v>
      </c>
      <c r="B3" s="119">
        <v>8000.0</v>
      </c>
      <c r="C3" s="119">
        <v>8000.0</v>
      </c>
      <c r="D3" s="119">
        <v>12000.0</v>
      </c>
      <c r="E3" s="119">
        <v>14000.0</v>
      </c>
      <c r="F3" s="147" t="s">
        <v>128</v>
      </c>
      <c r="G3" s="124"/>
      <c r="H3" s="124"/>
      <c r="I3" s="124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</row>
    <row r="4">
      <c r="A4" s="90" t="s">
        <v>129</v>
      </c>
      <c r="B4" s="148" t="s">
        <v>130</v>
      </c>
      <c r="C4" s="148" t="s">
        <v>131</v>
      </c>
      <c r="D4" s="148" t="s">
        <v>132</v>
      </c>
      <c r="E4" s="148" t="s">
        <v>133</v>
      </c>
      <c r="F4" s="148" t="s">
        <v>134</v>
      </c>
      <c r="G4" s="148" t="s">
        <v>135</v>
      </c>
      <c r="H4" s="148" t="s">
        <v>136</v>
      </c>
      <c r="I4" s="148" t="s">
        <v>137</v>
      </c>
      <c r="J4" s="148" t="s">
        <v>138</v>
      </c>
      <c r="K4" s="31"/>
      <c r="L4" s="102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>
      <c r="A5" s="90" t="s">
        <v>139</v>
      </c>
      <c r="B5" s="149">
        <f t="shared" ref="B5:B7" si="1">MAX(M21:N21)+O21+P21+Q21+R21</f>
        <v>9</v>
      </c>
      <c r="C5" s="149">
        <f t="shared" ref="C5:C7" si="2">Z21+MAX(AA21:AB21)</f>
        <v>0</v>
      </c>
      <c r="D5" s="149">
        <f t="shared" ref="D5:D7" si="3">MAX(S21:T21)+MAX(U21:V21)+MAX(W21:X21)+Y21</f>
        <v>18</v>
      </c>
      <c r="E5" s="149">
        <f t="shared" ref="E5:E7" si="4">MAX(AC21:AD21)+MAX(AE21:AF21)+MAX(AG21:AH21)+MAX(AI21:AJ21)+AK21+AL21</f>
        <v>8</v>
      </c>
      <c r="F5" s="97">
        <f t="shared" ref="F5:F7" si="5">B5*$B$3</f>
        <v>72000</v>
      </c>
      <c r="G5" s="97">
        <f t="shared" ref="G5:G7" si="6">C5*$C$3</f>
        <v>0</v>
      </c>
      <c r="H5" s="97">
        <f t="shared" ref="H5:H7" si="7">D5*$D$3</f>
        <v>216000</v>
      </c>
      <c r="I5" s="97">
        <f t="shared" ref="I5:I7" si="8">E5*$E$3</f>
        <v>112000</v>
      </c>
      <c r="J5" s="101">
        <f t="shared" ref="J5:J7" si="9">SUM(F5:I5)</f>
        <v>400000</v>
      </c>
      <c r="K5" s="23"/>
      <c r="L5" s="150">
        <v>388000.0</v>
      </c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>
      <c r="A6" s="90" t="s">
        <v>140</v>
      </c>
      <c r="B6" s="149">
        <f t="shared" si="1"/>
        <v>27</v>
      </c>
      <c r="C6" s="149">
        <f t="shared" si="2"/>
        <v>7</v>
      </c>
      <c r="D6" s="149">
        <f t="shared" si="3"/>
        <v>58</v>
      </c>
      <c r="E6" s="149">
        <f t="shared" si="4"/>
        <v>22</v>
      </c>
      <c r="F6" s="97">
        <f t="shared" si="5"/>
        <v>216000</v>
      </c>
      <c r="G6" s="97">
        <f t="shared" si="6"/>
        <v>56000</v>
      </c>
      <c r="H6" s="97">
        <f t="shared" si="7"/>
        <v>696000</v>
      </c>
      <c r="I6" s="97">
        <f t="shared" si="8"/>
        <v>308000</v>
      </c>
      <c r="J6" s="101">
        <f t="shared" si="9"/>
        <v>1276000</v>
      </c>
      <c r="K6" s="23"/>
      <c r="L6" s="150">
        <v>1284000.0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>
      <c r="A7" s="90" t="s">
        <v>141</v>
      </c>
      <c r="B7" s="149">
        <f t="shared" si="1"/>
        <v>16</v>
      </c>
      <c r="C7" s="149">
        <f t="shared" si="2"/>
        <v>0</v>
      </c>
      <c r="D7" s="149">
        <f t="shared" si="3"/>
        <v>19</v>
      </c>
      <c r="E7" s="149">
        <f t="shared" si="4"/>
        <v>21</v>
      </c>
      <c r="F7" s="97">
        <f t="shared" si="5"/>
        <v>128000</v>
      </c>
      <c r="G7" s="97">
        <f t="shared" si="6"/>
        <v>0</v>
      </c>
      <c r="H7" s="97">
        <f t="shared" si="7"/>
        <v>228000</v>
      </c>
      <c r="I7" s="97">
        <f t="shared" si="8"/>
        <v>294000</v>
      </c>
      <c r="J7" s="101">
        <f t="shared" si="9"/>
        <v>650000</v>
      </c>
      <c r="K7" s="23"/>
      <c r="L7" s="150">
        <v>154000.0</v>
      </c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>
      <c r="A8" s="22"/>
      <c r="B8" s="151">
        <f t="shared" ref="B8:J8" si="10">SUM(B5:B7)</f>
        <v>52</v>
      </c>
      <c r="C8" s="151">
        <f t="shared" si="10"/>
        <v>7</v>
      </c>
      <c r="D8" s="151">
        <f t="shared" si="10"/>
        <v>95</v>
      </c>
      <c r="E8" s="151">
        <f t="shared" si="10"/>
        <v>51</v>
      </c>
      <c r="F8" s="152">
        <f t="shared" si="10"/>
        <v>416000</v>
      </c>
      <c r="G8" s="152">
        <f t="shared" si="10"/>
        <v>56000</v>
      </c>
      <c r="H8" s="152">
        <f t="shared" si="10"/>
        <v>1140000</v>
      </c>
      <c r="I8" s="152">
        <f t="shared" si="10"/>
        <v>714000</v>
      </c>
      <c r="J8" s="153">
        <f t="shared" si="10"/>
        <v>2326000</v>
      </c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  <c r="AK8" s="114"/>
      <c r="AL8" s="114"/>
    </row>
    <row r="9">
      <c r="A9" s="22"/>
      <c r="B9" s="154"/>
      <c r="C9" s="155"/>
      <c r="D9" s="154"/>
      <c r="E9" s="154"/>
      <c r="F9" s="156" t="s">
        <v>142</v>
      </c>
      <c r="G9" s="157">
        <f>F8+H8</f>
        <v>1556000</v>
      </c>
      <c r="H9" s="158"/>
      <c r="I9" s="96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>
      <c r="A10" s="32"/>
      <c r="B10" s="115"/>
      <c r="C10" s="115"/>
      <c r="D10" s="115"/>
      <c r="E10" s="115"/>
      <c r="F10" s="159" t="s">
        <v>143</v>
      </c>
      <c r="G10" s="160">
        <f>G8+I8</f>
        <v>770000</v>
      </c>
      <c r="H10" s="158"/>
      <c r="I10" s="161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>
      <c r="A11" s="23"/>
      <c r="B11" s="162"/>
      <c r="C11" s="162"/>
      <c r="D11" s="162"/>
      <c r="E11" s="162"/>
      <c r="F11" s="163"/>
      <c r="G11" s="164">
        <f>SUM(G9:G10)</f>
        <v>2326000</v>
      </c>
      <c r="H11" s="158"/>
      <c r="I11" s="66"/>
      <c r="J11" s="100"/>
      <c r="K11" s="100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>
      <c r="A12" s="23"/>
      <c r="B12" s="165"/>
      <c r="C12" s="165"/>
      <c r="D12" s="165"/>
      <c r="E12" s="165"/>
      <c r="F12" s="166"/>
      <c r="G12" s="111"/>
      <c r="H12" s="158"/>
      <c r="I12" s="66"/>
      <c r="J12" s="96"/>
      <c r="K12" s="96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>
      <c r="A13" s="23"/>
      <c r="B13" s="165"/>
      <c r="C13" s="165"/>
      <c r="D13" s="165"/>
      <c r="E13" s="165"/>
      <c r="F13" s="35"/>
      <c r="G13" s="90"/>
      <c r="H13" s="35"/>
      <c r="I13" s="32" t="s">
        <v>144</v>
      </c>
      <c r="J13" s="167">
        <f>'1_Bc_Mag_DSP'!F6+'1_Bc_Mag_DSP'!F7</f>
        <v>38248162.87</v>
      </c>
      <c r="K13" s="96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>
      <c r="A14" s="23"/>
      <c r="B14" s="96"/>
      <c r="C14" s="96"/>
      <c r="D14" s="23"/>
      <c r="E14" s="96"/>
      <c r="F14" s="35"/>
      <c r="G14" s="35"/>
      <c r="H14" s="35"/>
      <c r="I14" s="49" t="s">
        <v>145</v>
      </c>
      <c r="J14" s="168">
        <f>J8</f>
        <v>2326000</v>
      </c>
      <c r="K14" s="169">
        <f t="shared" ref="K14:K15" si="11">J14/$J$13</f>
        <v>0.06081337835</v>
      </c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>
      <c r="A15" s="124"/>
      <c r="B15" s="166"/>
      <c r="C15" s="96"/>
      <c r="D15" s="23"/>
      <c r="E15" s="96"/>
      <c r="F15" s="35"/>
      <c r="G15" s="35"/>
      <c r="H15" s="35"/>
      <c r="I15" s="32" t="s">
        <v>146</v>
      </c>
      <c r="J15" s="92">
        <f>J13-J14</f>
        <v>35922162.87</v>
      </c>
      <c r="K15" s="169">
        <f t="shared" si="11"/>
        <v>0.9391866217</v>
      </c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>
      <c r="A16" s="23"/>
      <c r="B16" s="23"/>
      <c r="C16" s="96"/>
      <c r="D16" s="96"/>
      <c r="E16" s="96"/>
      <c r="F16" s="35"/>
      <c r="G16" s="35"/>
      <c r="H16" s="96"/>
      <c r="I16" s="22"/>
      <c r="J16" s="111"/>
      <c r="K16" s="111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>
      <c r="A17" s="23"/>
      <c r="B17" s="23"/>
      <c r="C17" s="96"/>
      <c r="D17" s="96"/>
      <c r="E17" s="96"/>
      <c r="F17" s="35"/>
      <c r="G17" s="35"/>
      <c r="H17" s="96"/>
      <c r="I17" s="23"/>
      <c r="J17" s="31"/>
      <c r="K17" s="96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>
      <c r="A18" s="23"/>
      <c r="B18" s="23"/>
      <c r="C18" s="96"/>
      <c r="D18" s="96"/>
      <c r="E18" s="96"/>
      <c r="F18" s="35"/>
      <c r="G18" s="35"/>
      <c r="H18" s="96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>
      <c r="A19" s="23"/>
      <c r="B19" s="170"/>
      <c r="C19" s="124"/>
      <c r="D19" s="124"/>
      <c r="E19" s="124"/>
      <c r="F19" s="124"/>
      <c r="G19" s="124"/>
      <c r="H19" s="124"/>
      <c r="I19" s="171"/>
      <c r="J19" s="96"/>
      <c r="K19" s="23"/>
      <c r="L19" s="23"/>
      <c r="M19" s="172" t="s">
        <v>147</v>
      </c>
      <c r="N19" s="173"/>
      <c r="O19" s="173"/>
      <c r="P19" s="173"/>
      <c r="Q19" s="173"/>
      <c r="R19" s="173"/>
      <c r="S19" s="172" t="s">
        <v>148</v>
      </c>
      <c r="T19" s="173"/>
      <c r="U19" s="173"/>
      <c r="V19" s="173"/>
      <c r="W19" s="173"/>
      <c r="X19" s="173"/>
      <c r="Y19" s="174"/>
      <c r="Z19" s="175" t="s">
        <v>149</v>
      </c>
      <c r="AA19" s="173"/>
      <c r="AB19" s="173"/>
      <c r="AC19" s="172" t="s">
        <v>150</v>
      </c>
      <c r="AD19" s="173"/>
      <c r="AE19" s="173"/>
      <c r="AF19" s="173"/>
      <c r="AG19" s="173"/>
      <c r="AH19" s="173"/>
      <c r="AI19" s="173"/>
      <c r="AJ19" s="173"/>
      <c r="AK19" s="173"/>
      <c r="AL19" s="174"/>
    </row>
    <row r="20">
      <c r="A20" s="124"/>
      <c r="B20" s="124"/>
      <c r="C20" s="124"/>
      <c r="D20" s="124"/>
      <c r="E20" s="124"/>
      <c r="F20" s="124"/>
      <c r="G20" s="124"/>
      <c r="H20" s="124"/>
      <c r="I20" s="171"/>
      <c r="J20" s="31"/>
      <c r="K20" s="23"/>
      <c r="L20" s="66" t="s">
        <v>151</v>
      </c>
      <c r="M20" s="176" t="s">
        <v>152</v>
      </c>
      <c r="N20" s="177" t="s">
        <v>153</v>
      </c>
      <c r="O20" s="177" t="s">
        <v>154</v>
      </c>
      <c r="P20" s="177" t="s">
        <v>155</v>
      </c>
      <c r="Q20" s="177" t="s">
        <v>156</v>
      </c>
      <c r="R20" s="177" t="s">
        <v>157</v>
      </c>
      <c r="S20" s="176" t="s">
        <v>158</v>
      </c>
      <c r="T20" s="177" t="s">
        <v>159</v>
      </c>
      <c r="U20" s="177" t="s">
        <v>160</v>
      </c>
      <c r="V20" s="177" t="s">
        <v>161</v>
      </c>
      <c r="W20" s="178" t="s">
        <v>162</v>
      </c>
      <c r="X20" s="178" t="s">
        <v>163</v>
      </c>
      <c r="Y20" s="179" t="s">
        <v>164</v>
      </c>
      <c r="Z20" s="180" t="s">
        <v>165</v>
      </c>
      <c r="AA20" s="177" t="s">
        <v>166</v>
      </c>
      <c r="AB20" s="177" t="s">
        <v>167</v>
      </c>
      <c r="AC20" s="176" t="s">
        <v>168</v>
      </c>
      <c r="AD20" s="177" t="s">
        <v>169</v>
      </c>
      <c r="AE20" s="177" t="s">
        <v>170</v>
      </c>
      <c r="AF20" s="177" t="s">
        <v>171</v>
      </c>
      <c r="AG20" s="177" t="s">
        <v>172</v>
      </c>
      <c r="AH20" s="177" t="s">
        <v>173</v>
      </c>
      <c r="AI20" s="177" t="s">
        <v>174</v>
      </c>
      <c r="AJ20" s="177" t="s">
        <v>175</v>
      </c>
      <c r="AK20" s="177" t="s">
        <v>176</v>
      </c>
      <c r="AL20" s="179" t="s">
        <v>177</v>
      </c>
    </row>
    <row r="21">
      <c r="A21" s="23"/>
      <c r="B21" s="124"/>
      <c r="C21" s="124"/>
      <c r="D21" s="124"/>
      <c r="E21" s="124"/>
      <c r="F21" s="124"/>
      <c r="G21" s="124"/>
      <c r="H21" s="124"/>
      <c r="I21" s="124"/>
      <c r="J21" s="23"/>
      <c r="K21" s="23"/>
      <c r="L21" s="66" t="s">
        <v>139</v>
      </c>
      <c r="M21" s="181">
        <v>0.0</v>
      </c>
      <c r="N21" s="182">
        <v>0.0</v>
      </c>
      <c r="O21" s="182">
        <v>9.0</v>
      </c>
      <c r="P21" s="182">
        <v>0.0</v>
      </c>
      <c r="Q21" s="182">
        <v>0.0</v>
      </c>
      <c r="R21" s="182">
        <v>0.0</v>
      </c>
      <c r="S21" s="181">
        <v>17.0</v>
      </c>
      <c r="T21" s="182">
        <v>16.0</v>
      </c>
      <c r="U21" s="182">
        <v>0.0</v>
      </c>
      <c r="V21" s="182">
        <v>0.0</v>
      </c>
      <c r="W21" s="183">
        <v>1.0</v>
      </c>
      <c r="X21" s="183">
        <v>1.0</v>
      </c>
      <c r="Y21" s="184">
        <v>0.0</v>
      </c>
      <c r="Z21" s="185">
        <v>0.0</v>
      </c>
      <c r="AA21" s="182">
        <v>0.0</v>
      </c>
      <c r="AB21" s="182">
        <v>0.0</v>
      </c>
      <c r="AC21" s="181">
        <v>1.0</v>
      </c>
      <c r="AD21" s="182">
        <v>1.0</v>
      </c>
      <c r="AE21" s="182">
        <v>0.0</v>
      </c>
      <c r="AF21" s="182">
        <v>0.0</v>
      </c>
      <c r="AG21" s="182">
        <v>7.0</v>
      </c>
      <c r="AH21" s="182">
        <v>7.0</v>
      </c>
      <c r="AI21" s="182">
        <v>0.0</v>
      </c>
      <c r="AJ21" s="182">
        <v>0.0</v>
      </c>
      <c r="AK21" s="182">
        <v>0.0</v>
      </c>
      <c r="AL21" s="184">
        <v>0.0</v>
      </c>
    </row>
    <row r="22">
      <c r="A22" s="23"/>
      <c r="B22" s="124"/>
      <c r="C22" s="124"/>
      <c r="D22" s="124"/>
      <c r="E22" s="124"/>
      <c r="F22" s="124"/>
      <c r="G22" s="124"/>
      <c r="H22" s="124"/>
      <c r="I22" s="124"/>
      <c r="J22" s="23"/>
      <c r="K22" s="23"/>
      <c r="L22" s="66" t="s">
        <v>140</v>
      </c>
      <c r="M22" s="186">
        <v>2.0</v>
      </c>
      <c r="N22" s="187">
        <v>2.0</v>
      </c>
      <c r="O22" s="187">
        <v>24.0</v>
      </c>
      <c r="P22" s="187">
        <v>0.0</v>
      </c>
      <c r="Q22" s="187">
        <v>0.0</v>
      </c>
      <c r="R22" s="187">
        <v>1.0</v>
      </c>
      <c r="S22" s="186">
        <v>35.0</v>
      </c>
      <c r="T22" s="187">
        <v>25.0</v>
      </c>
      <c r="U22" s="187">
        <v>0.0</v>
      </c>
      <c r="V22" s="187">
        <v>0.0</v>
      </c>
      <c r="W22" s="188">
        <v>13.0</v>
      </c>
      <c r="X22" s="188">
        <v>21.0</v>
      </c>
      <c r="Y22" s="189">
        <v>2.0</v>
      </c>
      <c r="Z22" s="190">
        <v>6.0</v>
      </c>
      <c r="AA22" s="187">
        <v>1.0</v>
      </c>
      <c r="AB22" s="187">
        <v>0.0</v>
      </c>
      <c r="AC22" s="186">
        <v>7.0</v>
      </c>
      <c r="AD22" s="187">
        <v>9.0</v>
      </c>
      <c r="AE22" s="187">
        <v>0.0</v>
      </c>
      <c r="AF22" s="187">
        <v>0.0</v>
      </c>
      <c r="AG22" s="187">
        <v>9.0</v>
      </c>
      <c r="AH22" s="187">
        <v>9.0</v>
      </c>
      <c r="AI22" s="187">
        <v>0.0</v>
      </c>
      <c r="AJ22" s="187">
        <v>0.0</v>
      </c>
      <c r="AK22" s="187">
        <v>0.0</v>
      </c>
      <c r="AL22" s="189">
        <v>4.0</v>
      </c>
    </row>
    <row r="23">
      <c r="A23" s="23"/>
      <c r="B23" s="124"/>
      <c r="C23" s="124"/>
      <c r="D23" s="124"/>
      <c r="E23" s="124"/>
      <c r="F23" s="124"/>
      <c r="G23" s="124"/>
      <c r="H23" s="124"/>
      <c r="I23" s="124"/>
      <c r="J23" s="23"/>
      <c r="K23" s="23"/>
      <c r="L23" s="66" t="s">
        <v>141</v>
      </c>
      <c r="M23" s="191">
        <v>0.0</v>
      </c>
      <c r="N23" s="192">
        <v>0.0</v>
      </c>
      <c r="O23" s="192">
        <v>16.0</v>
      </c>
      <c r="P23" s="192">
        <v>0.0</v>
      </c>
      <c r="Q23" s="192">
        <v>0.0</v>
      </c>
      <c r="R23" s="192">
        <v>0.0</v>
      </c>
      <c r="S23" s="191">
        <v>17.0</v>
      </c>
      <c r="T23" s="192">
        <v>17.0</v>
      </c>
      <c r="U23" s="192">
        <v>2.0</v>
      </c>
      <c r="V23" s="192">
        <v>2.0</v>
      </c>
      <c r="W23" s="193">
        <v>0.0</v>
      </c>
      <c r="X23" s="193">
        <v>0.0</v>
      </c>
      <c r="Y23" s="194">
        <v>0.0</v>
      </c>
      <c r="Z23" s="195">
        <v>0.0</v>
      </c>
      <c r="AA23" s="192">
        <v>0.0</v>
      </c>
      <c r="AB23" s="192">
        <v>0.0</v>
      </c>
      <c r="AC23" s="191">
        <v>5.0</v>
      </c>
      <c r="AD23" s="192">
        <v>7.0</v>
      </c>
      <c r="AE23" s="192">
        <v>8.0</v>
      </c>
      <c r="AF23" s="192">
        <v>9.0</v>
      </c>
      <c r="AG23" s="192">
        <v>5.0</v>
      </c>
      <c r="AH23" s="192">
        <v>5.0</v>
      </c>
      <c r="AI23" s="192">
        <v>0.0</v>
      </c>
      <c r="AJ23" s="192">
        <v>0.0</v>
      </c>
      <c r="AK23" s="192">
        <v>0.0</v>
      </c>
      <c r="AL23" s="194">
        <v>0.0</v>
      </c>
    </row>
    <row r="24">
      <c r="A24" s="23"/>
      <c r="B24" s="124"/>
      <c r="C24" s="124"/>
      <c r="D24" s="124"/>
      <c r="E24" s="124"/>
      <c r="F24" s="124"/>
      <c r="G24" s="124"/>
      <c r="H24" s="124"/>
      <c r="I24" s="124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>
      <c r="A25" s="23"/>
      <c r="B25" s="23"/>
      <c r="C25" s="96"/>
      <c r="D25" s="96"/>
      <c r="E25" s="96"/>
      <c r="F25" s="35"/>
      <c r="G25" s="35"/>
      <c r="H25" s="96"/>
      <c r="I25" s="23"/>
      <c r="J25" s="23"/>
      <c r="K25" s="23"/>
      <c r="L25" s="196" t="s">
        <v>178</v>
      </c>
      <c r="M25" s="197"/>
      <c r="N25" s="198"/>
      <c r="O25" s="124"/>
      <c r="P25" s="171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>
      <c r="A26" s="23"/>
      <c r="B26" s="23"/>
      <c r="C26" s="96"/>
      <c r="D26" s="96"/>
      <c r="E26" s="96"/>
      <c r="F26" s="35"/>
      <c r="G26" s="35"/>
      <c r="H26" s="96"/>
      <c r="I26" s="23"/>
      <c r="J26" s="23"/>
      <c r="K26" s="23"/>
      <c r="L26" s="124" t="s">
        <v>179</v>
      </c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>
      <c r="A27" s="23"/>
      <c r="B27" s="23"/>
      <c r="C27" s="96"/>
      <c r="D27" s="96"/>
      <c r="E27" s="96"/>
      <c r="F27" s="35"/>
      <c r="G27" s="35"/>
      <c r="H27" s="96"/>
      <c r="I27" s="23"/>
      <c r="J27" s="23"/>
      <c r="K27" s="23"/>
      <c r="L27" s="124"/>
      <c r="M27" s="124"/>
      <c r="N27" s="124"/>
      <c r="O27" s="124"/>
      <c r="P27" s="12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>
      <c r="A28" s="23"/>
      <c r="B28" s="23"/>
      <c r="C28" s="96"/>
      <c r="D28" s="96"/>
      <c r="E28" s="96"/>
      <c r="F28" s="35"/>
      <c r="G28" s="35"/>
      <c r="H28" s="96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>
      <c r="A29" s="23"/>
      <c r="B29" s="23"/>
      <c r="C29" s="96"/>
      <c r="D29" s="96"/>
      <c r="E29" s="96"/>
      <c r="F29" s="35"/>
      <c r="G29" s="35"/>
      <c r="H29" s="9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>
      <c r="A30" s="23"/>
      <c r="B30" s="23"/>
      <c r="C30" s="96"/>
      <c r="D30" s="96"/>
      <c r="E30" s="96"/>
      <c r="F30" s="35"/>
      <c r="G30" s="35"/>
      <c r="H30" s="96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>
      <c r="A31" s="23"/>
      <c r="B31" s="23"/>
      <c r="C31" s="96"/>
      <c r="D31" s="96"/>
      <c r="E31" s="96"/>
      <c r="F31" s="35"/>
      <c r="G31" s="35"/>
      <c r="H31" s="96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>
      <c r="A32" s="23"/>
      <c r="B32" s="23"/>
      <c r="C32" s="96"/>
      <c r="D32" s="96"/>
      <c r="E32" s="96"/>
      <c r="F32" s="35"/>
      <c r="G32" s="35"/>
      <c r="H32" s="96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>
      <c r="A33" s="23"/>
      <c r="B33" s="23"/>
      <c r="C33" s="96"/>
      <c r="D33" s="96"/>
      <c r="E33" s="96"/>
      <c r="F33" s="35"/>
      <c r="G33" s="35"/>
      <c r="H33" s="96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>
      <c r="A34" s="23"/>
      <c r="B34" s="23"/>
      <c r="C34" s="96"/>
      <c r="D34" s="96"/>
      <c r="E34" s="96"/>
      <c r="F34" s="35"/>
      <c r="G34" s="35"/>
      <c r="H34" s="96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>
      <c r="A35" s="23"/>
      <c r="B35" s="23"/>
      <c r="C35" s="96"/>
      <c r="D35" s="96"/>
      <c r="E35" s="96"/>
      <c r="F35" s="35"/>
      <c r="G35" s="35"/>
      <c r="H35" s="96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>
      <c r="A36" s="23"/>
      <c r="B36" s="23"/>
      <c r="C36" s="96"/>
      <c r="D36" s="96"/>
      <c r="E36" s="96"/>
      <c r="F36" s="35"/>
      <c r="G36" s="35"/>
      <c r="H36" s="96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>
      <c r="A37" s="23"/>
      <c r="B37" s="23"/>
      <c r="C37" s="96"/>
      <c r="D37" s="96"/>
      <c r="E37" s="96"/>
      <c r="F37" s="35"/>
      <c r="G37" s="35"/>
      <c r="H37" s="96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>
      <c r="A38" s="23"/>
      <c r="B38" s="23"/>
      <c r="C38" s="96"/>
      <c r="D38" s="96"/>
      <c r="E38" s="96"/>
      <c r="F38" s="35"/>
      <c r="G38" s="35"/>
      <c r="H38" s="96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>
      <c r="A39" s="23"/>
      <c r="B39" s="23"/>
      <c r="C39" s="96"/>
      <c r="D39" s="96"/>
      <c r="E39" s="96"/>
      <c r="F39" s="35"/>
      <c r="G39" s="35"/>
      <c r="H39" s="96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>
      <c r="A40" s="23"/>
      <c r="B40" s="23"/>
      <c r="C40" s="96"/>
      <c r="D40" s="96"/>
      <c r="E40" s="96"/>
      <c r="F40" s="35"/>
      <c r="G40" s="35"/>
      <c r="H40" s="96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>
      <c r="A41" s="23"/>
      <c r="B41" s="23"/>
      <c r="C41" s="96"/>
      <c r="D41" s="96"/>
      <c r="E41" s="96"/>
      <c r="F41" s="35"/>
      <c r="G41" s="35"/>
      <c r="H41" s="96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>
      <c r="A42" s="23"/>
      <c r="B42" s="23"/>
      <c r="C42" s="96"/>
      <c r="D42" s="96"/>
      <c r="E42" s="96"/>
      <c r="F42" s="35"/>
      <c r="G42" s="35"/>
      <c r="H42" s="96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>
      <c r="A43" s="23"/>
      <c r="B43" s="23"/>
      <c r="C43" s="96"/>
      <c r="D43" s="96"/>
      <c r="E43" s="96"/>
      <c r="F43" s="35"/>
      <c r="G43" s="35"/>
      <c r="H43" s="96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>
      <c r="A44" s="23"/>
      <c r="B44" s="23"/>
      <c r="C44" s="96"/>
      <c r="D44" s="96"/>
      <c r="E44" s="96"/>
      <c r="F44" s="35"/>
      <c r="G44" s="35"/>
      <c r="H44" s="96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>
      <c r="A45" s="23"/>
      <c r="B45" s="23"/>
      <c r="C45" s="96"/>
      <c r="D45" s="96"/>
      <c r="E45" s="96"/>
      <c r="F45" s="35"/>
      <c r="G45" s="35"/>
      <c r="H45" s="96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>
      <c r="A46" s="23"/>
      <c r="B46" s="23"/>
      <c r="C46" s="96"/>
      <c r="D46" s="96"/>
      <c r="E46" s="96"/>
      <c r="F46" s="35"/>
      <c r="G46" s="35"/>
      <c r="H46" s="96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>
      <c r="A47" s="23"/>
      <c r="B47" s="23"/>
      <c r="C47" s="96"/>
      <c r="D47" s="96"/>
      <c r="E47" s="96"/>
      <c r="F47" s="35"/>
      <c r="G47" s="35"/>
      <c r="H47" s="96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>
      <c r="A48" s="23"/>
      <c r="B48" s="23"/>
      <c r="C48" s="96"/>
      <c r="D48" s="96"/>
      <c r="E48" s="96"/>
      <c r="F48" s="35"/>
      <c r="G48" s="35"/>
      <c r="H48" s="96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>
      <c r="A49" s="23"/>
      <c r="B49" s="23"/>
      <c r="C49" s="96"/>
      <c r="D49" s="96"/>
      <c r="E49" s="96"/>
      <c r="F49" s="35"/>
      <c r="G49" s="35"/>
      <c r="H49" s="96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>
      <c r="A50" s="23"/>
      <c r="B50" s="23"/>
      <c r="C50" s="96"/>
      <c r="D50" s="96"/>
      <c r="E50" s="96"/>
      <c r="F50" s="35"/>
      <c r="G50" s="35"/>
      <c r="H50" s="96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>
      <c r="A51" s="23"/>
      <c r="B51" s="23"/>
      <c r="C51" s="96"/>
      <c r="D51" s="96"/>
      <c r="E51" s="96"/>
      <c r="F51" s="35"/>
      <c r="G51" s="35"/>
      <c r="H51" s="96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>
      <c r="A52" s="23"/>
      <c r="B52" s="23"/>
      <c r="C52" s="96"/>
      <c r="D52" s="96"/>
      <c r="E52" s="96"/>
      <c r="F52" s="35"/>
      <c r="G52" s="35"/>
      <c r="H52" s="96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>
      <c r="A53" s="23"/>
      <c r="B53" s="23"/>
      <c r="C53" s="96"/>
      <c r="D53" s="96"/>
      <c r="E53" s="96"/>
      <c r="F53" s="35"/>
      <c r="G53" s="35"/>
      <c r="H53" s="96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>
      <c r="A54" s="23"/>
      <c r="B54" s="23"/>
      <c r="C54" s="96"/>
      <c r="D54" s="96"/>
      <c r="E54" s="96"/>
      <c r="F54" s="35"/>
      <c r="G54" s="35"/>
      <c r="H54" s="96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>
      <c r="A55" s="23"/>
      <c r="B55" s="23"/>
      <c r="C55" s="96"/>
      <c r="D55" s="96"/>
      <c r="E55" s="96"/>
      <c r="F55" s="35"/>
      <c r="G55" s="35"/>
      <c r="H55" s="96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>
      <c r="A56" s="23"/>
      <c r="B56" s="23"/>
      <c r="C56" s="96"/>
      <c r="D56" s="96"/>
      <c r="E56" s="96"/>
      <c r="F56" s="35"/>
      <c r="G56" s="35"/>
      <c r="H56" s="96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>
      <c r="A57" s="23"/>
      <c r="B57" s="23"/>
      <c r="C57" s="96"/>
      <c r="D57" s="96"/>
      <c r="E57" s="96"/>
      <c r="F57" s="35"/>
      <c r="G57" s="35"/>
      <c r="H57" s="96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>
      <c r="A58" s="23"/>
      <c r="B58" s="23"/>
      <c r="C58" s="96"/>
      <c r="D58" s="96"/>
      <c r="E58" s="96"/>
      <c r="F58" s="35"/>
      <c r="G58" s="35"/>
      <c r="H58" s="96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>
      <c r="A59" s="23"/>
      <c r="B59" s="23"/>
      <c r="C59" s="96"/>
      <c r="D59" s="96"/>
      <c r="E59" s="96"/>
      <c r="F59" s="35"/>
      <c r="G59" s="35"/>
      <c r="H59" s="96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>
      <c r="A60" s="23"/>
      <c r="B60" s="23"/>
      <c r="C60" s="96"/>
      <c r="D60" s="96"/>
      <c r="E60" s="96"/>
      <c r="F60" s="35"/>
      <c r="G60" s="35"/>
      <c r="H60" s="96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>
      <c r="A61" s="23"/>
      <c r="B61" s="23"/>
      <c r="C61" s="96"/>
      <c r="D61" s="96"/>
      <c r="E61" s="96"/>
      <c r="F61" s="35"/>
      <c r="G61" s="35"/>
      <c r="H61" s="96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>
      <c r="A62" s="23"/>
      <c r="B62" s="23"/>
      <c r="C62" s="96"/>
      <c r="D62" s="96"/>
      <c r="E62" s="96"/>
      <c r="F62" s="35"/>
      <c r="G62" s="35"/>
      <c r="H62" s="96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>
      <c r="A63" s="23"/>
      <c r="B63" s="23"/>
      <c r="C63" s="96"/>
      <c r="D63" s="96"/>
      <c r="E63" s="96"/>
      <c r="F63" s="35"/>
      <c r="G63" s="35"/>
      <c r="H63" s="96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>
      <c r="A64" s="23"/>
      <c r="B64" s="23"/>
      <c r="C64" s="96"/>
      <c r="D64" s="96"/>
      <c r="E64" s="96"/>
      <c r="F64" s="35"/>
      <c r="G64" s="35"/>
      <c r="H64" s="96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>
      <c r="A65" s="23"/>
      <c r="B65" s="23"/>
      <c r="C65" s="96"/>
      <c r="D65" s="96"/>
      <c r="E65" s="96"/>
      <c r="F65" s="35"/>
      <c r="G65" s="35"/>
      <c r="H65" s="96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>
      <c r="A66" s="23"/>
      <c r="B66" s="23"/>
      <c r="C66" s="96"/>
      <c r="D66" s="96"/>
      <c r="E66" s="96"/>
      <c r="F66" s="35"/>
      <c r="G66" s="35"/>
      <c r="H66" s="96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>
      <c r="A67" s="23"/>
      <c r="B67" s="23"/>
      <c r="C67" s="96"/>
      <c r="D67" s="96"/>
      <c r="E67" s="96"/>
      <c r="F67" s="35"/>
      <c r="G67" s="35"/>
      <c r="H67" s="96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>
      <c r="A68" s="23"/>
      <c r="B68" s="23"/>
      <c r="C68" s="96"/>
      <c r="D68" s="96"/>
      <c r="E68" s="96"/>
      <c r="F68" s="35"/>
      <c r="G68" s="35"/>
      <c r="H68" s="96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>
      <c r="A69" s="23"/>
      <c r="B69" s="23"/>
      <c r="C69" s="96"/>
      <c r="D69" s="96"/>
      <c r="E69" s="96"/>
      <c r="F69" s="35"/>
      <c r="G69" s="35"/>
      <c r="H69" s="96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>
      <c r="A70" s="23"/>
      <c r="B70" s="23"/>
      <c r="C70" s="96"/>
      <c r="D70" s="96"/>
      <c r="E70" s="96"/>
      <c r="F70" s="35"/>
      <c r="G70" s="35"/>
      <c r="H70" s="96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>
      <c r="A71" s="23"/>
      <c r="B71" s="23"/>
      <c r="C71" s="96"/>
      <c r="D71" s="96"/>
      <c r="E71" s="96"/>
      <c r="F71" s="35"/>
      <c r="G71" s="35"/>
      <c r="H71" s="96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>
      <c r="A72" s="23"/>
      <c r="B72" s="23"/>
      <c r="C72" s="96"/>
      <c r="D72" s="96"/>
      <c r="E72" s="96"/>
      <c r="F72" s="35"/>
      <c r="G72" s="35"/>
      <c r="H72" s="96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>
      <c r="A73" s="23"/>
      <c r="B73" s="23"/>
      <c r="C73" s="96"/>
      <c r="D73" s="96"/>
      <c r="E73" s="96"/>
      <c r="F73" s="35"/>
      <c r="G73" s="35"/>
      <c r="H73" s="96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>
      <c r="A74" s="23"/>
      <c r="B74" s="23"/>
      <c r="C74" s="96"/>
      <c r="D74" s="96"/>
      <c r="E74" s="96"/>
      <c r="F74" s="35"/>
      <c r="G74" s="35"/>
      <c r="H74" s="96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>
      <c r="A75" s="23"/>
      <c r="B75" s="23"/>
      <c r="C75" s="96"/>
      <c r="D75" s="96"/>
      <c r="E75" s="96"/>
      <c r="F75" s="35"/>
      <c r="G75" s="35"/>
      <c r="H75" s="96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>
      <c r="A76" s="23"/>
      <c r="B76" s="23"/>
      <c r="C76" s="96"/>
      <c r="D76" s="96"/>
      <c r="E76" s="96"/>
      <c r="F76" s="35"/>
      <c r="G76" s="35"/>
      <c r="H76" s="96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>
      <c r="A77" s="23"/>
      <c r="B77" s="23"/>
      <c r="C77" s="96"/>
      <c r="D77" s="96"/>
      <c r="E77" s="96"/>
      <c r="F77" s="35"/>
      <c r="G77" s="35"/>
      <c r="H77" s="96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>
      <c r="A78" s="23"/>
      <c r="B78" s="23"/>
      <c r="C78" s="96"/>
      <c r="D78" s="96"/>
      <c r="E78" s="96"/>
      <c r="F78" s="35"/>
      <c r="G78" s="35"/>
      <c r="H78" s="96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>
      <c r="A79" s="23"/>
      <c r="B79" s="23"/>
      <c r="C79" s="96"/>
      <c r="D79" s="96"/>
      <c r="E79" s="96"/>
      <c r="F79" s="35"/>
      <c r="G79" s="35"/>
      <c r="H79" s="96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>
      <c r="A80" s="23"/>
      <c r="B80" s="23"/>
      <c r="C80" s="96"/>
      <c r="D80" s="96"/>
      <c r="E80" s="96"/>
      <c r="F80" s="35"/>
      <c r="G80" s="35"/>
      <c r="H80" s="96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>
      <c r="A81" s="23"/>
      <c r="B81" s="23"/>
      <c r="C81" s="96"/>
      <c r="D81" s="96"/>
      <c r="E81" s="96"/>
      <c r="F81" s="35"/>
      <c r="G81" s="35"/>
      <c r="H81" s="96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>
      <c r="A82" s="23"/>
      <c r="B82" s="23"/>
      <c r="C82" s="96"/>
      <c r="D82" s="96"/>
      <c r="E82" s="96"/>
      <c r="F82" s="35"/>
      <c r="G82" s="35"/>
      <c r="H82" s="96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>
      <c r="A83" s="23"/>
      <c r="B83" s="23"/>
      <c r="C83" s="96"/>
      <c r="D83" s="96"/>
      <c r="E83" s="96"/>
      <c r="F83" s="35"/>
      <c r="G83" s="35"/>
      <c r="H83" s="96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>
      <c r="A84" s="23"/>
      <c r="B84" s="23"/>
      <c r="C84" s="96"/>
      <c r="D84" s="96"/>
      <c r="E84" s="96"/>
      <c r="F84" s="35"/>
      <c r="G84" s="35"/>
      <c r="H84" s="96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>
      <c r="A85" s="23"/>
      <c r="B85" s="23"/>
      <c r="C85" s="96"/>
      <c r="D85" s="96"/>
      <c r="E85" s="96"/>
      <c r="F85" s="35"/>
      <c r="G85" s="35"/>
      <c r="H85" s="96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>
      <c r="A86" s="23"/>
      <c r="B86" s="23"/>
      <c r="C86" s="96"/>
      <c r="D86" s="96"/>
      <c r="E86" s="96"/>
      <c r="F86" s="35"/>
      <c r="G86" s="35"/>
      <c r="H86" s="96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>
      <c r="A87" s="23"/>
      <c r="B87" s="23"/>
      <c r="C87" s="96"/>
      <c r="D87" s="96"/>
      <c r="E87" s="96"/>
      <c r="F87" s="35"/>
      <c r="G87" s="35"/>
      <c r="H87" s="96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>
      <c r="A88" s="23"/>
      <c r="B88" s="23"/>
      <c r="C88" s="96"/>
      <c r="D88" s="96"/>
      <c r="E88" s="96"/>
      <c r="F88" s="35"/>
      <c r="G88" s="35"/>
      <c r="H88" s="96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>
      <c r="A89" s="23"/>
      <c r="B89" s="23"/>
      <c r="C89" s="96"/>
      <c r="D89" s="96"/>
      <c r="E89" s="96"/>
      <c r="F89" s="35"/>
      <c r="G89" s="35"/>
      <c r="H89" s="96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>
      <c r="A90" s="23"/>
      <c r="B90" s="23"/>
      <c r="C90" s="96"/>
      <c r="D90" s="96"/>
      <c r="E90" s="96"/>
      <c r="F90" s="35"/>
      <c r="G90" s="35"/>
      <c r="H90" s="96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>
      <c r="A91" s="23"/>
      <c r="B91" s="23"/>
      <c r="C91" s="96"/>
      <c r="D91" s="96"/>
      <c r="E91" s="96"/>
      <c r="F91" s="35"/>
      <c r="G91" s="35"/>
      <c r="H91" s="96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>
      <c r="A92" s="23"/>
      <c r="B92" s="23"/>
      <c r="C92" s="96"/>
      <c r="D92" s="96"/>
      <c r="E92" s="96"/>
      <c r="F92" s="35"/>
      <c r="G92" s="35"/>
      <c r="H92" s="96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>
      <c r="A93" s="23"/>
      <c r="B93" s="23"/>
      <c r="C93" s="96"/>
      <c r="D93" s="96"/>
      <c r="E93" s="96"/>
      <c r="F93" s="35"/>
      <c r="G93" s="35"/>
      <c r="H93" s="96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>
      <c r="A94" s="23"/>
      <c r="B94" s="23"/>
      <c r="C94" s="96"/>
      <c r="D94" s="96"/>
      <c r="E94" s="96"/>
      <c r="F94" s="35"/>
      <c r="G94" s="35"/>
      <c r="H94" s="96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>
      <c r="A95" s="23"/>
      <c r="B95" s="23"/>
      <c r="C95" s="96"/>
      <c r="D95" s="96"/>
      <c r="E95" s="96"/>
      <c r="F95" s="35"/>
      <c r="G95" s="35"/>
      <c r="H95" s="96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>
      <c r="A96" s="23"/>
      <c r="B96" s="23"/>
      <c r="C96" s="96"/>
      <c r="D96" s="96"/>
      <c r="E96" s="96"/>
      <c r="F96" s="35"/>
      <c r="G96" s="35"/>
      <c r="H96" s="96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>
      <c r="A97" s="23"/>
      <c r="B97" s="23"/>
      <c r="C97" s="96"/>
      <c r="D97" s="96"/>
      <c r="E97" s="96"/>
      <c r="F97" s="35"/>
      <c r="G97" s="35"/>
      <c r="H97" s="96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>
      <c r="A98" s="23"/>
      <c r="B98" s="23"/>
      <c r="C98" s="96"/>
      <c r="D98" s="96"/>
      <c r="E98" s="96"/>
      <c r="F98" s="35"/>
      <c r="G98" s="35"/>
      <c r="H98" s="96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>
      <c r="A99" s="23"/>
      <c r="B99" s="23"/>
      <c r="C99" s="96"/>
      <c r="D99" s="96"/>
      <c r="E99" s="96"/>
      <c r="F99" s="35"/>
      <c r="G99" s="35"/>
      <c r="H99" s="96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>
      <c r="A100" s="23"/>
      <c r="B100" s="23"/>
      <c r="C100" s="96"/>
      <c r="D100" s="96"/>
      <c r="E100" s="96"/>
      <c r="F100" s="35"/>
      <c r="G100" s="35"/>
      <c r="H100" s="96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>
      <c r="A101" s="23"/>
      <c r="B101" s="23"/>
      <c r="C101" s="96"/>
      <c r="D101" s="96"/>
      <c r="E101" s="96"/>
      <c r="F101" s="35"/>
      <c r="G101" s="35"/>
      <c r="H101" s="96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>
      <c r="A102" s="23"/>
      <c r="B102" s="23"/>
      <c r="C102" s="96"/>
      <c r="D102" s="96"/>
      <c r="E102" s="96"/>
      <c r="F102" s="35"/>
      <c r="G102" s="35"/>
      <c r="H102" s="96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>
      <c r="A103" s="23"/>
      <c r="B103" s="23"/>
      <c r="C103" s="96"/>
      <c r="D103" s="96"/>
      <c r="E103" s="96"/>
      <c r="F103" s="35"/>
      <c r="G103" s="35"/>
      <c r="H103" s="96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>
      <c r="A104" s="23"/>
      <c r="B104" s="23"/>
      <c r="C104" s="96"/>
      <c r="D104" s="96"/>
      <c r="E104" s="96"/>
      <c r="F104" s="35"/>
      <c r="G104" s="35"/>
      <c r="H104" s="96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>
      <c r="A105" s="23"/>
      <c r="B105" s="23"/>
      <c r="C105" s="96"/>
      <c r="D105" s="96"/>
      <c r="E105" s="96"/>
      <c r="F105" s="35"/>
      <c r="G105" s="35"/>
      <c r="H105" s="96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>
      <c r="A106" s="23"/>
      <c r="B106" s="23"/>
      <c r="C106" s="96"/>
      <c r="D106" s="96"/>
      <c r="E106" s="96"/>
      <c r="F106" s="35"/>
      <c r="G106" s="35"/>
      <c r="H106" s="96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>
      <c r="A107" s="23"/>
      <c r="B107" s="23"/>
      <c r="C107" s="96"/>
      <c r="D107" s="96"/>
      <c r="E107" s="96"/>
      <c r="F107" s="35"/>
      <c r="G107" s="35"/>
      <c r="H107" s="96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>
      <c r="A108" s="23"/>
      <c r="B108" s="23"/>
      <c r="C108" s="96"/>
      <c r="D108" s="96"/>
      <c r="E108" s="96"/>
      <c r="F108" s="35"/>
      <c r="G108" s="35"/>
      <c r="H108" s="96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>
      <c r="A109" s="23"/>
      <c r="B109" s="23"/>
      <c r="C109" s="96"/>
      <c r="D109" s="96"/>
      <c r="E109" s="96"/>
      <c r="F109" s="35"/>
      <c r="G109" s="35"/>
      <c r="H109" s="96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>
      <c r="A110" s="23"/>
      <c r="B110" s="23"/>
      <c r="C110" s="96"/>
      <c r="D110" s="96"/>
      <c r="E110" s="96"/>
      <c r="F110" s="35"/>
      <c r="G110" s="35"/>
      <c r="H110" s="96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>
      <c r="A111" s="23"/>
      <c r="B111" s="23"/>
      <c r="C111" s="96"/>
      <c r="D111" s="96"/>
      <c r="E111" s="96"/>
      <c r="F111" s="35"/>
      <c r="G111" s="35"/>
      <c r="H111" s="96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>
      <c r="A112" s="23"/>
      <c r="B112" s="23"/>
      <c r="C112" s="96"/>
      <c r="D112" s="96"/>
      <c r="E112" s="96"/>
      <c r="F112" s="35"/>
      <c r="G112" s="35"/>
      <c r="H112" s="96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>
      <c r="A113" s="23"/>
      <c r="B113" s="23"/>
      <c r="C113" s="96"/>
      <c r="D113" s="96"/>
      <c r="E113" s="96"/>
      <c r="F113" s="35"/>
      <c r="G113" s="35"/>
      <c r="H113" s="96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>
      <c r="A114" s="23"/>
      <c r="B114" s="23"/>
      <c r="C114" s="96"/>
      <c r="D114" s="96"/>
      <c r="E114" s="96"/>
      <c r="F114" s="35"/>
      <c r="G114" s="35"/>
      <c r="H114" s="96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>
      <c r="A115" s="23"/>
      <c r="B115" s="23"/>
      <c r="C115" s="96"/>
      <c r="D115" s="96"/>
      <c r="E115" s="96"/>
      <c r="F115" s="35"/>
      <c r="G115" s="35"/>
      <c r="H115" s="96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>
      <c r="A116" s="23"/>
      <c r="B116" s="23"/>
      <c r="C116" s="96"/>
      <c r="D116" s="96"/>
      <c r="E116" s="96"/>
      <c r="F116" s="35"/>
      <c r="G116" s="35"/>
      <c r="H116" s="96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>
      <c r="A117" s="23"/>
      <c r="B117" s="23"/>
      <c r="C117" s="96"/>
      <c r="D117" s="96"/>
      <c r="E117" s="96"/>
      <c r="F117" s="35"/>
      <c r="G117" s="35"/>
      <c r="H117" s="96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>
      <c r="A118" s="23"/>
      <c r="B118" s="23"/>
      <c r="C118" s="96"/>
      <c r="D118" s="96"/>
      <c r="E118" s="96"/>
      <c r="F118" s="35"/>
      <c r="G118" s="35"/>
      <c r="H118" s="96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>
      <c r="A119" s="23"/>
      <c r="B119" s="23"/>
      <c r="C119" s="96"/>
      <c r="D119" s="96"/>
      <c r="E119" s="96"/>
      <c r="F119" s="35"/>
      <c r="G119" s="35"/>
      <c r="H119" s="96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>
      <c r="A120" s="23"/>
      <c r="B120" s="23"/>
      <c r="C120" s="96"/>
      <c r="D120" s="96"/>
      <c r="E120" s="96"/>
      <c r="F120" s="35"/>
      <c r="G120" s="35"/>
      <c r="H120" s="96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>
      <c r="A121" s="23"/>
      <c r="B121" s="23"/>
      <c r="C121" s="96"/>
      <c r="D121" s="96"/>
      <c r="E121" s="96"/>
      <c r="F121" s="35"/>
      <c r="G121" s="35"/>
      <c r="H121" s="96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>
      <c r="A122" s="23"/>
      <c r="B122" s="23"/>
      <c r="C122" s="96"/>
      <c r="D122" s="96"/>
      <c r="E122" s="96"/>
      <c r="F122" s="35"/>
      <c r="G122" s="35"/>
      <c r="H122" s="96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>
      <c r="A123" s="23"/>
      <c r="B123" s="23"/>
      <c r="C123" s="96"/>
      <c r="D123" s="96"/>
      <c r="E123" s="96"/>
      <c r="F123" s="35"/>
      <c r="G123" s="35"/>
      <c r="H123" s="96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>
      <c r="A124" s="23"/>
      <c r="B124" s="23"/>
      <c r="C124" s="96"/>
      <c r="D124" s="96"/>
      <c r="E124" s="96"/>
      <c r="F124" s="35"/>
      <c r="G124" s="35"/>
      <c r="H124" s="96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>
      <c r="A125" s="23"/>
      <c r="B125" s="23"/>
      <c r="C125" s="96"/>
      <c r="D125" s="96"/>
      <c r="E125" s="96"/>
      <c r="F125" s="35"/>
      <c r="G125" s="35"/>
      <c r="H125" s="96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>
      <c r="A126" s="23"/>
      <c r="B126" s="23"/>
      <c r="C126" s="96"/>
      <c r="D126" s="96"/>
      <c r="E126" s="96"/>
      <c r="F126" s="35"/>
      <c r="G126" s="35"/>
      <c r="H126" s="96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>
      <c r="A127" s="23"/>
      <c r="B127" s="23"/>
      <c r="C127" s="96"/>
      <c r="D127" s="96"/>
      <c r="E127" s="96"/>
      <c r="F127" s="35"/>
      <c r="G127" s="35"/>
      <c r="H127" s="96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>
      <c r="A128" s="23"/>
      <c r="B128" s="23"/>
      <c r="C128" s="96"/>
      <c r="D128" s="96"/>
      <c r="E128" s="96"/>
      <c r="F128" s="35"/>
      <c r="G128" s="35"/>
      <c r="H128" s="96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>
      <c r="A129" s="23"/>
      <c r="B129" s="23"/>
      <c r="C129" s="96"/>
      <c r="D129" s="96"/>
      <c r="E129" s="96"/>
      <c r="F129" s="35"/>
      <c r="G129" s="35"/>
      <c r="H129" s="96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>
      <c r="A130" s="23"/>
      <c r="B130" s="23"/>
      <c r="C130" s="96"/>
      <c r="D130" s="96"/>
      <c r="E130" s="96"/>
      <c r="F130" s="35"/>
      <c r="G130" s="35"/>
      <c r="H130" s="96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>
      <c r="A131" s="23"/>
      <c r="B131" s="23"/>
      <c r="C131" s="96"/>
      <c r="D131" s="96"/>
      <c r="E131" s="96"/>
      <c r="F131" s="35"/>
      <c r="G131" s="35"/>
      <c r="H131" s="96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>
      <c r="A132" s="23"/>
      <c r="B132" s="23"/>
      <c r="C132" s="96"/>
      <c r="D132" s="96"/>
      <c r="E132" s="96"/>
      <c r="F132" s="35"/>
      <c r="G132" s="35"/>
      <c r="H132" s="96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>
      <c r="A133" s="23"/>
      <c r="B133" s="23"/>
      <c r="C133" s="96"/>
      <c r="D133" s="96"/>
      <c r="E133" s="96"/>
      <c r="F133" s="35"/>
      <c r="G133" s="35"/>
      <c r="H133" s="96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>
      <c r="A134" s="23"/>
      <c r="B134" s="23"/>
      <c r="C134" s="96"/>
      <c r="D134" s="96"/>
      <c r="E134" s="96"/>
      <c r="F134" s="35"/>
      <c r="G134" s="35"/>
      <c r="H134" s="96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>
      <c r="A135" s="23"/>
      <c r="B135" s="23"/>
      <c r="C135" s="96"/>
      <c r="D135" s="96"/>
      <c r="E135" s="96"/>
      <c r="F135" s="35"/>
      <c r="G135" s="35"/>
      <c r="H135" s="96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>
      <c r="A136" s="23"/>
      <c r="B136" s="23"/>
      <c r="C136" s="96"/>
      <c r="D136" s="96"/>
      <c r="E136" s="96"/>
      <c r="F136" s="35"/>
      <c r="G136" s="35"/>
      <c r="H136" s="96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>
      <c r="A137" s="23"/>
      <c r="B137" s="23"/>
      <c r="C137" s="96"/>
      <c r="D137" s="96"/>
      <c r="E137" s="96"/>
      <c r="F137" s="35"/>
      <c r="G137" s="35"/>
      <c r="H137" s="96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>
      <c r="A138" s="23"/>
      <c r="B138" s="23"/>
      <c r="C138" s="96"/>
      <c r="D138" s="96"/>
      <c r="E138" s="96"/>
      <c r="F138" s="35"/>
      <c r="G138" s="35"/>
      <c r="H138" s="96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>
      <c r="A139" s="23"/>
      <c r="B139" s="23"/>
      <c r="C139" s="96"/>
      <c r="D139" s="96"/>
      <c r="E139" s="96"/>
      <c r="F139" s="35"/>
      <c r="G139" s="35"/>
      <c r="H139" s="96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>
      <c r="A140" s="23"/>
      <c r="B140" s="23"/>
      <c r="C140" s="96"/>
      <c r="D140" s="96"/>
      <c r="E140" s="96"/>
      <c r="F140" s="35"/>
      <c r="G140" s="35"/>
      <c r="H140" s="96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>
      <c r="A141" s="23"/>
      <c r="B141" s="23"/>
      <c r="C141" s="96"/>
      <c r="D141" s="96"/>
      <c r="E141" s="96"/>
      <c r="F141" s="35"/>
      <c r="G141" s="35"/>
      <c r="H141" s="96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>
      <c r="A142" s="23"/>
      <c r="B142" s="23"/>
      <c r="C142" s="96"/>
      <c r="D142" s="96"/>
      <c r="E142" s="96"/>
      <c r="F142" s="35"/>
      <c r="G142" s="35"/>
      <c r="H142" s="96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>
      <c r="A143" s="23"/>
      <c r="B143" s="23"/>
      <c r="C143" s="96"/>
      <c r="D143" s="96"/>
      <c r="E143" s="96"/>
      <c r="F143" s="35"/>
      <c r="G143" s="35"/>
      <c r="H143" s="96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>
      <c r="A144" s="23"/>
      <c r="B144" s="23"/>
      <c r="C144" s="96"/>
      <c r="D144" s="96"/>
      <c r="E144" s="96"/>
      <c r="F144" s="35"/>
      <c r="G144" s="35"/>
      <c r="H144" s="96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>
      <c r="A145" s="23"/>
      <c r="B145" s="23"/>
      <c r="C145" s="96"/>
      <c r="D145" s="96"/>
      <c r="E145" s="96"/>
      <c r="F145" s="35"/>
      <c r="G145" s="35"/>
      <c r="H145" s="96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>
      <c r="A146" s="23"/>
      <c r="B146" s="23"/>
      <c r="C146" s="96"/>
      <c r="D146" s="96"/>
      <c r="E146" s="96"/>
      <c r="F146" s="35"/>
      <c r="G146" s="35"/>
      <c r="H146" s="96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>
      <c r="A147" s="23"/>
      <c r="B147" s="23"/>
      <c r="C147" s="96"/>
      <c r="D147" s="96"/>
      <c r="E147" s="96"/>
      <c r="F147" s="35"/>
      <c r="G147" s="35"/>
      <c r="H147" s="96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>
      <c r="A148" s="23"/>
      <c r="B148" s="23"/>
      <c r="C148" s="96"/>
      <c r="D148" s="96"/>
      <c r="E148" s="96"/>
      <c r="F148" s="35"/>
      <c r="G148" s="35"/>
      <c r="H148" s="96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>
      <c r="A149" s="23"/>
      <c r="B149" s="23"/>
      <c r="C149" s="96"/>
      <c r="D149" s="96"/>
      <c r="E149" s="96"/>
      <c r="F149" s="35"/>
      <c r="G149" s="35"/>
      <c r="H149" s="96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>
      <c r="A150" s="23"/>
      <c r="B150" s="23"/>
      <c r="C150" s="96"/>
      <c r="D150" s="96"/>
      <c r="E150" s="96"/>
      <c r="F150" s="35"/>
      <c r="G150" s="35"/>
      <c r="H150" s="96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>
      <c r="A151" s="23"/>
      <c r="B151" s="23"/>
      <c r="C151" s="96"/>
      <c r="D151" s="96"/>
      <c r="E151" s="96"/>
      <c r="F151" s="35"/>
      <c r="G151" s="35"/>
      <c r="H151" s="96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>
      <c r="A152" s="23"/>
      <c r="B152" s="23"/>
      <c r="C152" s="96"/>
      <c r="D152" s="96"/>
      <c r="E152" s="96"/>
      <c r="F152" s="35"/>
      <c r="G152" s="35"/>
      <c r="H152" s="96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>
      <c r="A153" s="23"/>
      <c r="B153" s="23"/>
      <c r="C153" s="96"/>
      <c r="D153" s="96"/>
      <c r="E153" s="96"/>
      <c r="F153" s="35"/>
      <c r="G153" s="35"/>
      <c r="H153" s="96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>
      <c r="A154" s="23"/>
      <c r="B154" s="23"/>
      <c r="C154" s="96"/>
      <c r="D154" s="96"/>
      <c r="E154" s="96"/>
      <c r="F154" s="35"/>
      <c r="G154" s="35"/>
      <c r="H154" s="96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>
      <c r="A155" s="23"/>
      <c r="B155" s="23"/>
      <c r="C155" s="96"/>
      <c r="D155" s="96"/>
      <c r="E155" s="96"/>
      <c r="F155" s="35"/>
      <c r="G155" s="35"/>
      <c r="H155" s="96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>
      <c r="A156" s="23"/>
      <c r="B156" s="23"/>
      <c r="C156" s="96"/>
      <c r="D156" s="96"/>
      <c r="E156" s="96"/>
      <c r="F156" s="35"/>
      <c r="G156" s="35"/>
      <c r="H156" s="96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>
      <c r="A157" s="23"/>
      <c r="B157" s="23"/>
      <c r="C157" s="96"/>
      <c r="D157" s="96"/>
      <c r="E157" s="96"/>
      <c r="F157" s="35"/>
      <c r="G157" s="35"/>
      <c r="H157" s="96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>
      <c r="A158" s="23"/>
      <c r="B158" s="23"/>
      <c r="C158" s="96"/>
      <c r="D158" s="96"/>
      <c r="E158" s="96"/>
      <c r="F158" s="35"/>
      <c r="G158" s="35"/>
      <c r="H158" s="96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>
      <c r="A159" s="23"/>
      <c r="B159" s="23"/>
      <c r="C159" s="96"/>
      <c r="D159" s="96"/>
      <c r="E159" s="96"/>
      <c r="F159" s="35"/>
      <c r="G159" s="35"/>
      <c r="H159" s="96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>
      <c r="A160" s="23"/>
      <c r="B160" s="23"/>
      <c r="C160" s="96"/>
      <c r="D160" s="96"/>
      <c r="E160" s="96"/>
      <c r="F160" s="35"/>
      <c r="G160" s="35"/>
      <c r="H160" s="96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>
      <c r="A161" s="23"/>
      <c r="B161" s="23"/>
      <c r="C161" s="96"/>
      <c r="D161" s="96"/>
      <c r="E161" s="96"/>
      <c r="F161" s="35"/>
      <c r="G161" s="35"/>
      <c r="H161" s="96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>
      <c r="A162" s="23"/>
      <c r="B162" s="23"/>
      <c r="C162" s="96"/>
      <c r="D162" s="96"/>
      <c r="E162" s="96"/>
      <c r="F162" s="35"/>
      <c r="G162" s="35"/>
      <c r="H162" s="96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>
      <c r="A163" s="23"/>
      <c r="B163" s="23"/>
      <c r="C163" s="96"/>
      <c r="D163" s="96"/>
      <c r="E163" s="96"/>
      <c r="F163" s="35"/>
      <c r="G163" s="35"/>
      <c r="H163" s="96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>
      <c r="A164" s="23"/>
      <c r="B164" s="23"/>
      <c r="C164" s="96"/>
      <c r="D164" s="96"/>
      <c r="E164" s="96"/>
      <c r="F164" s="35"/>
      <c r="G164" s="35"/>
      <c r="H164" s="96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>
      <c r="A165" s="23"/>
      <c r="B165" s="23"/>
      <c r="C165" s="96"/>
      <c r="D165" s="96"/>
      <c r="E165" s="96"/>
      <c r="F165" s="35"/>
      <c r="G165" s="35"/>
      <c r="H165" s="96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>
      <c r="A166" s="23"/>
      <c r="B166" s="23"/>
      <c r="C166" s="96"/>
      <c r="D166" s="96"/>
      <c r="E166" s="96"/>
      <c r="F166" s="35"/>
      <c r="G166" s="35"/>
      <c r="H166" s="96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>
      <c r="A167" s="23"/>
      <c r="B167" s="23"/>
      <c r="C167" s="96"/>
      <c r="D167" s="96"/>
      <c r="E167" s="96"/>
      <c r="F167" s="35"/>
      <c r="G167" s="35"/>
      <c r="H167" s="96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>
      <c r="A168" s="23"/>
      <c r="B168" s="23"/>
      <c r="C168" s="96"/>
      <c r="D168" s="96"/>
      <c r="E168" s="96"/>
      <c r="F168" s="35"/>
      <c r="G168" s="35"/>
      <c r="H168" s="96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>
      <c r="A169" s="23"/>
      <c r="B169" s="23"/>
      <c r="C169" s="96"/>
      <c r="D169" s="96"/>
      <c r="E169" s="96"/>
      <c r="F169" s="35"/>
      <c r="G169" s="35"/>
      <c r="H169" s="96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>
      <c r="A170" s="23"/>
      <c r="B170" s="23"/>
      <c r="C170" s="96"/>
      <c r="D170" s="96"/>
      <c r="E170" s="96"/>
      <c r="F170" s="35"/>
      <c r="G170" s="35"/>
      <c r="H170" s="96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>
      <c r="A171" s="23"/>
      <c r="B171" s="23"/>
      <c r="C171" s="96"/>
      <c r="D171" s="96"/>
      <c r="E171" s="96"/>
      <c r="F171" s="35"/>
      <c r="G171" s="35"/>
      <c r="H171" s="96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>
      <c r="A172" s="23"/>
      <c r="B172" s="23"/>
      <c r="C172" s="96"/>
      <c r="D172" s="96"/>
      <c r="E172" s="96"/>
      <c r="F172" s="35"/>
      <c r="G172" s="35"/>
      <c r="H172" s="96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>
      <c r="A173" s="23"/>
      <c r="B173" s="23"/>
      <c r="C173" s="96"/>
      <c r="D173" s="96"/>
      <c r="E173" s="96"/>
      <c r="F173" s="35"/>
      <c r="G173" s="35"/>
      <c r="H173" s="96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>
      <c r="A174" s="23"/>
      <c r="B174" s="23"/>
      <c r="C174" s="96"/>
      <c r="D174" s="96"/>
      <c r="E174" s="96"/>
      <c r="F174" s="35"/>
      <c r="G174" s="35"/>
      <c r="H174" s="96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>
      <c r="A175" s="23"/>
      <c r="B175" s="23"/>
      <c r="C175" s="96"/>
      <c r="D175" s="96"/>
      <c r="E175" s="96"/>
      <c r="F175" s="35"/>
      <c r="G175" s="35"/>
      <c r="H175" s="96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>
      <c r="A176" s="23"/>
      <c r="B176" s="23"/>
      <c r="C176" s="96"/>
      <c r="D176" s="96"/>
      <c r="E176" s="96"/>
      <c r="F176" s="35"/>
      <c r="G176" s="35"/>
      <c r="H176" s="96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>
      <c r="A177" s="23"/>
      <c r="B177" s="23"/>
      <c r="C177" s="96"/>
      <c r="D177" s="96"/>
      <c r="E177" s="96"/>
      <c r="F177" s="35"/>
      <c r="G177" s="35"/>
      <c r="H177" s="96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>
      <c r="A178" s="23"/>
      <c r="B178" s="23"/>
      <c r="C178" s="96"/>
      <c r="D178" s="96"/>
      <c r="E178" s="96"/>
      <c r="F178" s="35"/>
      <c r="G178" s="35"/>
      <c r="H178" s="96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>
      <c r="A179" s="23"/>
      <c r="B179" s="23"/>
      <c r="C179" s="96"/>
      <c r="D179" s="96"/>
      <c r="E179" s="96"/>
      <c r="F179" s="35"/>
      <c r="G179" s="35"/>
      <c r="H179" s="96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>
      <c r="A180" s="23"/>
      <c r="B180" s="23"/>
      <c r="C180" s="96"/>
      <c r="D180" s="96"/>
      <c r="E180" s="96"/>
      <c r="F180" s="35"/>
      <c r="G180" s="35"/>
      <c r="H180" s="96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>
      <c r="A181" s="23"/>
      <c r="B181" s="23"/>
      <c r="C181" s="96"/>
      <c r="D181" s="96"/>
      <c r="E181" s="96"/>
      <c r="F181" s="35"/>
      <c r="G181" s="35"/>
      <c r="H181" s="96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>
      <c r="A182" s="23"/>
      <c r="B182" s="23"/>
      <c r="C182" s="96"/>
      <c r="D182" s="96"/>
      <c r="E182" s="96"/>
      <c r="F182" s="35"/>
      <c r="G182" s="35"/>
      <c r="H182" s="96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>
      <c r="A183" s="23"/>
      <c r="B183" s="23"/>
      <c r="C183" s="96"/>
      <c r="D183" s="96"/>
      <c r="E183" s="96"/>
      <c r="F183" s="35"/>
      <c r="G183" s="35"/>
      <c r="H183" s="96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>
      <c r="A184" s="23"/>
      <c r="B184" s="23"/>
      <c r="C184" s="96"/>
      <c r="D184" s="96"/>
      <c r="E184" s="96"/>
      <c r="F184" s="35"/>
      <c r="G184" s="35"/>
      <c r="H184" s="96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>
      <c r="A185" s="23"/>
      <c r="B185" s="23"/>
      <c r="C185" s="96"/>
      <c r="D185" s="96"/>
      <c r="E185" s="96"/>
      <c r="F185" s="35"/>
      <c r="G185" s="35"/>
      <c r="H185" s="96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>
      <c r="A186" s="23"/>
      <c r="B186" s="23"/>
      <c r="C186" s="96"/>
      <c r="D186" s="96"/>
      <c r="E186" s="96"/>
      <c r="F186" s="35"/>
      <c r="G186" s="35"/>
      <c r="H186" s="96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>
      <c r="A187" s="23"/>
      <c r="B187" s="23"/>
      <c r="C187" s="96"/>
      <c r="D187" s="96"/>
      <c r="E187" s="96"/>
      <c r="F187" s="35"/>
      <c r="G187" s="35"/>
      <c r="H187" s="96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>
      <c r="A188" s="23"/>
      <c r="B188" s="23"/>
      <c r="C188" s="96"/>
      <c r="D188" s="96"/>
      <c r="E188" s="96"/>
      <c r="F188" s="35"/>
      <c r="G188" s="35"/>
      <c r="H188" s="96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>
      <c r="A189" s="23"/>
      <c r="B189" s="23"/>
      <c r="C189" s="96"/>
      <c r="D189" s="96"/>
      <c r="E189" s="96"/>
      <c r="F189" s="35"/>
      <c r="G189" s="35"/>
      <c r="H189" s="96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>
      <c r="A190" s="23"/>
      <c r="B190" s="23"/>
      <c r="C190" s="96"/>
      <c r="D190" s="96"/>
      <c r="E190" s="96"/>
      <c r="F190" s="35"/>
      <c r="G190" s="35"/>
      <c r="H190" s="96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>
      <c r="A191" s="23"/>
      <c r="B191" s="23"/>
      <c r="C191" s="96"/>
      <c r="D191" s="96"/>
      <c r="E191" s="96"/>
      <c r="F191" s="35"/>
      <c r="G191" s="35"/>
      <c r="H191" s="96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>
      <c r="A192" s="23"/>
      <c r="B192" s="23"/>
      <c r="C192" s="96"/>
      <c r="D192" s="96"/>
      <c r="E192" s="96"/>
      <c r="F192" s="35"/>
      <c r="G192" s="35"/>
      <c r="H192" s="96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>
      <c r="A193" s="23"/>
      <c r="B193" s="23"/>
      <c r="C193" s="96"/>
      <c r="D193" s="96"/>
      <c r="E193" s="96"/>
      <c r="F193" s="35"/>
      <c r="G193" s="35"/>
      <c r="H193" s="96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>
      <c r="A194" s="23"/>
      <c r="B194" s="23"/>
      <c r="C194" s="96"/>
      <c r="D194" s="96"/>
      <c r="E194" s="96"/>
      <c r="F194" s="35"/>
      <c r="G194" s="35"/>
      <c r="H194" s="96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>
      <c r="A195" s="23"/>
      <c r="B195" s="23"/>
      <c r="C195" s="96"/>
      <c r="D195" s="96"/>
      <c r="E195" s="96"/>
      <c r="F195" s="35"/>
      <c r="G195" s="35"/>
      <c r="H195" s="96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>
      <c r="A196" s="23"/>
      <c r="B196" s="23"/>
      <c r="C196" s="96"/>
      <c r="D196" s="96"/>
      <c r="E196" s="96"/>
      <c r="F196" s="35"/>
      <c r="G196" s="35"/>
      <c r="H196" s="96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>
      <c r="A197" s="23"/>
      <c r="B197" s="23"/>
      <c r="C197" s="96"/>
      <c r="D197" s="96"/>
      <c r="E197" s="96"/>
      <c r="F197" s="35"/>
      <c r="G197" s="35"/>
      <c r="H197" s="96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>
      <c r="A198" s="23"/>
      <c r="B198" s="23"/>
      <c r="C198" s="96"/>
      <c r="D198" s="96"/>
      <c r="E198" s="96"/>
      <c r="F198" s="35"/>
      <c r="G198" s="35"/>
      <c r="H198" s="96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>
      <c r="A199" s="23"/>
      <c r="B199" s="23"/>
      <c r="C199" s="96"/>
      <c r="D199" s="96"/>
      <c r="E199" s="96"/>
      <c r="F199" s="35"/>
      <c r="G199" s="35"/>
      <c r="H199" s="96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>
      <c r="A200" s="23"/>
      <c r="B200" s="23"/>
      <c r="C200" s="96"/>
      <c r="D200" s="96"/>
      <c r="E200" s="96"/>
      <c r="F200" s="35"/>
      <c r="G200" s="35"/>
      <c r="H200" s="96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>
      <c r="A201" s="23"/>
      <c r="B201" s="23"/>
      <c r="C201" s="96"/>
      <c r="D201" s="96"/>
      <c r="E201" s="96"/>
      <c r="F201" s="35"/>
      <c r="G201" s="35"/>
      <c r="H201" s="96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>
      <c r="A202" s="23"/>
      <c r="B202" s="23"/>
      <c r="C202" s="96"/>
      <c r="D202" s="96"/>
      <c r="E202" s="96"/>
      <c r="F202" s="35"/>
      <c r="G202" s="35"/>
      <c r="H202" s="96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>
      <c r="A203" s="23"/>
      <c r="B203" s="23"/>
      <c r="C203" s="96"/>
      <c r="D203" s="96"/>
      <c r="E203" s="96"/>
      <c r="F203" s="35"/>
      <c r="G203" s="35"/>
      <c r="H203" s="96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>
      <c r="A204" s="23"/>
      <c r="B204" s="23"/>
      <c r="C204" s="96"/>
      <c r="D204" s="96"/>
      <c r="E204" s="96"/>
      <c r="F204" s="35"/>
      <c r="G204" s="35"/>
      <c r="H204" s="96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>
      <c r="A205" s="23"/>
      <c r="B205" s="23"/>
      <c r="C205" s="96"/>
      <c r="D205" s="96"/>
      <c r="E205" s="96"/>
      <c r="F205" s="35"/>
      <c r="G205" s="35"/>
      <c r="H205" s="96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>
      <c r="A206" s="23"/>
      <c r="B206" s="23"/>
      <c r="C206" s="96"/>
      <c r="D206" s="96"/>
      <c r="E206" s="96"/>
      <c r="F206" s="35"/>
      <c r="G206" s="35"/>
      <c r="H206" s="96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>
      <c r="A207" s="23"/>
      <c r="B207" s="23"/>
      <c r="C207" s="96"/>
      <c r="D207" s="96"/>
      <c r="E207" s="96"/>
      <c r="F207" s="35"/>
      <c r="G207" s="35"/>
      <c r="H207" s="96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>
      <c r="A208" s="23"/>
      <c r="B208" s="23"/>
      <c r="C208" s="96"/>
      <c r="D208" s="96"/>
      <c r="E208" s="96"/>
      <c r="F208" s="35"/>
      <c r="G208" s="35"/>
      <c r="H208" s="96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>
      <c r="A209" s="23"/>
      <c r="B209" s="23"/>
      <c r="C209" s="96"/>
      <c r="D209" s="96"/>
      <c r="E209" s="96"/>
      <c r="F209" s="35"/>
      <c r="G209" s="35"/>
      <c r="H209" s="96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>
      <c r="A210" s="23"/>
      <c r="B210" s="23"/>
      <c r="C210" s="96"/>
      <c r="D210" s="96"/>
      <c r="E210" s="96"/>
      <c r="F210" s="35"/>
      <c r="G210" s="35"/>
      <c r="H210" s="96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>
      <c r="A211" s="23"/>
      <c r="B211" s="23"/>
      <c r="C211" s="96"/>
      <c r="D211" s="96"/>
      <c r="E211" s="96"/>
      <c r="F211" s="35"/>
      <c r="G211" s="35"/>
      <c r="H211" s="96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>
      <c r="A212" s="23"/>
      <c r="B212" s="23"/>
      <c r="C212" s="96"/>
      <c r="D212" s="96"/>
      <c r="E212" s="96"/>
      <c r="F212" s="35"/>
      <c r="G212" s="35"/>
      <c r="H212" s="96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>
      <c r="A213" s="23"/>
      <c r="B213" s="23"/>
      <c r="C213" s="96"/>
      <c r="D213" s="96"/>
      <c r="E213" s="96"/>
      <c r="F213" s="35"/>
      <c r="G213" s="35"/>
      <c r="H213" s="96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>
      <c r="A214" s="23"/>
      <c r="B214" s="23"/>
      <c r="C214" s="96"/>
      <c r="D214" s="96"/>
      <c r="E214" s="96"/>
      <c r="F214" s="35"/>
      <c r="G214" s="35"/>
      <c r="H214" s="96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>
      <c r="A215" s="23"/>
      <c r="B215" s="23"/>
      <c r="C215" s="96"/>
      <c r="D215" s="96"/>
      <c r="E215" s="96"/>
      <c r="F215" s="35"/>
      <c r="G215" s="35"/>
      <c r="H215" s="96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>
      <c r="A216" s="23"/>
      <c r="B216" s="23"/>
      <c r="C216" s="96"/>
      <c r="D216" s="96"/>
      <c r="E216" s="96"/>
      <c r="F216" s="35"/>
      <c r="G216" s="35"/>
      <c r="H216" s="96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>
      <c r="A217" s="23"/>
      <c r="B217" s="23"/>
      <c r="C217" s="96"/>
      <c r="D217" s="96"/>
      <c r="E217" s="96"/>
      <c r="F217" s="35"/>
      <c r="G217" s="35"/>
      <c r="H217" s="96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>
      <c r="A218" s="23"/>
      <c r="B218" s="23"/>
      <c r="C218" s="96"/>
      <c r="D218" s="96"/>
      <c r="E218" s="96"/>
      <c r="F218" s="35"/>
      <c r="G218" s="35"/>
      <c r="H218" s="96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>
      <c r="A219" s="23"/>
      <c r="B219" s="23"/>
      <c r="C219" s="96"/>
      <c r="D219" s="96"/>
      <c r="E219" s="96"/>
      <c r="F219" s="35"/>
      <c r="G219" s="35"/>
      <c r="H219" s="96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>
      <c r="A220" s="23"/>
      <c r="B220" s="23"/>
      <c r="C220" s="96"/>
      <c r="D220" s="96"/>
      <c r="E220" s="96"/>
      <c r="F220" s="35"/>
      <c r="G220" s="35"/>
      <c r="H220" s="96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>
      <c r="A221" s="23"/>
      <c r="B221" s="23"/>
      <c r="C221" s="96"/>
      <c r="D221" s="96"/>
      <c r="E221" s="96"/>
      <c r="F221" s="35"/>
      <c r="G221" s="35"/>
      <c r="H221" s="96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>
      <c r="A222" s="23"/>
      <c r="B222" s="23"/>
      <c r="C222" s="96"/>
      <c r="D222" s="96"/>
      <c r="E222" s="96"/>
      <c r="F222" s="35"/>
      <c r="G222" s="35"/>
      <c r="H222" s="96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>
      <c r="A223" s="23"/>
      <c r="B223" s="23"/>
      <c r="C223" s="96"/>
      <c r="D223" s="96"/>
      <c r="E223" s="96"/>
      <c r="F223" s="35"/>
      <c r="G223" s="35"/>
      <c r="H223" s="96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>
      <c r="A224" s="23"/>
      <c r="B224" s="23"/>
      <c r="C224" s="96"/>
      <c r="D224" s="96"/>
      <c r="E224" s="96"/>
      <c r="F224" s="35"/>
      <c r="G224" s="35"/>
      <c r="H224" s="96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>
      <c r="A225" s="23"/>
      <c r="B225" s="23"/>
      <c r="C225" s="96"/>
      <c r="D225" s="96"/>
      <c r="E225" s="96"/>
      <c r="F225" s="35"/>
      <c r="G225" s="35"/>
      <c r="H225" s="96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>
      <c r="A226" s="23"/>
      <c r="B226" s="23"/>
      <c r="C226" s="96"/>
      <c r="D226" s="96"/>
      <c r="E226" s="96"/>
      <c r="F226" s="35"/>
      <c r="G226" s="35"/>
      <c r="H226" s="96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>
      <c r="A227" s="23"/>
      <c r="B227" s="23"/>
      <c r="C227" s="96"/>
      <c r="D227" s="96"/>
      <c r="E227" s="96"/>
      <c r="F227" s="35"/>
      <c r="G227" s="35"/>
      <c r="H227" s="96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  <row r="228">
      <c r="A228" s="23"/>
      <c r="B228" s="23"/>
      <c r="C228" s="96"/>
      <c r="D228" s="96"/>
      <c r="E228" s="96"/>
      <c r="F228" s="35"/>
      <c r="G228" s="35"/>
      <c r="H228" s="96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</row>
    <row r="229">
      <c r="A229" s="23"/>
      <c r="B229" s="23"/>
      <c r="C229" s="96"/>
      <c r="D229" s="96"/>
      <c r="E229" s="96"/>
      <c r="F229" s="35"/>
      <c r="G229" s="35"/>
      <c r="H229" s="96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</row>
    <row r="230">
      <c r="A230" s="23"/>
      <c r="B230" s="23"/>
      <c r="C230" s="96"/>
      <c r="D230" s="96"/>
      <c r="E230" s="96"/>
      <c r="F230" s="35"/>
      <c r="G230" s="35"/>
      <c r="H230" s="96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</row>
    <row r="231">
      <c r="A231" s="23"/>
      <c r="B231" s="23"/>
      <c r="C231" s="96"/>
      <c r="D231" s="96"/>
      <c r="E231" s="96"/>
      <c r="F231" s="35"/>
      <c r="G231" s="35"/>
      <c r="H231" s="96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</row>
    <row r="232">
      <c r="A232" s="23"/>
      <c r="B232" s="23"/>
      <c r="C232" s="96"/>
      <c r="D232" s="96"/>
      <c r="E232" s="96"/>
      <c r="F232" s="35"/>
      <c r="G232" s="35"/>
      <c r="H232" s="96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</row>
    <row r="233">
      <c r="A233" s="23"/>
      <c r="B233" s="23"/>
      <c r="C233" s="96"/>
      <c r="D233" s="96"/>
      <c r="E233" s="96"/>
      <c r="F233" s="35"/>
      <c r="G233" s="35"/>
      <c r="H233" s="96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</row>
    <row r="234">
      <c r="A234" s="23"/>
      <c r="B234" s="23"/>
      <c r="C234" s="96"/>
      <c r="D234" s="96"/>
      <c r="E234" s="96"/>
      <c r="F234" s="35"/>
      <c r="G234" s="35"/>
      <c r="H234" s="96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</row>
    <row r="235">
      <c r="A235" s="23"/>
      <c r="B235" s="23"/>
      <c r="C235" s="96"/>
      <c r="D235" s="96"/>
      <c r="E235" s="96"/>
      <c r="F235" s="35"/>
      <c r="G235" s="35"/>
      <c r="H235" s="96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</row>
    <row r="236">
      <c r="A236" s="23"/>
      <c r="B236" s="23"/>
      <c r="C236" s="96"/>
      <c r="D236" s="96"/>
      <c r="E236" s="96"/>
      <c r="F236" s="35"/>
      <c r="G236" s="35"/>
      <c r="H236" s="96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</row>
    <row r="237">
      <c r="A237" s="23"/>
      <c r="B237" s="23"/>
      <c r="C237" s="96"/>
      <c r="D237" s="96"/>
      <c r="E237" s="96"/>
      <c r="F237" s="35"/>
      <c r="G237" s="35"/>
      <c r="H237" s="96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</row>
    <row r="238">
      <c r="A238" s="23"/>
      <c r="B238" s="23"/>
      <c r="C238" s="96"/>
      <c r="D238" s="96"/>
      <c r="E238" s="96"/>
      <c r="F238" s="35"/>
      <c r="G238" s="35"/>
      <c r="H238" s="96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</row>
    <row r="239">
      <c r="A239" s="23"/>
      <c r="B239" s="23"/>
      <c r="C239" s="96"/>
      <c r="D239" s="96"/>
      <c r="E239" s="96"/>
      <c r="F239" s="35"/>
      <c r="G239" s="35"/>
      <c r="H239" s="96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</row>
    <row r="240">
      <c r="A240" s="23"/>
      <c r="B240" s="23"/>
      <c r="C240" s="96"/>
      <c r="D240" s="96"/>
      <c r="E240" s="96"/>
      <c r="F240" s="35"/>
      <c r="G240" s="35"/>
      <c r="H240" s="96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</row>
    <row r="241">
      <c r="A241" s="23"/>
      <c r="B241" s="23"/>
      <c r="C241" s="96"/>
      <c r="D241" s="96"/>
      <c r="E241" s="96"/>
      <c r="F241" s="35"/>
      <c r="G241" s="35"/>
      <c r="H241" s="96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</row>
    <row r="242">
      <c r="A242" s="23"/>
      <c r="B242" s="23"/>
      <c r="C242" s="96"/>
      <c r="D242" s="96"/>
      <c r="E242" s="96"/>
      <c r="F242" s="35"/>
      <c r="G242" s="35"/>
      <c r="H242" s="96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</row>
    <row r="243">
      <c r="A243" s="23"/>
      <c r="B243" s="23"/>
      <c r="C243" s="96"/>
      <c r="D243" s="96"/>
      <c r="E243" s="96"/>
      <c r="F243" s="35"/>
      <c r="G243" s="35"/>
      <c r="H243" s="96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</row>
    <row r="244">
      <c r="A244" s="23"/>
      <c r="B244" s="23"/>
      <c r="C244" s="96"/>
      <c r="D244" s="96"/>
      <c r="E244" s="96"/>
      <c r="F244" s="35"/>
      <c r="G244" s="35"/>
      <c r="H244" s="96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</row>
    <row r="245">
      <c r="A245" s="23"/>
      <c r="B245" s="23"/>
      <c r="C245" s="96"/>
      <c r="D245" s="96"/>
      <c r="E245" s="96"/>
      <c r="F245" s="35"/>
      <c r="G245" s="35"/>
      <c r="H245" s="96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</row>
    <row r="246">
      <c r="A246" s="23"/>
      <c r="B246" s="23"/>
      <c r="C246" s="96"/>
      <c r="D246" s="96"/>
      <c r="E246" s="96"/>
      <c r="F246" s="35"/>
      <c r="G246" s="35"/>
      <c r="H246" s="96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</row>
    <row r="247">
      <c r="A247" s="23"/>
      <c r="B247" s="23"/>
      <c r="C247" s="96"/>
      <c r="D247" s="96"/>
      <c r="E247" s="96"/>
      <c r="F247" s="35"/>
      <c r="G247" s="35"/>
      <c r="H247" s="96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</row>
    <row r="248">
      <c r="A248" s="23"/>
      <c r="B248" s="23"/>
      <c r="C248" s="96"/>
      <c r="D248" s="96"/>
      <c r="E248" s="96"/>
      <c r="F248" s="35"/>
      <c r="G248" s="35"/>
      <c r="H248" s="96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</row>
    <row r="249">
      <c r="A249" s="23"/>
      <c r="B249" s="23"/>
      <c r="C249" s="96"/>
      <c r="D249" s="96"/>
      <c r="E249" s="96"/>
      <c r="F249" s="35"/>
      <c r="G249" s="35"/>
      <c r="H249" s="96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</row>
    <row r="250">
      <c r="A250" s="23"/>
      <c r="B250" s="23"/>
      <c r="C250" s="96"/>
      <c r="D250" s="96"/>
      <c r="E250" s="96"/>
      <c r="F250" s="35"/>
      <c r="G250" s="35"/>
      <c r="H250" s="96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</row>
    <row r="251">
      <c r="A251" s="23"/>
      <c r="B251" s="23"/>
      <c r="C251" s="96"/>
      <c r="D251" s="96"/>
      <c r="E251" s="96"/>
      <c r="F251" s="35"/>
      <c r="G251" s="35"/>
      <c r="H251" s="96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</row>
    <row r="252">
      <c r="A252" s="23"/>
      <c r="B252" s="23"/>
      <c r="C252" s="96"/>
      <c r="D252" s="96"/>
      <c r="E252" s="96"/>
      <c r="F252" s="35"/>
      <c r="G252" s="35"/>
      <c r="H252" s="96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</row>
    <row r="253">
      <c r="A253" s="23"/>
      <c r="B253" s="23"/>
      <c r="C253" s="96"/>
      <c r="D253" s="96"/>
      <c r="E253" s="96"/>
      <c r="F253" s="35"/>
      <c r="G253" s="35"/>
      <c r="H253" s="96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</row>
    <row r="254">
      <c r="A254" s="23"/>
      <c r="B254" s="23"/>
      <c r="C254" s="96"/>
      <c r="D254" s="96"/>
      <c r="E254" s="96"/>
      <c r="F254" s="35"/>
      <c r="G254" s="35"/>
      <c r="H254" s="96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</row>
    <row r="255">
      <c r="A255" s="23"/>
      <c r="B255" s="23"/>
      <c r="C255" s="96"/>
      <c r="D255" s="96"/>
      <c r="E255" s="96"/>
      <c r="F255" s="35"/>
      <c r="G255" s="35"/>
      <c r="H255" s="96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</row>
    <row r="256">
      <c r="A256" s="23"/>
      <c r="B256" s="23"/>
      <c r="C256" s="96"/>
      <c r="D256" s="96"/>
      <c r="E256" s="96"/>
      <c r="F256" s="35"/>
      <c r="G256" s="35"/>
      <c r="H256" s="96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</row>
    <row r="257">
      <c r="A257" s="23"/>
      <c r="B257" s="23"/>
      <c r="C257" s="96"/>
      <c r="D257" s="96"/>
      <c r="E257" s="96"/>
      <c r="F257" s="35"/>
      <c r="G257" s="35"/>
      <c r="H257" s="96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</row>
    <row r="258">
      <c r="A258" s="23"/>
      <c r="B258" s="23"/>
      <c r="C258" s="96"/>
      <c r="D258" s="96"/>
      <c r="E258" s="96"/>
      <c r="F258" s="35"/>
      <c r="G258" s="35"/>
      <c r="H258" s="96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</row>
    <row r="259">
      <c r="A259" s="23"/>
      <c r="B259" s="23"/>
      <c r="C259" s="96"/>
      <c r="D259" s="96"/>
      <c r="E259" s="96"/>
      <c r="F259" s="35"/>
      <c r="G259" s="35"/>
      <c r="H259" s="96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</row>
    <row r="260">
      <c r="A260" s="23"/>
      <c r="B260" s="23"/>
      <c r="C260" s="96"/>
      <c r="D260" s="96"/>
      <c r="E260" s="96"/>
      <c r="F260" s="35"/>
      <c r="G260" s="35"/>
      <c r="H260" s="96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</row>
    <row r="261">
      <c r="A261" s="23"/>
      <c r="B261" s="23"/>
      <c r="C261" s="96"/>
      <c r="D261" s="96"/>
      <c r="E261" s="96"/>
      <c r="F261" s="35"/>
      <c r="G261" s="35"/>
      <c r="H261" s="96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</row>
    <row r="262">
      <c r="A262" s="23"/>
      <c r="B262" s="23"/>
      <c r="C262" s="96"/>
      <c r="D262" s="96"/>
      <c r="E262" s="96"/>
      <c r="F262" s="35"/>
      <c r="G262" s="35"/>
      <c r="H262" s="96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</row>
    <row r="263">
      <c r="A263" s="23"/>
      <c r="B263" s="23"/>
      <c r="C263" s="96"/>
      <c r="D263" s="96"/>
      <c r="E263" s="96"/>
      <c r="F263" s="35"/>
      <c r="G263" s="35"/>
      <c r="H263" s="96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</row>
    <row r="264">
      <c r="A264" s="23"/>
      <c r="B264" s="23"/>
      <c r="C264" s="96"/>
      <c r="D264" s="96"/>
      <c r="E264" s="96"/>
      <c r="F264" s="35"/>
      <c r="G264" s="35"/>
      <c r="H264" s="96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</row>
    <row r="265">
      <c r="A265" s="23"/>
      <c r="B265" s="23"/>
      <c r="C265" s="96"/>
      <c r="D265" s="96"/>
      <c r="E265" s="96"/>
      <c r="F265" s="35"/>
      <c r="G265" s="35"/>
      <c r="H265" s="96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</row>
    <row r="266">
      <c r="A266" s="23"/>
      <c r="B266" s="23"/>
      <c r="C266" s="96"/>
      <c r="D266" s="96"/>
      <c r="E266" s="96"/>
      <c r="F266" s="35"/>
      <c r="G266" s="35"/>
      <c r="H266" s="96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</row>
    <row r="267">
      <c r="A267" s="23"/>
      <c r="B267" s="23"/>
      <c r="C267" s="96"/>
      <c r="D267" s="96"/>
      <c r="E267" s="96"/>
      <c r="F267" s="35"/>
      <c r="G267" s="35"/>
      <c r="H267" s="96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</row>
    <row r="268">
      <c r="A268" s="23"/>
      <c r="B268" s="23"/>
      <c r="C268" s="96"/>
      <c r="D268" s="96"/>
      <c r="E268" s="96"/>
      <c r="F268" s="35"/>
      <c r="G268" s="35"/>
      <c r="H268" s="96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</row>
    <row r="269">
      <c r="A269" s="23"/>
      <c r="B269" s="23"/>
      <c r="C269" s="96"/>
      <c r="D269" s="96"/>
      <c r="E269" s="96"/>
      <c r="F269" s="35"/>
      <c r="G269" s="35"/>
      <c r="H269" s="96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</row>
    <row r="270">
      <c r="A270" s="23"/>
      <c r="B270" s="23"/>
      <c r="C270" s="96"/>
      <c r="D270" s="96"/>
      <c r="E270" s="96"/>
      <c r="F270" s="35"/>
      <c r="G270" s="35"/>
      <c r="H270" s="96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</row>
    <row r="271">
      <c r="A271" s="23"/>
      <c r="B271" s="23"/>
      <c r="C271" s="96"/>
      <c r="D271" s="96"/>
      <c r="E271" s="96"/>
      <c r="F271" s="35"/>
      <c r="G271" s="35"/>
      <c r="H271" s="96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</row>
    <row r="272">
      <c r="A272" s="23"/>
      <c r="B272" s="23"/>
      <c r="C272" s="96"/>
      <c r="D272" s="96"/>
      <c r="E272" s="96"/>
      <c r="F272" s="35"/>
      <c r="G272" s="35"/>
      <c r="H272" s="96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</row>
    <row r="273">
      <c r="A273" s="23"/>
      <c r="B273" s="23"/>
      <c r="C273" s="96"/>
      <c r="D273" s="96"/>
      <c r="E273" s="96"/>
      <c r="F273" s="35"/>
      <c r="G273" s="35"/>
      <c r="H273" s="96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</row>
    <row r="274">
      <c r="A274" s="23"/>
      <c r="B274" s="23"/>
      <c r="C274" s="96"/>
      <c r="D274" s="96"/>
      <c r="E274" s="96"/>
      <c r="F274" s="35"/>
      <c r="G274" s="35"/>
      <c r="H274" s="96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</row>
    <row r="275">
      <c r="A275" s="23"/>
      <c r="B275" s="23"/>
      <c r="C275" s="96"/>
      <c r="D275" s="96"/>
      <c r="E275" s="96"/>
      <c r="F275" s="35"/>
      <c r="G275" s="35"/>
      <c r="H275" s="96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</row>
    <row r="276">
      <c r="A276" s="23"/>
      <c r="B276" s="23"/>
      <c r="C276" s="96"/>
      <c r="D276" s="96"/>
      <c r="E276" s="96"/>
      <c r="F276" s="35"/>
      <c r="G276" s="35"/>
      <c r="H276" s="96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</row>
    <row r="277">
      <c r="A277" s="23"/>
      <c r="B277" s="23"/>
      <c r="C277" s="96"/>
      <c r="D277" s="96"/>
      <c r="E277" s="96"/>
      <c r="F277" s="35"/>
      <c r="G277" s="35"/>
      <c r="H277" s="96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</row>
    <row r="278">
      <c r="A278" s="23"/>
      <c r="B278" s="23"/>
      <c r="C278" s="96"/>
      <c r="D278" s="96"/>
      <c r="E278" s="96"/>
      <c r="F278" s="35"/>
      <c r="G278" s="35"/>
      <c r="H278" s="96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</row>
    <row r="279">
      <c r="A279" s="23"/>
      <c r="B279" s="23"/>
      <c r="C279" s="96"/>
      <c r="D279" s="96"/>
      <c r="E279" s="96"/>
      <c r="F279" s="35"/>
      <c r="G279" s="35"/>
      <c r="H279" s="96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</row>
    <row r="280">
      <c r="A280" s="23"/>
      <c r="B280" s="23"/>
      <c r="C280" s="96"/>
      <c r="D280" s="96"/>
      <c r="E280" s="96"/>
      <c r="F280" s="35"/>
      <c r="G280" s="35"/>
      <c r="H280" s="96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</row>
    <row r="281">
      <c r="A281" s="23"/>
      <c r="B281" s="23"/>
      <c r="C281" s="96"/>
      <c r="D281" s="96"/>
      <c r="E281" s="96"/>
      <c r="F281" s="35"/>
      <c r="G281" s="35"/>
      <c r="H281" s="96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</row>
    <row r="282">
      <c r="A282" s="23"/>
      <c r="B282" s="23"/>
      <c r="C282" s="96"/>
      <c r="D282" s="96"/>
      <c r="E282" s="96"/>
      <c r="F282" s="35"/>
      <c r="G282" s="35"/>
      <c r="H282" s="96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</row>
    <row r="283">
      <c r="A283" s="23"/>
      <c r="B283" s="23"/>
      <c r="C283" s="96"/>
      <c r="D283" s="96"/>
      <c r="E283" s="96"/>
      <c r="F283" s="35"/>
      <c r="G283" s="35"/>
      <c r="H283" s="96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</row>
    <row r="284">
      <c r="A284" s="23"/>
      <c r="B284" s="23"/>
      <c r="C284" s="96"/>
      <c r="D284" s="96"/>
      <c r="E284" s="96"/>
      <c r="F284" s="35"/>
      <c r="G284" s="35"/>
      <c r="H284" s="96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</row>
    <row r="285">
      <c r="A285" s="23"/>
      <c r="B285" s="23"/>
      <c r="C285" s="96"/>
      <c r="D285" s="96"/>
      <c r="E285" s="96"/>
      <c r="F285" s="35"/>
      <c r="G285" s="35"/>
      <c r="H285" s="96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</row>
    <row r="286">
      <c r="A286" s="23"/>
      <c r="B286" s="23"/>
      <c r="C286" s="96"/>
      <c r="D286" s="96"/>
      <c r="E286" s="96"/>
      <c r="F286" s="35"/>
      <c r="G286" s="35"/>
      <c r="H286" s="96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</row>
    <row r="287">
      <c r="A287" s="23"/>
      <c r="B287" s="23"/>
      <c r="C287" s="96"/>
      <c r="D287" s="96"/>
      <c r="E287" s="96"/>
      <c r="F287" s="35"/>
      <c r="G287" s="35"/>
      <c r="H287" s="96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</row>
    <row r="288">
      <c r="A288" s="23"/>
      <c r="B288" s="23"/>
      <c r="C288" s="96"/>
      <c r="D288" s="96"/>
      <c r="E288" s="96"/>
      <c r="F288" s="35"/>
      <c r="G288" s="35"/>
      <c r="H288" s="96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</row>
    <row r="289">
      <c r="A289" s="23"/>
      <c r="B289" s="23"/>
      <c r="C289" s="96"/>
      <c r="D289" s="96"/>
      <c r="E289" s="96"/>
      <c r="F289" s="35"/>
      <c r="G289" s="35"/>
      <c r="H289" s="96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</row>
    <row r="290">
      <c r="A290" s="23"/>
      <c r="B290" s="23"/>
      <c r="C290" s="96"/>
      <c r="D290" s="96"/>
      <c r="E290" s="96"/>
      <c r="F290" s="35"/>
      <c r="G290" s="35"/>
      <c r="H290" s="96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</row>
    <row r="291">
      <c r="A291" s="23"/>
      <c r="B291" s="23"/>
      <c r="C291" s="96"/>
      <c r="D291" s="96"/>
      <c r="E291" s="96"/>
      <c r="F291" s="35"/>
      <c r="G291" s="35"/>
      <c r="H291" s="96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</row>
    <row r="292">
      <c r="A292" s="23"/>
      <c r="B292" s="23"/>
      <c r="C292" s="96"/>
      <c r="D292" s="96"/>
      <c r="E292" s="96"/>
      <c r="F292" s="35"/>
      <c r="G292" s="35"/>
      <c r="H292" s="96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</row>
    <row r="293">
      <c r="A293" s="23"/>
      <c r="B293" s="23"/>
      <c r="C293" s="96"/>
      <c r="D293" s="96"/>
      <c r="E293" s="96"/>
      <c r="F293" s="35"/>
      <c r="G293" s="35"/>
      <c r="H293" s="96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</row>
    <row r="294">
      <c r="A294" s="23"/>
      <c r="B294" s="23"/>
      <c r="C294" s="96"/>
      <c r="D294" s="96"/>
      <c r="E294" s="96"/>
      <c r="F294" s="35"/>
      <c r="G294" s="35"/>
      <c r="H294" s="96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</row>
    <row r="295">
      <c r="A295" s="23"/>
      <c r="B295" s="23"/>
      <c r="C295" s="96"/>
      <c r="D295" s="96"/>
      <c r="E295" s="96"/>
      <c r="F295" s="35"/>
      <c r="G295" s="35"/>
      <c r="H295" s="96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</row>
    <row r="296">
      <c r="A296" s="23"/>
      <c r="B296" s="23"/>
      <c r="C296" s="96"/>
      <c r="D296" s="96"/>
      <c r="E296" s="96"/>
      <c r="F296" s="35"/>
      <c r="G296" s="35"/>
      <c r="H296" s="96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</row>
    <row r="297">
      <c r="A297" s="23"/>
      <c r="B297" s="23"/>
      <c r="C297" s="96"/>
      <c r="D297" s="96"/>
      <c r="E297" s="96"/>
      <c r="F297" s="35"/>
      <c r="G297" s="35"/>
      <c r="H297" s="96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</row>
    <row r="298">
      <c r="A298" s="23"/>
      <c r="B298" s="23"/>
      <c r="C298" s="96"/>
      <c r="D298" s="96"/>
      <c r="E298" s="96"/>
      <c r="F298" s="35"/>
      <c r="G298" s="35"/>
      <c r="H298" s="96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</row>
    <row r="299">
      <c r="A299" s="23"/>
      <c r="B299" s="23"/>
      <c r="C299" s="96"/>
      <c r="D299" s="96"/>
      <c r="E299" s="96"/>
      <c r="F299" s="35"/>
      <c r="G299" s="35"/>
      <c r="H299" s="96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</row>
    <row r="300">
      <c r="A300" s="23"/>
      <c r="B300" s="23"/>
      <c r="C300" s="96"/>
      <c r="D300" s="96"/>
      <c r="E300" s="96"/>
      <c r="F300" s="35"/>
      <c r="G300" s="35"/>
      <c r="H300" s="96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</row>
    <row r="301">
      <c r="A301" s="23"/>
      <c r="B301" s="23"/>
      <c r="C301" s="96"/>
      <c r="D301" s="96"/>
      <c r="E301" s="96"/>
      <c r="F301" s="35"/>
      <c r="G301" s="35"/>
      <c r="H301" s="96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</row>
    <row r="302">
      <c r="A302" s="23"/>
      <c r="B302" s="23"/>
      <c r="C302" s="96"/>
      <c r="D302" s="96"/>
      <c r="E302" s="96"/>
      <c r="F302" s="35"/>
      <c r="G302" s="35"/>
      <c r="H302" s="96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</row>
    <row r="303">
      <c r="A303" s="23"/>
      <c r="B303" s="23"/>
      <c r="C303" s="96"/>
      <c r="D303" s="96"/>
      <c r="E303" s="96"/>
      <c r="F303" s="35"/>
      <c r="G303" s="35"/>
      <c r="H303" s="96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</row>
    <row r="304">
      <c r="A304" s="23"/>
      <c r="B304" s="23"/>
      <c r="C304" s="96"/>
      <c r="D304" s="96"/>
      <c r="E304" s="96"/>
      <c r="F304" s="35"/>
      <c r="G304" s="35"/>
      <c r="H304" s="96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</row>
    <row r="305">
      <c r="A305" s="23"/>
      <c r="B305" s="23"/>
      <c r="C305" s="96"/>
      <c r="D305" s="96"/>
      <c r="E305" s="96"/>
      <c r="F305" s="35"/>
      <c r="G305" s="35"/>
      <c r="H305" s="96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</row>
    <row r="306">
      <c r="A306" s="23"/>
      <c r="B306" s="23"/>
      <c r="C306" s="96"/>
      <c r="D306" s="96"/>
      <c r="E306" s="96"/>
      <c r="F306" s="35"/>
      <c r="G306" s="35"/>
      <c r="H306" s="96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</row>
    <row r="307">
      <c r="A307" s="23"/>
      <c r="B307" s="23"/>
      <c r="C307" s="96"/>
      <c r="D307" s="96"/>
      <c r="E307" s="96"/>
      <c r="F307" s="35"/>
      <c r="G307" s="35"/>
      <c r="H307" s="96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</row>
    <row r="308">
      <c r="A308" s="23"/>
      <c r="B308" s="23"/>
      <c r="C308" s="96"/>
      <c r="D308" s="96"/>
      <c r="E308" s="96"/>
      <c r="F308" s="35"/>
      <c r="G308" s="35"/>
      <c r="H308" s="96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</row>
    <row r="309">
      <c r="A309" s="23"/>
      <c r="B309" s="23"/>
      <c r="C309" s="96"/>
      <c r="D309" s="96"/>
      <c r="E309" s="96"/>
      <c r="F309" s="35"/>
      <c r="G309" s="35"/>
      <c r="H309" s="96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</row>
    <row r="310">
      <c r="A310" s="23"/>
      <c r="B310" s="23"/>
      <c r="C310" s="96"/>
      <c r="D310" s="96"/>
      <c r="E310" s="96"/>
      <c r="F310" s="35"/>
      <c r="G310" s="35"/>
      <c r="H310" s="96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</row>
    <row r="311">
      <c r="A311" s="23"/>
      <c r="B311" s="23"/>
      <c r="C311" s="96"/>
      <c r="D311" s="96"/>
      <c r="E311" s="96"/>
      <c r="F311" s="35"/>
      <c r="G311" s="35"/>
      <c r="H311" s="96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</row>
    <row r="312">
      <c r="A312" s="23"/>
      <c r="B312" s="23"/>
      <c r="C312" s="96"/>
      <c r="D312" s="96"/>
      <c r="E312" s="96"/>
      <c r="F312" s="35"/>
      <c r="G312" s="35"/>
      <c r="H312" s="96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</row>
    <row r="313">
      <c r="A313" s="23"/>
      <c r="B313" s="23"/>
      <c r="C313" s="96"/>
      <c r="D313" s="96"/>
      <c r="E313" s="96"/>
      <c r="F313" s="35"/>
      <c r="G313" s="35"/>
      <c r="H313" s="96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</row>
    <row r="314">
      <c r="A314" s="23"/>
      <c r="B314" s="23"/>
      <c r="C314" s="96"/>
      <c r="D314" s="96"/>
      <c r="E314" s="96"/>
      <c r="F314" s="35"/>
      <c r="G314" s="35"/>
      <c r="H314" s="96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</row>
    <row r="315">
      <c r="A315" s="23"/>
      <c r="B315" s="23"/>
      <c r="C315" s="96"/>
      <c r="D315" s="96"/>
      <c r="E315" s="96"/>
      <c r="F315" s="35"/>
      <c r="G315" s="35"/>
      <c r="H315" s="96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</row>
    <row r="316">
      <c r="A316" s="23"/>
      <c r="B316" s="23"/>
      <c r="C316" s="96"/>
      <c r="D316" s="96"/>
      <c r="E316" s="96"/>
      <c r="F316" s="35"/>
      <c r="G316" s="35"/>
      <c r="H316" s="96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</row>
    <row r="317">
      <c r="A317" s="23"/>
      <c r="B317" s="23"/>
      <c r="C317" s="96"/>
      <c r="D317" s="96"/>
      <c r="E317" s="96"/>
      <c r="F317" s="35"/>
      <c r="G317" s="35"/>
      <c r="H317" s="96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</row>
    <row r="318">
      <c r="A318" s="23"/>
      <c r="B318" s="23"/>
      <c r="C318" s="96"/>
      <c r="D318" s="96"/>
      <c r="E318" s="96"/>
      <c r="F318" s="35"/>
      <c r="G318" s="35"/>
      <c r="H318" s="96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</row>
    <row r="319">
      <c r="A319" s="23"/>
      <c r="B319" s="23"/>
      <c r="C319" s="96"/>
      <c r="D319" s="96"/>
      <c r="E319" s="96"/>
      <c r="F319" s="35"/>
      <c r="G319" s="35"/>
      <c r="H319" s="96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</row>
    <row r="320">
      <c r="A320" s="23"/>
      <c r="B320" s="23"/>
      <c r="C320" s="96"/>
      <c r="D320" s="96"/>
      <c r="E320" s="96"/>
      <c r="F320" s="35"/>
      <c r="G320" s="35"/>
      <c r="H320" s="96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</row>
    <row r="321">
      <c r="A321" s="23"/>
      <c r="B321" s="23"/>
      <c r="C321" s="96"/>
      <c r="D321" s="96"/>
      <c r="E321" s="96"/>
      <c r="F321" s="35"/>
      <c r="G321" s="35"/>
      <c r="H321" s="96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</row>
    <row r="322">
      <c r="A322" s="23"/>
      <c r="B322" s="23"/>
      <c r="C322" s="96"/>
      <c r="D322" s="96"/>
      <c r="E322" s="96"/>
      <c r="F322" s="35"/>
      <c r="G322" s="35"/>
      <c r="H322" s="96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</row>
    <row r="323">
      <c r="A323" s="23"/>
      <c r="B323" s="23"/>
      <c r="C323" s="96"/>
      <c r="D323" s="96"/>
      <c r="E323" s="96"/>
      <c r="F323" s="35"/>
      <c r="G323" s="35"/>
      <c r="H323" s="96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</row>
    <row r="324">
      <c r="A324" s="23"/>
      <c r="B324" s="23"/>
      <c r="C324" s="96"/>
      <c r="D324" s="96"/>
      <c r="E324" s="96"/>
      <c r="F324" s="35"/>
      <c r="G324" s="35"/>
      <c r="H324" s="96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</row>
    <row r="325">
      <c r="A325" s="23"/>
      <c r="B325" s="23"/>
      <c r="C325" s="96"/>
      <c r="D325" s="96"/>
      <c r="E325" s="96"/>
      <c r="F325" s="35"/>
      <c r="G325" s="35"/>
      <c r="H325" s="96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</row>
    <row r="326">
      <c r="A326" s="23"/>
      <c r="B326" s="23"/>
      <c r="C326" s="96"/>
      <c r="D326" s="96"/>
      <c r="E326" s="96"/>
      <c r="F326" s="35"/>
      <c r="G326" s="35"/>
      <c r="H326" s="96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</row>
    <row r="327">
      <c r="A327" s="23"/>
      <c r="B327" s="23"/>
      <c r="C327" s="96"/>
      <c r="D327" s="96"/>
      <c r="E327" s="96"/>
      <c r="F327" s="35"/>
      <c r="G327" s="35"/>
      <c r="H327" s="96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</row>
    <row r="328">
      <c r="A328" s="23"/>
      <c r="B328" s="23"/>
      <c r="C328" s="96"/>
      <c r="D328" s="96"/>
      <c r="E328" s="96"/>
      <c r="F328" s="35"/>
      <c r="G328" s="35"/>
      <c r="H328" s="96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</row>
    <row r="329">
      <c r="A329" s="23"/>
      <c r="B329" s="23"/>
      <c r="C329" s="96"/>
      <c r="D329" s="96"/>
      <c r="E329" s="96"/>
      <c r="F329" s="35"/>
      <c r="G329" s="35"/>
      <c r="H329" s="96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</row>
    <row r="330">
      <c r="A330" s="23"/>
      <c r="B330" s="23"/>
      <c r="C330" s="96"/>
      <c r="D330" s="96"/>
      <c r="E330" s="96"/>
      <c r="F330" s="35"/>
      <c r="G330" s="35"/>
      <c r="H330" s="96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</row>
    <row r="331">
      <c r="A331" s="23"/>
      <c r="B331" s="23"/>
      <c r="C331" s="96"/>
      <c r="D331" s="96"/>
      <c r="E331" s="96"/>
      <c r="F331" s="35"/>
      <c r="G331" s="35"/>
      <c r="H331" s="96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</row>
    <row r="332">
      <c r="A332" s="23"/>
      <c r="B332" s="23"/>
      <c r="C332" s="96"/>
      <c r="D332" s="96"/>
      <c r="E332" s="96"/>
      <c r="F332" s="35"/>
      <c r="G332" s="35"/>
      <c r="H332" s="96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</row>
    <row r="333">
      <c r="A333" s="23"/>
      <c r="B333" s="23"/>
      <c r="C333" s="96"/>
      <c r="D333" s="96"/>
      <c r="E333" s="96"/>
      <c r="F333" s="35"/>
      <c r="G333" s="35"/>
      <c r="H333" s="96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</row>
    <row r="334">
      <c r="A334" s="23"/>
      <c r="B334" s="23"/>
      <c r="C334" s="96"/>
      <c r="D334" s="96"/>
      <c r="E334" s="96"/>
      <c r="F334" s="35"/>
      <c r="G334" s="35"/>
      <c r="H334" s="96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</row>
    <row r="335">
      <c r="A335" s="23"/>
      <c r="B335" s="23"/>
      <c r="C335" s="96"/>
      <c r="D335" s="96"/>
      <c r="E335" s="96"/>
      <c r="F335" s="35"/>
      <c r="G335" s="35"/>
      <c r="H335" s="96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</row>
    <row r="336">
      <c r="A336" s="23"/>
      <c r="B336" s="23"/>
      <c r="C336" s="96"/>
      <c r="D336" s="96"/>
      <c r="E336" s="96"/>
      <c r="F336" s="35"/>
      <c r="G336" s="35"/>
      <c r="H336" s="96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</row>
    <row r="337">
      <c r="A337" s="23"/>
      <c r="B337" s="23"/>
      <c r="C337" s="96"/>
      <c r="D337" s="96"/>
      <c r="E337" s="96"/>
      <c r="F337" s="35"/>
      <c r="G337" s="35"/>
      <c r="H337" s="96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</row>
    <row r="338">
      <c r="A338" s="23"/>
      <c r="B338" s="23"/>
      <c r="C338" s="96"/>
      <c r="D338" s="96"/>
      <c r="E338" s="96"/>
      <c r="F338" s="35"/>
      <c r="G338" s="35"/>
      <c r="H338" s="96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</row>
    <row r="339">
      <c r="A339" s="23"/>
      <c r="B339" s="23"/>
      <c r="C339" s="96"/>
      <c r="D339" s="96"/>
      <c r="E339" s="96"/>
      <c r="F339" s="35"/>
      <c r="G339" s="35"/>
      <c r="H339" s="96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</row>
    <row r="340">
      <c r="A340" s="23"/>
      <c r="B340" s="23"/>
      <c r="C340" s="96"/>
      <c r="D340" s="96"/>
      <c r="E340" s="96"/>
      <c r="F340" s="35"/>
      <c r="G340" s="35"/>
      <c r="H340" s="96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</row>
    <row r="341">
      <c r="A341" s="23"/>
      <c r="B341" s="23"/>
      <c r="C341" s="96"/>
      <c r="D341" s="96"/>
      <c r="E341" s="96"/>
      <c r="F341" s="35"/>
      <c r="G341" s="35"/>
      <c r="H341" s="96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</row>
    <row r="342">
      <c r="A342" s="23"/>
      <c r="B342" s="23"/>
      <c r="C342" s="96"/>
      <c r="D342" s="96"/>
      <c r="E342" s="96"/>
      <c r="F342" s="35"/>
      <c r="G342" s="35"/>
      <c r="H342" s="96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</row>
    <row r="343">
      <c r="A343" s="23"/>
      <c r="B343" s="23"/>
      <c r="C343" s="96"/>
      <c r="D343" s="96"/>
      <c r="E343" s="96"/>
      <c r="F343" s="35"/>
      <c r="G343" s="35"/>
      <c r="H343" s="96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</row>
    <row r="344">
      <c r="A344" s="23"/>
      <c r="B344" s="23"/>
      <c r="C344" s="96"/>
      <c r="D344" s="96"/>
      <c r="E344" s="96"/>
      <c r="F344" s="35"/>
      <c r="G344" s="35"/>
      <c r="H344" s="96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</row>
    <row r="345">
      <c r="A345" s="23"/>
      <c r="B345" s="23"/>
      <c r="C345" s="96"/>
      <c r="D345" s="96"/>
      <c r="E345" s="96"/>
      <c r="F345" s="35"/>
      <c r="G345" s="35"/>
      <c r="H345" s="96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</row>
    <row r="346">
      <c r="A346" s="23"/>
      <c r="B346" s="23"/>
      <c r="C346" s="96"/>
      <c r="D346" s="96"/>
      <c r="E346" s="96"/>
      <c r="F346" s="35"/>
      <c r="G346" s="35"/>
      <c r="H346" s="96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</row>
    <row r="347">
      <c r="A347" s="23"/>
      <c r="B347" s="23"/>
      <c r="C347" s="96"/>
      <c r="D347" s="96"/>
      <c r="E347" s="96"/>
      <c r="F347" s="35"/>
      <c r="G347" s="35"/>
      <c r="H347" s="96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</row>
    <row r="348">
      <c r="A348" s="23"/>
      <c r="B348" s="23"/>
      <c r="C348" s="96"/>
      <c r="D348" s="96"/>
      <c r="E348" s="96"/>
      <c r="F348" s="35"/>
      <c r="G348" s="35"/>
      <c r="H348" s="96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</row>
    <row r="349">
      <c r="A349" s="23"/>
      <c r="B349" s="23"/>
      <c r="C349" s="96"/>
      <c r="D349" s="96"/>
      <c r="E349" s="96"/>
      <c r="F349" s="35"/>
      <c r="G349" s="35"/>
      <c r="H349" s="96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</row>
    <row r="350">
      <c r="A350" s="23"/>
      <c r="B350" s="23"/>
      <c r="C350" s="96"/>
      <c r="D350" s="96"/>
      <c r="E350" s="96"/>
      <c r="F350" s="35"/>
      <c r="G350" s="35"/>
      <c r="H350" s="96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</row>
    <row r="351">
      <c r="A351" s="23"/>
      <c r="B351" s="23"/>
      <c r="C351" s="96"/>
      <c r="D351" s="96"/>
      <c r="E351" s="96"/>
      <c r="F351" s="35"/>
      <c r="G351" s="35"/>
      <c r="H351" s="96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</row>
    <row r="352">
      <c r="A352" s="23"/>
      <c r="B352" s="23"/>
      <c r="C352" s="96"/>
      <c r="D352" s="96"/>
      <c r="E352" s="96"/>
      <c r="F352" s="35"/>
      <c r="G352" s="35"/>
      <c r="H352" s="96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</row>
    <row r="353">
      <c r="A353" s="23"/>
      <c r="B353" s="23"/>
      <c r="C353" s="96"/>
      <c r="D353" s="96"/>
      <c r="E353" s="96"/>
      <c r="F353" s="35"/>
      <c r="G353" s="35"/>
      <c r="H353" s="96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</row>
    <row r="354">
      <c r="A354" s="23"/>
      <c r="B354" s="23"/>
      <c r="C354" s="96"/>
      <c r="D354" s="96"/>
      <c r="E354" s="96"/>
      <c r="F354" s="35"/>
      <c r="G354" s="35"/>
      <c r="H354" s="96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</row>
    <row r="355">
      <c r="A355" s="23"/>
      <c r="B355" s="23"/>
      <c r="C355" s="96"/>
      <c r="D355" s="96"/>
      <c r="E355" s="96"/>
      <c r="F355" s="35"/>
      <c r="G355" s="35"/>
      <c r="H355" s="96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</row>
    <row r="356">
      <c r="A356" s="23"/>
      <c r="B356" s="23"/>
      <c r="C356" s="96"/>
      <c r="D356" s="96"/>
      <c r="E356" s="96"/>
      <c r="F356" s="35"/>
      <c r="G356" s="35"/>
      <c r="H356" s="96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</row>
    <row r="357">
      <c r="A357" s="23"/>
      <c r="B357" s="23"/>
      <c r="C357" s="96"/>
      <c r="D357" s="96"/>
      <c r="E357" s="96"/>
      <c r="F357" s="35"/>
      <c r="G357" s="35"/>
      <c r="H357" s="96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</row>
    <row r="358">
      <c r="A358" s="23"/>
      <c r="B358" s="23"/>
      <c r="C358" s="96"/>
      <c r="D358" s="96"/>
      <c r="E358" s="96"/>
      <c r="F358" s="35"/>
      <c r="G358" s="35"/>
      <c r="H358" s="96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</row>
    <row r="359">
      <c r="A359" s="23"/>
      <c r="B359" s="23"/>
      <c r="C359" s="96"/>
      <c r="D359" s="96"/>
      <c r="E359" s="96"/>
      <c r="F359" s="35"/>
      <c r="G359" s="35"/>
      <c r="H359" s="96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</row>
    <row r="360">
      <c r="A360" s="23"/>
      <c r="B360" s="23"/>
      <c r="C360" s="96"/>
      <c r="D360" s="96"/>
      <c r="E360" s="96"/>
      <c r="F360" s="35"/>
      <c r="G360" s="35"/>
      <c r="H360" s="96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</row>
    <row r="361">
      <c r="A361" s="23"/>
      <c r="B361" s="23"/>
      <c r="C361" s="96"/>
      <c r="D361" s="96"/>
      <c r="E361" s="96"/>
      <c r="F361" s="35"/>
      <c r="G361" s="35"/>
      <c r="H361" s="96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</row>
    <row r="362">
      <c r="A362" s="23"/>
      <c r="B362" s="23"/>
      <c r="C362" s="96"/>
      <c r="D362" s="96"/>
      <c r="E362" s="96"/>
      <c r="F362" s="35"/>
      <c r="G362" s="35"/>
      <c r="H362" s="96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</row>
    <row r="363">
      <c r="A363" s="23"/>
      <c r="B363" s="23"/>
      <c r="C363" s="96"/>
      <c r="D363" s="96"/>
      <c r="E363" s="96"/>
      <c r="F363" s="35"/>
      <c r="G363" s="35"/>
      <c r="H363" s="96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</row>
    <row r="364">
      <c r="A364" s="23"/>
      <c r="B364" s="23"/>
      <c r="C364" s="96"/>
      <c r="D364" s="96"/>
      <c r="E364" s="96"/>
      <c r="F364" s="35"/>
      <c r="G364" s="35"/>
      <c r="H364" s="96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</row>
    <row r="365">
      <c r="A365" s="23"/>
      <c r="B365" s="23"/>
      <c r="C365" s="96"/>
      <c r="D365" s="96"/>
      <c r="E365" s="96"/>
      <c r="F365" s="35"/>
      <c r="G365" s="35"/>
      <c r="H365" s="96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</row>
    <row r="366">
      <c r="A366" s="23"/>
      <c r="B366" s="23"/>
      <c r="C366" s="96"/>
      <c r="D366" s="96"/>
      <c r="E366" s="96"/>
      <c r="F366" s="35"/>
      <c r="G366" s="35"/>
      <c r="H366" s="96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</row>
    <row r="367">
      <c r="A367" s="23"/>
      <c r="B367" s="23"/>
      <c r="C367" s="96"/>
      <c r="D367" s="96"/>
      <c r="E367" s="96"/>
      <c r="F367" s="35"/>
      <c r="G367" s="35"/>
      <c r="H367" s="96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</row>
    <row r="368">
      <c r="A368" s="23"/>
      <c r="B368" s="23"/>
      <c r="C368" s="96"/>
      <c r="D368" s="96"/>
      <c r="E368" s="96"/>
      <c r="F368" s="35"/>
      <c r="G368" s="35"/>
      <c r="H368" s="96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</row>
    <row r="369">
      <c r="A369" s="23"/>
      <c r="B369" s="23"/>
      <c r="C369" s="96"/>
      <c r="D369" s="96"/>
      <c r="E369" s="96"/>
      <c r="F369" s="35"/>
      <c r="G369" s="35"/>
      <c r="H369" s="96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</row>
    <row r="370">
      <c r="A370" s="23"/>
      <c r="B370" s="23"/>
      <c r="C370" s="96"/>
      <c r="D370" s="96"/>
      <c r="E370" s="96"/>
      <c r="F370" s="35"/>
      <c r="G370" s="35"/>
      <c r="H370" s="96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</row>
    <row r="371">
      <c r="A371" s="23"/>
      <c r="B371" s="23"/>
      <c r="C371" s="96"/>
      <c r="D371" s="96"/>
      <c r="E371" s="96"/>
      <c r="F371" s="35"/>
      <c r="G371" s="35"/>
      <c r="H371" s="96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</row>
    <row r="372">
      <c r="A372" s="23"/>
      <c r="B372" s="23"/>
      <c r="C372" s="96"/>
      <c r="D372" s="96"/>
      <c r="E372" s="96"/>
      <c r="F372" s="35"/>
      <c r="G372" s="35"/>
      <c r="H372" s="96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</row>
    <row r="373">
      <c r="A373" s="23"/>
      <c r="B373" s="23"/>
      <c r="C373" s="96"/>
      <c r="D373" s="96"/>
      <c r="E373" s="96"/>
      <c r="F373" s="35"/>
      <c r="G373" s="35"/>
      <c r="H373" s="96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</row>
    <row r="374">
      <c r="A374" s="23"/>
      <c r="B374" s="23"/>
      <c r="C374" s="96"/>
      <c r="D374" s="96"/>
      <c r="E374" s="96"/>
      <c r="F374" s="35"/>
      <c r="G374" s="35"/>
      <c r="H374" s="96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</row>
    <row r="375">
      <c r="A375" s="23"/>
      <c r="B375" s="23"/>
      <c r="C375" s="96"/>
      <c r="D375" s="96"/>
      <c r="E375" s="96"/>
      <c r="F375" s="35"/>
      <c r="G375" s="35"/>
      <c r="H375" s="96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</row>
    <row r="376">
      <c r="A376" s="23"/>
      <c r="B376" s="23"/>
      <c r="C376" s="96"/>
      <c r="D376" s="96"/>
      <c r="E376" s="96"/>
      <c r="F376" s="35"/>
      <c r="G376" s="35"/>
      <c r="H376" s="96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</row>
    <row r="377">
      <c r="A377" s="23"/>
      <c r="B377" s="23"/>
      <c r="C377" s="96"/>
      <c r="D377" s="96"/>
      <c r="E377" s="96"/>
      <c r="F377" s="35"/>
      <c r="G377" s="35"/>
      <c r="H377" s="96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</row>
    <row r="378">
      <c r="A378" s="23"/>
      <c r="B378" s="23"/>
      <c r="C378" s="96"/>
      <c r="D378" s="96"/>
      <c r="E378" s="96"/>
      <c r="F378" s="35"/>
      <c r="G378" s="35"/>
      <c r="H378" s="96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</row>
    <row r="379">
      <c r="A379" s="23"/>
      <c r="B379" s="23"/>
      <c r="C379" s="96"/>
      <c r="D379" s="96"/>
      <c r="E379" s="96"/>
      <c r="F379" s="35"/>
      <c r="G379" s="35"/>
      <c r="H379" s="96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</row>
    <row r="380">
      <c r="A380" s="23"/>
      <c r="B380" s="23"/>
      <c r="C380" s="96"/>
      <c r="D380" s="96"/>
      <c r="E380" s="96"/>
      <c r="F380" s="35"/>
      <c r="G380" s="35"/>
      <c r="H380" s="96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</row>
    <row r="381">
      <c r="A381" s="23"/>
      <c r="B381" s="23"/>
      <c r="C381" s="96"/>
      <c r="D381" s="96"/>
      <c r="E381" s="96"/>
      <c r="F381" s="35"/>
      <c r="G381" s="35"/>
      <c r="H381" s="96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</row>
    <row r="382">
      <c r="A382" s="23"/>
      <c r="B382" s="23"/>
      <c r="C382" s="96"/>
      <c r="D382" s="96"/>
      <c r="E382" s="96"/>
      <c r="F382" s="35"/>
      <c r="G382" s="35"/>
      <c r="H382" s="96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</row>
    <row r="383">
      <c r="A383" s="23"/>
      <c r="B383" s="23"/>
      <c r="C383" s="96"/>
      <c r="D383" s="96"/>
      <c r="E383" s="96"/>
      <c r="F383" s="35"/>
      <c r="G383" s="35"/>
      <c r="H383" s="96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</row>
    <row r="384">
      <c r="A384" s="23"/>
      <c r="B384" s="23"/>
      <c r="C384" s="96"/>
      <c r="D384" s="96"/>
      <c r="E384" s="96"/>
      <c r="F384" s="35"/>
      <c r="G384" s="35"/>
      <c r="H384" s="96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</row>
    <row r="385">
      <c r="A385" s="23"/>
      <c r="B385" s="23"/>
      <c r="C385" s="96"/>
      <c r="D385" s="96"/>
      <c r="E385" s="96"/>
      <c r="F385" s="35"/>
      <c r="G385" s="35"/>
      <c r="H385" s="96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</row>
    <row r="386">
      <c r="A386" s="23"/>
      <c r="B386" s="23"/>
      <c r="C386" s="96"/>
      <c r="D386" s="96"/>
      <c r="E386" s="96"/>
      <c r="F386" s="35"/>
      <c r="G386" s="35"/>
      <c r="H386" s="96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</row>
    <row r="387">
      <c r="A387" s="23"/>
      <c r="B387" s="23"/>
      <c r="C387" s="96"/>
      <c r="D387" s="96"/>
      <c r="E387" s="96"/>
      <c r="F387" s="35"/>
      <c r="G387" s="35"/>
      <c r="H387" s="96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</row>
    <row r="388">
      <c r="A388" s="23"/>
      <c r="B388" s="23"/>
      <c r="C388" s="96"/>
      <c r="D388" s="96"/>
      <c r="E388" s="96"/>
      <c r="F388" s="35"/>
      <c r="G388" s="35"/>
      <c r="H388" s="96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</row>
    <row r="389">
      <c r="A389" s="23"/>
      <c r="B389" s="23"/>
      <c r="C389" s="96"/>
      <c r="D389" s="96"/>
      <c r="E389" s="96"/>
      <c r="F389" s="35"/>
      <c r="G389" s="35"/>
      <c r="H389" s="96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</row>
    <row r="390">
      <c r="A390" s="23"/>
      <c r="B390" s="23"/>
      <c r="C390" s="96"/>
      <c r="D390" s="96"/>
      <c r="E390" s="96"/>
      <c r="F390" s="35"/>
      <c r="G390" s="35"/>
      <c r="H390" s="96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</row>
    <row r="391">
      <c r="A391" s="23"/>
      <c r="B391" s="23"/>
      <c r="C391" s="96"/>
      <c r="D391" s="96"/>
      <c r="E391" s="96"/>
      <c r="F391" s="35"/>
      <c r="G391" s="35"/>
      <c r="H391" s="96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</row>
    <row r="392">
      <c r="A392" s="23"/>
      <c r="B392" s="23"/>
      <c r="C392" s="96"/>
      <c r="D392" s="96"/>
      <c r="E392" s="96"/>
      <c r="F392" s="35"/>
      <c r="G392" s="35"/>
      <c r="H392" s="96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</row>
    <row r="393">
      <c r="A393" s="23"/>
      <c r="B393" s="23"/>
      <c r="C393" s="96"/>
      <c r="D393" s="96"/>
      <c r="E393" s="96"/>
      <c r="F393" s="35"/>
      <c r="G393" s="35"/>
      <c r="H393" s="96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</row>
    <row r="394">
      <c r="A394" s="23"/>
      <c r="B394" s="23"/>
      <c r="C394" s="96"/>
      <c r="D394" s="96"/>
      <c r="E394" s="96"/>
      <c r="F394" s="35"/>
      <c r="G394" s="35"/>
      <c r="H394" s="96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</row>
    <row r="395">
      <c r="A395" s="23"/>
      <c r="B395" s="23"/>
      <c r="C395" s="96"/>
      <c r="D395" s="96"/>
      <c r="E395" s="96"/>
      <c r="F395" s="35"/>
      <c r="G395" s="35"/>
      <c r="H395" s="96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</row>
    <row r="396">
      <c r="A396" s="23"/>
      <c r="B396" s="23"/>
      <c r="C396" s="96"/>
      <c r="D396" s="96"/>
      <c r="E396" s="96"/>
      <c r="F396" s="35"/>
      <c r="G396" s="35"/>
      <c r="H396" s="96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</row>
    <row r="397">
      <c r="A397" s="23"/>
      <c r="B397" s="23"/>
      <c r="C397" s="96"/>
      <c r="D397" s="96"/>
      <c r="E397" s="96"/>
      <c r="F397" s="35"/>
      <c r="G397" s="35"/>
      <c r="H397" s="96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</row>
    <row r="398">
      <c r="A398" s="23"/>
      <c r="B398" s="23"/>
      <c r="C398" s="96"/>
      <c r="D398" s="96"/>
      <c r="E398" s="96"/>
      <c r="F398" s="35"/>
      <c r="G398" s="35"/>
      <c r="H398" s="96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</row>
    <row r="399">
      <c r="A399" s="23"/>
      <c r="B399" s="23"/>
      <c r="C399" s="96"/>
      <c r="D399" s="96"/>
      <c r="E399" s="96"/>
      <c r="F399" s="35"/>
      <c r="G399" s="35"/>
      <c r="H399" s="96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</row>
    <row r="400">
      <c r="A400" s="23"/>
      <c r="B400" s="23"/>
      <c r="C400" s="96"/>
      <c r="D400" s="96"/>
      <c r="E400" s="96"/>
      <c r="F400" s="35"/>
      <c r="G400" s="35"/>
      <c r="H400" s="96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</row>
    <row r="401">
      <c r="A401" s="23"/>
      <c r="B401" s="23"/>
      <c r="C401" s="96"/>
      <c r="D401" s="96"/>
      <c r="E401" s="96"/>
      <c r="F401" s="35"/>
      <c r="G401" s="35"/>
      <c r="H401" s="96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</row>
    <row r="402">
      <c r="A402" s="23"/>
      <c r="B402" s="23"/>
      <c r="C402" s="96"/>
      <c r="D402" s="96"/>
      <c r="E402" s="96"/>
      <c r="F402" s="35"/>
      <c r="G402" s="35"/>
      <c r="H402" s="96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</row>
    <row r="403">
      <c r="A403" s="23"/>
      <c r="B403" s="23"/>
      <c r="C403" s="96"/>
      <c r="D403" s="96"/>
      <c r="E403" s="96"/>
      <c r="F403" s="35"/>
      <c r="G403" s="35"/>
      <c r="H403" s="96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</row>
    <row r="404">
      <c r="A404" s="23"/>
      <c r="B404" s="23"/>
      <c r="C404" s="96"/>
      <c r="D404" s="96"/>
      <c r="E404" s="96"/>
      <c r="F404" s="35"/>
      <c r="G404" s="35"/>
      <c r="H404" s="96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</row>
    <row r="405">
      <c r="A405" s="23"/>
      <c r="B405" s="23"/>
      <c r="C405" s="96"/>
      <c r="D405" s="96"/>
      <c r="E405" s="96"/>
      <c r="F405" s="35"/>
      <c r="G405" s="35"/>
      <c r="H405" s="96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</row>
    <row r="406">
      <c r="A406" s="23"/>
      <c r="B406" s="23"/>
      <c r="C406" s="96"/>
      <c r="D406" s="96"/>
      <c r="E406" s="96"/>
      <c r="F406" s="35"/>
      <c r="G406" s="35"/>
      <c r="H406" s="96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</row>
    <row r="407">
      <c r="A407" s="23"/>
      <c r="B407" s="23"/>
      <c r="C407" s="96"/>
      <c r="D407" s="96"/>
      <c r="E407" s="96"/>
      <c r="F407" s="35"/>
      <c r="G407" s="35"/>
      <c r="H407" s="96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</row>
    <row r="408">
      <c r="A408" s="23"/>
      <c r="B408" s="23"/>
      <c r="C408" s="96"/>
      <c r="D408" s="96"/>
      <c r="E408" s="96"/>
      <c r="F408" s="35"/>
      <c r="G408" s="35"/>
      <c r="H408" s="96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</row>
    <row r="409">
      <c r="A409" s="23"/>
      <c r="B409" s="23"/>
      <c r="C409" s="96"/>
      <c r="D409" s="96"/>
      <c r="E409" s="96"/>
      <c r="F409" s="35"/>
      <c r="G409" s="35"/>
      <c r="H409" s="96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</row>
    <row r="410">
      <c r="A410" s="23"/>
      <c r="B410" s="23"/>
      <c r="C410" s="96"/>
      <c r="D410" s="96"/>
      <c r="E410" s="96"/>
      <c r="F410" s="35"/>
      <c r="G410" s="35"/>
      <c r="H410" s="96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</row>
    <row r="411">
      <c r="A411" s="23"/>
      <c r="B411" s="23"/>
      <c r="C411" s="96"/>
      <c r="D411" s="96"/>
      <c r="E411" s="96"/>
      <c r="F411" s="35"/>
      <c r="G411" s="35"/>
      <c r="H411" s="96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</row>
    <row r="412">
      <c r="A412" s="23"/>
      <c r="B412" s="23"/>
      <c r="C412" s="96"/>
      <c r="D412" s="96"/>
      <c r="E412" s="96"/>
      <c r="F412" s="35"/>
      <c r="G412" s="35"/>
      <c r="H412" s="96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</row>
    <row r="413">
      <c r="A413" s="23"/>
      <c r="B413" s="23"/>
      <c r="C413" s="96"/>
      <c r="D413" s="96"/>
      <c r="E413" s="96"/>
      <c r="F413" s="35"/>
      <c r="G413" s="35"/>
      <c r="H413" s="96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</row>
    <row r="414">
      <c r="A414" s="23"/>
      <c r="B414" s="23"/>
      <c r="C414" s="96"/>
      <c r="D414" s="96"/>
      <c r="E414" s="96"/>
      <c r="F414" s="35"/>
      <c r="G414" s="35"/>
      <c r="H414" s="96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</row>
    <row r="415">
      <c r="A415" s="23"/>
      <c r="B415" s="23"/>
      <c r="C415" s="96"/>
      <c r="D415" s="96"/>
      <c r="E415" s="96"/>
      <c r="F415" s="35"/>
      <c r="G415" s="35"/>
      <c r="H415" s="96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</row>
    <row r="416">
      <c r="A416" s="23"/>
      <c r="B416" s="23"/>
      <c r="C416" s="96"/>
      <c r="D416" s="96"/>
      <c r="E416" s="96"/>
      <c r="F416" s="35"/>
      <c r="G416" s="35"/>
      <c r="H416" s="96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</row>
    <row r="417">
      <c r="A417" s="23"/>
      <c r="B417" s="23"/>
      <c r="C417" s="96"/>
      <c r="D417" s="96"/>
      <c r="E417" s="96"/>
      <c r="F417" s="35"/>
      <c r="G417" s="35"/>
      <c r="H417" s="96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</row>
    <row r="418">
      <c r="A418" s="23"/>
      <c r="B418" s="23"/>
      <c r="C418" s="96"/>
      <c r="D418" s="96"/>
      <c r="E418" s="96"/>
      <c r="F418" s="35"/>
      <c r="G418" s="35"/>
      <c r="H418" s="96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</row>
    <row r="419">
      <c r="A419" s="23"/>
      <c r="B419" s="23"/>
      <c r="C419" s="96"/>
      <c r="D419" s="96"/>
      <c r="E419" s="96"/>
      <c r="F419" s="35"/>
      <c r="G419" s="35"/>
      <c r="H419" s="96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</row>
    <row r="420">
      <c r="A420" s="23"/>
      <c r="B420" s="23"/>
      <c r="C420" s="96"/>
      <c r="D420" s="96"/>
      <c r="E420" s="96"/>
      <c r="F420" s="35"/>
      <c r="G420" s="35"/>
      <c r="H420" s="96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</row>
    <row r="421">
      <c r="A421" s="23"/>
      <c r="B421" s="23"/>
      <c r="C421" s="96"/>
      <c r="D421" s="96"/>
      <c r="E421" s="96"/>
      <c r="F421" s="35"/>
      <c r="G421" s="35"/>
      <c r="H421" s="96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</row>
    <row r="422">
      <c r="A422" s="23"/>
      <c r="B422" s="23"/>
      <c r="C422" s="96"/>
      <c r="D422" s="96"/>
      <c r="E422" s="96"/>
      <c r="F422" s="35"/>
      <c r="G422" s="35"/>
      <c r="H422" s="96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</row>
    <row r="423">
      <c r="A423" s="23"/>
      <c r="B423" s="23"/>
      <c r="C423" s="96"/>
      <c r="D423" s="96"/>
      <c r="E423" s="96"/>
      <c r="F423" s="35"/>
      <c r="G423" s="35"/>
      <c r="H423" s="96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</row>
    <row r="424">
      <c r="A424" s="23"/>
      <c r="B424" s="23"/>
      <c r="C424" s="96"/>
      <c r="D424" s="96"/>
      <c r="E424" s="96"/>
      <c r="F424" s="35"/>
      <c r="G424" s="35"/>
      <c r="H424" s="96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</row>
    <row r="425">
      <c r="A425" s="23"/>
      <c r="B425" s="23"/>
      <c r="C425" s="96"/>
      <c r="D425" s="96"/>
      <c r="E425" s="96"/>
      <c r="F425" s="35"/>
      <c r="G425" s="35"/>
      <c r="H425" s="96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</row>
    <row r="426">
      <c r="A426" s="23"/>
      <c r="B426" s="23"/>
      <c r="C426" s="96"/>
      <c r="D426" s="96"/>
      <c r="E426" s="96"/>
      <c r="F426" s="35"/>
      <c r="G426" s="35"/>
      <c r="H426" s="96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</row>
    <row r="427">
      <c r="A427" s="23"/>
      <c r="B427" s="23"/>
      <c r="C427" s="96"/>
      <c r="D427" s="96"/>
      <c r="E427" s="96"/>
      <c r="F427" s="35"/>
      <c r="G427" s="35"/>
      <c r="H427" s="96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</row>
    <row r="428">
      <c r="A428" s="23"/>
      <c r="B428" s="23"/>
      <c r="C428" s="96"/>
      <c r="D428" s="96"/>
      <c r="E428" s="96"/>
      <c r="F428" s="35"/>
      <c r="G428" s="35"/>
      <c r="H428" s="96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</row>
    <row r="429">
      <c r="A429" s="23"/>
      <c r="B429" s="23"/>
      <c r="C429" s="96"/>
      <c r="D429" s="96"/>
      <c r="E429" s="96"/>
      <c r="F429" s="35"/>
      <c r="G429" s="35"/>
      <c r="H429" s="96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</row>
    <row r="430">
      <c r="A430" s="23"/>
      <c r="B430" s="23"/>
      <c r="C430" s="96"/>
      <c r="D430" s="96"/>
      <c r="E430" s="96"/>
      <c r="F430" s="35"/>
      <c r="G430" s="35"/>
      <c r="H430" s="96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</row>
    <row r="431">
      <c r="A431" s="23"/>
      <c r="B431" s="23"/>
      <c r="C431" s="96"/>
      <c r="D431" s="96"/>
      <c r="E431" s="96"/>
      <c r="F431" s="35"/>
      <c r="G431" s="35"/>
      <c r="H431" s="96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</row>
    <row r="432">
      <c r="A432" s="23"/>
      <c r="B432" s="23"/>
      <c r="C432" s="96"/>
      <c r="D432" s="96"/>
      <c r="E432" s="96"/>
      <c r="F432" s="35"/>
      <c r="G432" s="35"/>
      <c r="H432" s="96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</row>
    <row r="433">
      <c r="A433" s="23"/>
      <c r="B433" s="23"/>
      <c r="C433" s="96"/>
      <c r="D433" s="96"/>
      <c r="E433" s="96"/>
      <c r="F433" s="35"/>
      <c r="G433" s="35"/>
      <c r="H433" s="96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</row>
    <row r="434">
      <c r="A434" s="23"/>
      <c r="B434" s="23"/>
      <c r="C434" s="96"/>
      <c r="D434" s="96"/>
      <c r="E434" s="96"/>
      <c r="F434" s="35"/>
      <c r="G434" s="35"/>
      <c r="H434" s="96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</row>
    <row r="435">
      <c r="A435" s="23"/>
      <c r="B435" s="23"/>
      <c r="C435" s="96"/>
      <c r="D435" s="96"/>
      <c r="E435" s="96"/>
      <c r="F435" s="35"/>
      <c r="G435" s="35"/>
      <c r="H435" s="96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</row>
    <row r="436">
      <c r="A436" s="23"/>
      <c r="B436" s="23"/>
      <c r="C436" s="96"/>
      <c r="D436" s="96"/>
      <c r="E436" s="96"/>
      <c r="F436" s="35"/>
      <c r="G436" s="35"/>
      <c r="H436" s="96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</row>
    <row r="437">
      <c r="A437" s="23"/>
      <c r="B437" s="23"/>
      <c r="C437" s="96"/>
      <c r="D437" s="96"/>
      <c r="E437" s="96"/>
      <c r="F437" s="35"/>
      <c r="G437" s="35"/>
      <c r="H437" s="96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</row>
    <row r="438">
      <c r="A438" s="23"/>
      <c r="B438" s="23"/>
      <c r="C438" s="96"/>
      <c r="D438" s="96"/>
      <c r="E438" s="96"/>
      <c r="F438" s="35"/>
      <c r="G438" s="35"/>
      <c r="H438" s="96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</row>
    <row r="439">
      <c r="A439" s="23"/>
      <c r="B439" s="23"/>
      <c r="C439" s="96"/>
      <c r="D439" s="96"/>
      <c r="E439" s="96"/>
      <c r="F439" s="35"/>
      <c r="G439" s="35"/>
      <c r="H439" s="96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</row>
    <row r="440">
      <c r="A440" s="23"/>
      <c r="B440" s="23"/>
      <c r="C440" s="96"/>
      <c r="D440" s="96"/>
      <c r="E440" s="96"/>
      <c r="F440" s="35"/>
      <c r="G440" s="35"/>
      <c r="H440" s="96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</row>
    <row r="441">
      <c r="A441" s="23"/>
      <c r="B441" s="23"/>
      <c r="C441" s="96"/>
      <c r="D441" s="96"/>
      <c r="E441" s="96"/>
      <c r="F441" s="35"/>
      <c r="G441" s="35"/>
      <c r="H441" s="96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</row>
    <row r="442">
      <c r="A442" s="23"/>
      <c r="B442" s="23"/>
      <c r="C442" s="96"/>
      <c r="D442" s="96"/>
      <c r="E442" s="96"/>
      <c r="F442" s="35"/>
      <c r="G442" s="35"/>
      <c r="H442" s="96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</row>
    <row r="443">
      <c r="A443" s="23"/>
      <c r="B443" s="23"/>
      <c r="C443" s="96"/>
      <c r="D443" s="96"/>
      <c r="E443" s="96"/>
      <c r="F443" s="35"/>
      <c r="G443" s="35"/>
      <c r="H443" s="96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</row>
    <row r="444">
      <c r="A444" s="23"/>
      <c r="B444" s="23"/>
      <c r="C444" s="96"/>
      <c r="D444" s="96"/>
      <c r="E444" s="96"/>
      <c r="F444" s="35"/>
      <c r="G444" s="35"/>
      <c r="H444" s="96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</row>
    <row r="445">
      <c r="A445" s="23"/>
      <c r="B445" s="23"/>
      <c r="C445" s="96"/>
      <c r="D445" s="96"/>
      <c r="E445" s="96"/>
      <c r="F445" s="35"/>
      <c r="G445" s="35"/>
      <c r="H445" s="96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</row>
    <row r="446">
      <c r="A446" s="23"/>
      <c r="B446" s="23"/>
      <c r="C446" s="96"/>
      <c r="D446" s="96"/>
      <c r="E446" s="96"/>
      <c r="F446" s="35"/>
      <c r="G446" s="35"/>
      <c r="H446" s="96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</row>
    <row r="447">
      <c r="A447" s="23"/>
      <c r="B447" s="23"/>
      <c r="C447" s="96"/>
      <c r="D447" s="96"/>
      <c r="E447" s="96"/>
      <c r="F447" s="35"/>
      <c r="G447" s="35"/>
      <c r="H447" s="96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</row>
    <row r="448">
      <c r="A448" s="23"/>
      <c r="B448" s="23"/>
      <c r="C448" s="96"/>
      <c r="D448" s="96"/>
      <c r="E448" s="96"/>
      <c r="F448" s="35"/>
      <c r="G448" s="35"/>
      <c r="H448" s="96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</row>
    <row r="449">
      <c r="A449" s="23"/>
      <c r="B449" s="23"/>
      <c r="C449" s="96"/>
      <c r="D449" s="96"/>
      <c r="E449" s="96"/>
      <c r="F449" s="35"/>
      <c r="G449" s="35"/>
      <c r="H449" s="96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</row>
    <row r="450">
      <c r="A450" s="23"/>
      <c r="B450" s="23"/>
      <c r="C450" s="96"/>
      <c r="D450" s="96"/>
      <c r="E450" s="96"/>
      <c r="F450" s="35"/>
      <c r="G450" s="35"/>
      <c r="H450" s="96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</row>
    <row r="451">
      <c r="A451" s="23"/>
      <c r="B451" s="23"/>
      <c r="C451" s="96"/>
      <c r="D451" s="96"/>
      <c r="E451" s="96"/>
      <c r="F451" s="35"/>
      <c r="G451" s="35"/>
      <c r="H451" s="96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</row>
    <row r="452">
      <c r="A452" s="23"/>
      <c r="B452" s="23"/>
      <c r="C452" s="96"/>
      <c r="D452" s="96"/>
      <c r="E452" s="96"/>
      <c r="F452" s="35"/>
      <c r="G452" s="35"/>
      <c r="H452" s="96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</row>
    <row r="453">
      <c r="A453" s="23"/>
      <c r="B453" s="23"/>
      <c r="C453" s="96"/>
      <c r="D453" s="96"/>
      <c r="E453" s="96"/>
      <c r="F453" s="35"/>
      <c r="G453" s="35"/>
      <c r="H453" s="96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</row>
    <row r="454">
      <c r="A454" s="23"/>
      <c r="B454" s="23"/>
      <c r="C454" s="96"/>
      <c r="D454" s="96"/>
      <c r="E454" s="96"/>
      <c r="F454" s="35"/>
      <c r="G454" s="35"/>
      <c r="H454" s="96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</row>
    <row r="455">
      <c r="A455" s="23"/>
      <c r="B455" s="23"/>
      <c r="C455" s="96"/>
      <c r="D455" s="96"/>
      <c r="E455" s="96"/>
      <c r="F455" s="35"/>
      <c r="G455" s="35"/>
      <c r="H455" s="96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</row>
    <row r="456">
      <c r="A456" s="23"/>
      <c r="B456" s="23"/>
      <c r="C456" s="96"/>
      <c r="D456" s="96"/>
      <c r="E456" s="96"/>
      <c r="F456" s="35"/>
      <c r="G456" s="35"/>
      <c r="H456" s="96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</row>
    <row r="457">
      <c r="A457" s="23"/>
      <c r="B457" s="23"/>
      <c r="C457" s="96"/>
      <c r="D457" s="96"/>
      <c r="E457" s="96"/>
      <c r="F457" s="35"/>
      <c r="G457" s="35"/>
      <c r="H457" s="96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</row>
    <row r="458">
      <c r="A458" s="23"/>
      <c r="B458" s="23"/>
      <c r="C458" s="96"/>
      <c r="D458" s="96"/>
      <c r="E458" s="96"/>
      <c r="F458" s="35"/>
      <c r="G458" s="35"/>
      <c r="H458" s="96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</row>
    <row r="459">
      <c r="A459" s="23"/>
      <c r="B459" s="23"/>
      <c r="C459" s="96"/>
      <c r="D459" s="96"/>
      <c r="E459" s="96"/>
      <c r="F459" s="35"/>
      <c r="G459" s="35"/>
      <c r="H459" s="96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</row>
    <row r="460">
      <c r="A460" s="23"/>
      <c r="B460" s="23"/>
      <c r="C460" s="96"/>
      <c r="D460" s="96"/>
      <c r="E460" s="96"/>
      <c r="F460" s="35"/>
      <c r="G460" s="35"/>
      <c r="H460" s="96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</row>
    <row r="461">
      <c r="A461" s="23"/>
      <c r="B461" s="23"/>
      <c r="C461" s="96"/>
      <c r="D461" s="96"/>
      <c r="E461" s="96"/>
      <c r="F461" s="35"/>
      <c r="G461" s="35"/>
      <c r="H461" s="96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</row>
    <row r="462">
      <c r="A462" s="23"/>
      <c r="B462" s="23"/>
      <c r="C462" s="96"/>
      <c r="D462" s="96"/>
      <c r="E462" s="96"/>
      <c r="F462" s="35"/>
      <c r="G462" s="35"/>
      <c r="H462" s="96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</row>
    <row r="463">
      <c r="A463" s="23"/>
      <c r="B463" s="23"/>
      <c r="C463" s="96"/>
      <c r="D463" s="96"/>
      <c r="E463" s="96"/>
      <c r="F463" s="35"/>
      <c r="G463" s="35"/>
      <c r="H463" s="96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</row>
    <row r="464">
      <c r="A464" s="23"/>
      <c r="B464" s="23"/>
      <c r="C464" s="96"/>
      <c r="D464" s="96"/>
      <c r="E464" s="96"/>
      <c r="F464" s="35"/>
      <c r="G464" s="35"/>
      <c r="H464" s="96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</row>
    <row r="465">
      <c r="A465" s="23"/>
      <c r="B465" s="23"/>
      <c r="C465" s="96"/>
      <c r="D465" s="96"/>
      <c r="E465" s="96"/>
      <c r="F465" s="35"/>
      <c r="G465" s="35"/>
      <c r="H465" s="96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</row>
    <row r="466">
      <c r="A466" s="23"/>
      <c r="B466" s="23"/>
      <c r="C466" s="96"/>
      <c r="D466" s="96"/>
      <c r="E466" s="96"/>
      <c r="F466" s="35"/>
      <c r="G466" s="35"/>
      <c r="H466" s="96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</row>
    <row r="467">
      <c r="A467" s="23"/>
      <c r="B467" s="23"/>
      <c r="C467" s="96"/>
      <c r="D467" s="96"/>
      <c r="E467" s="96"/>
      <c r="F467" s="35"/>
      <c r="G467" s="35"/>
      <c r="H467" s="96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</row>
    <row r="468">
      <c r="A468" s="23"/>
      <c r="B468" s="23"/>
      <c r="C468" s="96"/>
      <c r="D468" s="96"/>
      <c r="E468" s="96"/>
      <c r="F468" s="35"/>
      <c r="G468" s="35"/>
      <c r="H468" s="96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</row>
    <row r="469">
      <c r="A469" s="23"/>
      <c r="B469" s="23"/>
      <c r="C469" s="96"/>
      <c r="D469" s="96"/>
      <c r="E469" s="96"/>
      <c r="F469" s="35"/>
      <c r="G469" s="35"/>
      <c r="H469" s="96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</row>
    <row r="470">
      <c r="A470" s="23"/>
      <c r="B470" s="23"/>
      <c r="C470" s="96"/>
      <c r="D470" s="96"/>
      <c r="E470" s="96"/>
      <c r="F470" s="35"/>
      <c r="G470" s="35"/>
      <c r="H470" s="96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</row>
    <row r="471">
      <c r="A471" s="23"/>
      <c r="B471" s="23"/>
      <c r="C471" s="96"/>
      <c r="D471" s="96"/>
      <c r="E471" s="96"/>
      <c r="F471" s="35"/>
      <c r="G471" s="35"/>
      <c r="H471" s="96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</row>
    <row r="472">
      <c r="A472" s="23"/>
      <c r="B472" s="23"/>
      <c r="C472" s="96"/>
      <c r="D472" s="96"/>
      <c r="E472" s="96"/>
      <c r="F472" s="35"/>
      <c r="G472" s="35"/>
      <c r="H472" s="96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</row>
    <row r="473">
      <c r="A473" s="23"/>
      <c r="B473" s="23"/>
      <c r="C473" s="96"/>
      <c r="D473" s="96"/>
      <c r="E473" s="96"/>
      <c r="F473" s="35"/>
      <c r="G473" s="35"/>
      <c r="H473" s="96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</row>
    <row r="474">
      <c r="A474" s="23"/>
      <c r="B474" s="23"/>
      <c r="C474" s="96"/>
      <c r="D474" s="96"/>
      <c r="E474" s="96"/>
      <c r="F474" s="35"/>
      <c r="G474" s="35"/>
      <c r="H474" s="96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</row>
    <row r="475">
      <c r="A475" s="23"/>
      <c r="B475" s="23"/>
      <c r="C475" s="96"/>
      <c r="D475" s="96"/>
      <c r="E475" s="96"/>
      <c r="F475" s="35"/>
      <c r="G475" s="35"/>
      <c r="H475" s="96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</row>
    <row r="476">
      <c r="A476" s="23"/>
      <c r="B476" s="23"/>
      <c r="C476" s="96"/>
      <c r="D476" s="96"/>
      <c r="E476" s="96"/>
      <c r="F476" s="35"/>
      <c r="G476" s="35"/>
      <c r="H476" s="96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</row>
    <row r="477">
      <c r="A477" s="23"/>
      <c r="B477" s="23"/>
      <c r="C477" s="96"/>
      <c r="D477" s="96"/>
      <c r="E477" s="96"/>
      <c r="F477" s="35"/>
      <c r="G477" s="35"/>
      <c r="H477" s="96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</row>
    <row r="478">
      <c r="A478" s="23"/>
      <c r="B478" s="23"/>
      <c r="C478" s="96"/>
      <c r="D478" s="96"/>
      <c r="E478" s="96"/>
      <c r="F478" s="35"/>
      <c r="G478" s="35"/>
      <c r="H478" s="96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</row>
    <row r="479">
      <c r="A479" s="23"/>
      <c r="B479" s="23"/>
      <c r="C479" s="96"/>
      <c r="D479" s="96"/>
      <c r="E479" s="96"/>
      <c r="F479" s="35"/>
      <c r="G479" s="35"/>
      <c r="H479" s="96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</row>
    <row r="480">
      <c r="A480" s="23"/>
      <c r="B480" s="23"/>
      <c r="C480" s="96"/>
      <c r="D480" s="96"/>
      <c r="E480" s="96"/>
      <c r="F480" s="35"/>
      <c r="G480" s="35"/>
      <c r="H480" s="96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</row>
    <row r="481">
      <c r="A481" s="23"/>
      <c r="B481" s="23"/>
      <c r="C481" s="96"/>
      <c r="D481" s="96"/>
      <c r="E481" s="96"/>
      <c r="F481" s="35"/>
      <c r="G481" s="35"/>
      <c r="H481" s="96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</row>
    <row r="482">
      <c r="A482" s="23"/>
      <c r="B482" s="23"/>
      <c r="C482" s="96"/>
      <c r="D482" s="96"/>
      <c r="E482" s="96"/>
      <c r="F482" s="35"/>
      <c r="G482" s="35"/>
      <c r="H482" s="96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</row>
    <row r="483">
      <c r="A483" s="23"/>
      <c r="B483" s="23"/>
      <c r="C483" s="96"/>
      <c r="D483" s="96"/>
      <c r="E483" s="96"/>
      <c r="F483" s="35"/>
      <c r="G483" s="35"/>
      <c r="H483" s="96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</row>
    <row r="484">
      <c r="A484" s="23"/>
      <c r="B484" s="23"/>
      <c r="C484" s="96"/>
      <c r="D484" s="96"/>
      <c r="E484" s="96"/>
      <c r="F484" s="35"/>
      <c r="G484" s="35"/>
      <c r="H484" s="96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</row>
    <row r="485">
      <c r="A485" s="23"/>
      <c r="B485" s="23"/>
      <c r="C485" s="96"/>
      <c r="D485" s="96"/>
      <c r="E485" s="96"/>
      <c r="F485" s="35"/>
      <c r="G485" s="35"/>
      <c r="H485" s="96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</row>
    <row r="486">
      <c r="A486" s="23"/>
      <c r="B486" s="23"/>
      <c r="C486" s="96"/>
      <c r="D486" s="96"/>
      <c r="E486" s="96"/>
      <c r="F486" s="35"/>
      <c r="G486" s="35"/>
      <c r="H486" s="96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</row>
    <row r="487">
      <c r="A487" s="23"/>
      <c r="B487" s="23"/>
      <c r="C487" s="96"/>
      <c r="D487" s="96"/>
      <c r="E487" s="96"/>
      <c r="F487" s="35"/>
      <c r="G487" s="35"/>
      <c r="H487" s="96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</row>
    <row r="488">
      <c r="A488" s="23"/>
      <c r="B488" s="23"/>
      <c r="C488" s="96"/>
      <c r="D488" s="96"/>
      <c r="E488" s="96"/>
      <c r="F488" s="35"/>
      <c r="G488" s="35"/>
      <c r="H488" s="96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</row>
    <row r="489">
      <c r="A489" s="23"/>
      <c r="B489" s="23"/>
      <c r="C489" s="96"/>
      <c r="D489" s="96"/>
      <c r="E489" s="96"/>
      <c r="F489" s="35"/>
      <c r="G489" s="35"/>
      <c r="H489" s="96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</row>
    <row r="490">
      <c r="A490" s="23"/>
      <c r="B490" s="23"/>
      <c r="C490" s="96"/>
      <c r="D490" s="96"/>
      <c r="E490" s="96"/>
      <c r="F490" s="35"/>
      <c r="G490" s="35"/>
      <c r="H490" s="96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</row>
    <row r="491">
      <c r="A491" s="23"/>
      <c r="B491" s="23"/>
      <c r="C491" s="96"/>
      <c r="D491" s="96"/>
      <c r="E491" s="96"/>
      <c r="F491" s="35"/>
      <c r="G491" s="35"/>
      <c r="H491" s="96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</row>
    <row r="492">
      <c r="A492" s="23"/>
      <c r="B492" s="23"/>
      <c r="C492" s="96"/>
      <c r="D492" s="96"/>
      <c r="E492" s="96"/>
      <c r="F492" s="35"/>
      <c r="G492" s="35"/>
      <c r="H492" s="96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</row>
    <row r="493">
      <c r="A493" s="23"/>
      <c r="B493" s="23"/>
      <c r="C493" s="96"/>
      <c r="D493" s="96"/>
      <c r="E493" s="96"/>
      <c r="F493" s="35"/>
      <c r="G493" s="35"/>
      <c r="H493" s="96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</row>
    <row r="494">
      <c r="A494" s="23"/>
      <c r="B494" s="23"/>
      <c r="C494" s="96"/>
      <c r="D494" s="96"/>
      <c r="E494" s="96"/>
      <c r="F494" s="35"/>
      <c r="G494" s="35"/>
      <c r="H494" s="96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</row>
    <row r="495">
      <c r="A495" s="23"/>
      <c r="B495" s="23"/>
      <c r="C495" s="96"/>
      <c r="D495" s="96"/>
      <c r="E495" s="96"/>
      <c r="F495" s="35"/>
      <c r="G495" s="35"/>
      <c r="H495" s="96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</row>
    <row r="496">
      <c r="A496" s="23"/>
      <c r="B496" s="23"/>
      <c r="C496" s="96"/>
      <c r="D496" s="96"/>
      <c r="E496" s="96"/>
      <c r="F496" s="35"/>
      <c r="G496" s="35"/>
      <c r="H496" s="96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</row>
    <row r="497">
      <c r="A497" s="23"/>
      <c r="B497" s="23"/>
      <c r="C497" s="96"/>
      <c r="D497" s="96"/>
      <c r="E497" s="96"/>
      <c r="F497" s="35"/>
      <c r="G497" s="35"/>
      <c r="H497" s="96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</row>
    <row r="498">
      <c r="A498" s="23"/>
      <c r="B498" s="23"/>
      <c r="C498" s="96"/>
      <c r="D498" s="96"/>
      <c r="E498" s="96"/>
      <c r="F498" s="35"/>
      <c r="G498" s="35"/>
      <c r="H498" s="96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</row>
    <row r="499">
      <c r="A499" s="23"/>
      <c r="B499" s="23"/>
      <c r="C499" s="96"/>
      <c r="D499" s="96"/>
      <c r="E499" s="96"/>
      <c r="F499" s="35"/>
      <c r="G499" s="35"/>
      <c r="H499" s="96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</row>
    <row r="500">
      <c r="A500" s="23"/>
      <c r="B500" s="23"/>
      <c r="C500" s="96"/>
      <c r="D500" s="96"/>
      <c r="E500" s="96"/>
      <c r="F500" s="35"/>
      <c r="G500" s="35"/>
      <c r="H500" s="96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</row>
    <row r="501">
      <c r="A501" s="23"/>
      <c r="B501" s="23"/>
      <c r="C501" s="96"/>
      <c r="D501" s="96"/>
      <c r="E501" s="96"/>
      <c r="F501" s="35"/>
      <c r="G501" s="35"/>
      <c r="H501" s="96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</row>
    <row r="502">
      <c r="A502" s="23"/>
      <c r="B502" s="23"/>
      <c r="C502" s="96"/>
      <c r="D502" s="96"/>
      <c r="E502" s="96"/>
      <c r="F502" s="35"/>
      <c r="G502" s="35"/>
      <c r="H502" s="96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</row>
    <row r="503">
      <c r="A503" s="23"/>
      <c r="B503" s="23"/>
      <c r="C503" s="96"/>
      <c r="D503" s="96"/>
      <c r="E503" s="96"/>
      <c r="F503" s="35"/>
      <c r="G503" s="35"/>
      <c r="H503" s="96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</row>
    <row r="504">
      <c r="A504" s="23"/>
      <c r="B504" s="23"/>
      <c r="C504" s="96"/>
      <c r="D504" s="96"/>
      <c r="E504" s="96"/>
      <c r="F504" s="35"/>
      <c r="G504" s="35"/>
      <c r="H504" s="96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</row>
    <row r="505">
      <c r="A505" s="23"/>
      <c r="B505" s="23"/>
      <c r="C505" s="96"/>
      <c r="D505" s="96"/>
      <c r="E505" s="96"/>
      <c r="F505" s="35"/>
      <c r="G505" s="35"/>
      <c r="H505" s="96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</row>
    <row r="506">
      <c r="A506" s="23"/>
      <c r="B506" s="23"/>
      <c r="C506" s="96"/>
      <c r="D506" s="96"/>
      <c r="E506" s="96"/>
      <c r="F506" s="35"/>
      <c r="G506" s="35"/>
      <c r="H506" s="96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</row>
    <row r="507">
      <c r="A507" s="23"/>
      <c r="B507" s="23"/>
      <c r="C507" s="96"/>
      <c r="D507" s="96"/>
      <c r="E507" s="96"/>
      <c r="F507" s="35"/>
      <c r="G507" s="35"/>
      <c r="H507" s="96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</row>
    <row r="508">
      <c r="A508" s="23"/>
      <c r="B508" s="23"/>
      <c r="C508" s="96"/>
      <c r="D508" s="96"/>
      <c r="E508" s="96"/>
      <c r="F508" s="35"/>
      <c r="G508" s="35"/>
      <c r="H508" s="96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</row>
    <row r="509">
      <c r="A509" s="23"/>
      <c r="B509" s="23"/>
      <c r="C509" s="96"/>
      <c r="D509" s="96"/>
      <c r="E509" s="96"/>
      <c r="F509" s="35"/>
      <c r="G509" s="35"/>
      <c r="H509" s="96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</row>
    <row r="510">
      <c r="A510" s="23"/>
      <c r="B510" s="23"/>
      <c r="C510" s="96"/>
      <c r="D510" s="96"/>
      <c r="E510" s="96"/>
      <c r="F510" s="35"/>
      <c r="G510" s="35"/>
      <c r="H510" s="96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</row>
    <row r="511">
      <c r="A511" s="23"/>
      <c r="B511" s="23"/>
      <c r="C511" s="96"/>
      <c r="D511" s="96"/>
      <c r="E511" s="96"/>
      <c r="F511" s="35"/>
      <c r="G511" s="35"/>
      <c r="H511" s="96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</row>
    <row r="512">
      <c r="A512" s="23"/>
      <c r="B512" s="23"/>
      <c r="C512" s="96"/>
      <c r="D512" s="96"/>
      <c r="E512" s="96"/>
      <c r="F512" s="35"/>
      <c r="G512" s="35"/>
      <c r="H512" s="96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</row>
    <row r="513">
      <c r="A513" s="23"/>
      <c r="B513" s="23"/>
      <c r="C513" s="96"/>
      <c r="D513" s="96"/>
      <c r="E513" s="96"/>
      <c r="F513" s="35"/>
      <c r="G513" s="35"/>
      <c r="H513" s="96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</row>
    <row r="514">
      <c r="A514" s="23"/>
      <c r="B514" s="23"/>
      <c r="C514" s="96"/>
      <c r="D514" s="96"/>
      <c r="E514" s="96"/>
      <c r="F514" s="35"/>
      <c r="G514" s="35"/>
      <c r="H514" s="96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</row>
    <row r="515">
      <c r="A515" s="23"/>
      <c r="B515" s="23"/>
      <c r="C515" s="96"/>
      <c r="D515" s="96"/>
      <c r="E515" s="96"/>
      <c r="F515" s="35"/>
      <c r="G515" s="35"/>
      <c r="H515" s="96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</row>
    <row r="516">
      <c r="A516" s="23"/>
      <c r="B516" s="23"/>
      <c r="C516" s="96"/>
      <c r="D516" s="96"/>
      <c r="E516" s="96"/>
      <c r="F516" s="35"/>
      <c r="G516" s="35"/>
      <c r="H516" s="96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</row>
    <row r="517">
      <c r="A517" s="23"/>
      <c r="B517" s="23"/>
      <c r="C517" s="96"/>
      <c r="D517" s="96"/>
      <c r="E517" s="96"/>
      <c r="F517" s="35"/>
      <c r="G517" s="35"/>
      <c r="H517" s="96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</row>
    <row r="518">
      <c r="A518" s="23"/>
      <c r="B518" s="23"/>
      <c r="C518" s="96"/>
      <c r="D518" s="96"/>
      <c r="E518" s="96"/>
      <c r="F518" s="35"/>
      <c r="G518" s="35"/>
      <c r="H518" s="96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</row>
    <row r="519">
      <c r="A519" s="23"/>
      <c r="B519" s="23"/>
      <c r="C519" s="96"/>
      <c r="D519" s="96"/>
      <c r="E519" s="96"/>
      <c r="F519" s="35"/>
      <c r="G519" s="35"/>
      <c r="H519" s="96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</row>
    <row r="520">
      <c r="A520" s="23"/>
      <c r="B520" s="23"/>
      <c r="C520" s="96"/>
      <c r="D520" s="96"/>
      <c r="E520" s="96"/>
      <c r="F520" s="35"/>
      <c r="G520" s="35"/>
      <c r="H520" s="96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</row>
    <row r="521">
      <c r="A521" s="23"/>
      <c r="B521" s="23"/>
      <c r="C521" s="96"/>
      <c r="D521" s="96"/>
      <c r="E521" s="96"/>
      <c r="F521" s="35"/>
      <c r="G521" s="35"/>
      <c r="H521" s="96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</row>
    <row r="522">
      <c r="A522" s="23"/>
      <c r="B522" s="23"/>
      <c r="C522" s="96"/>
      <c r="D522" s="96"/>
      <c r="E522" s="96"/>
      <c r="F522" s="35"/>
      <c r="G522" s="35"/>
      <c r="H522" s="96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</row>
    <row r="523">
      <c r="A523" s="23"/>
      <c r="B523" s="23"/>
      <c r="C523" s="96"/>
      <c r="D523" s="96"/>
      <c r="E523" s="96"/>
      <c r="F523" s="35"/>
      <c r="G523" s="35"/>
      <c r="H523" s="96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</row>
    <row r="524">
      <c r="A524" s="23"/>
      <c r="B524" s="23"/>
      <c r="C524" s="96"/>
      <c r="D524" s="96"/>
      <c r="E524" s="96"/>
      <c r="F524" s="35"/>
      <c r="G524" s="35"/>
      <c r="H524" s="96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</row>
    <row r="525">
      <c r="A525" s="23"/>
      <c r="B525" s="23"/>
      <c r="C525" s="96"/>
      <c r="D525" s="96"/>
      <c r="E525" s="96"/>
      <c r="F525" s="35"/>
      <c r="G525" s="35"/>
      <c r="H525" s="96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</row>
    <row r="526">
      <c r="A526" s="23"/>
      <c r="B526" s="23"/>
      <c r="C526" s="96"/>
      <c r="D526" s="96"/>
      <c r="E526" s="96"/>
      <c r="F526" s="35"/>
      <c r="G526" s="35"/>
      <c r="H526" s="96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</row>
    <row r="527">
      <c r="A527" s="23"/>
      <c r="B527" s="23"/>
      <c r="C527" s="96"/>
      <c r="D527" s="96"/>
      <c r="E527" s="96"/>
      <c r="F527" s="35"/>
      <c r="G527" s="35"/>
      <c r="H527" s="96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</row>
    <row r="528">
      <c r="A528" s="23"/>
      <c r="B528" s="23"/>
      <c r="C528" s="96"/>
      <c r="D528" s="96"/>
      <c r="E528" s="96"/>
      <c r="F528" s="35"/>
      <c r="G528" s="35"/>
      <c r="H528" s="96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</row>
    <row r="529">
      <c r="A529" s="23"/>
      <c r="B529" s="23"/>
      <c r="C529" s="96"/>
      <c r="D529" s="96"/>
      <c r="E529" s="96"/>
      <c r="F529" s="35"/>
      <c r="G529" s="35"/>
      <c r="H529" s="96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</row>
    <row r="530">
      <c r="A530" s="23"/>
      <c r="B530" s="23"/>
      <c r="C530" s="96"/>
      <c r="D530" s="96"/>
      <c r="E530" s="96"/>
      <c r="F530" s="35"/>
      <c r="G530" s="35"/>
      <c r="H530" s="96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</row>
    <row r="531">
      <c r="A531" s="23"/>
      <c r="B531" s="23"/>
      <c r="C531" s="96"/>
      <c r="D531" s="96"/>
      <c r="E531" s="96"/>
      <c r="F531" s="35"/>
      <c r="G531" s="35"/>
      <c r="H531" s="96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</row>
    <row r="532">
      <c r="A532" s="23"/>
      <c r="B532" s="23"/>
      <c r="C532" s="96"/>
      <c r="D532" s="96"/>
      <c r="E532" s="96"/>
      <c r="F532" s="35"/>
      <c r="G532" s="35"/>
      <c r="H532" s="96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</row>
    <row r="533">
      <c r="A533" s="23"/>
      <c r="B533" s="23"/>
      <c r="C533" s="96"/>
      <c r="D533" s="96"/>
      <c r="E533" s="96"/>
      <c r="F533" s="35"/>
      <c r="G533" s="35"/>
      <c r="H533" s="96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</row>
    <row r="534">
      <c r="A534" s="23"/>
      <c r="B534" s="23"/>
      <c r="C534" s="96"/>
      <c r="D534" s="96"/>
      <c r="E534" s="96"/>
      <c r="F534" s="35"/>
      <c r="G534" s="35"/>
      <c r="H534" s="96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</row>
    <row r="535">
      <c r="A535" s="23"/>
      <c r="B535" s="23"/>
      <c r="C535" s="96"/>
      <c r="D535" s="96"/>
      <c r="E535" s="96"/>
      <c r="F535" s="35"/>
      <c r="G535" s="35"/>
      <c r="H535" s="96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</row>
    <row r="536">
      <c r="A536" s="23"/>
      <c r="B536" s="23"/>
      <c r="C536" s="96"/>
      <c r="D536" s="96"/>
      <c r="E536" s="96"/>
      <c r="F536" s="35"/>
      <c r="G536" s="35"/>
      <c r="H536" s="96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</row>
    <row r="537">
      <c r="A537" s="23"/>
      <c r="B537" s="23"/>
      <c r="C537" s="96"/>
      <c r="D537" s="96"/>
      <c r="E537" s="96"/>
      <c r="F537" s="35"/>
      <c r="G537" s="35"/>
      <c r="H537" s="96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</row>
    <row r="538">
      <c r="A538" s="23"/>
      <c r="B538" s="23"/>
      <c r="C538" s="96"/>
      <c r="D538" s="96"/>
      <c r="E538" s="96"/>
      <c r="F538" s="35"/>
      <c r="G538" s="35"/>
      <c r="H538" s="96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</row>
    <row r="539">
      <c r="A539" s="23"/>
      <c r="B539" s="23"/>
      <c r="C539" s="96"/>
      <c r="D539" s="96"/>
      <c r="E539" s="96"/>
      <c r="F539" s="35"/>
      <c r="G539" s="35"/>
      <c r="H539" s="96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</row>
    <row r="540">
      <c r="A540" s="23"/>
      <c r="B540" s="23"/>
      <c r="C540" s="96"/>
      <c r="D540" s="96"/>
      <c r="E540" s="96"/>
      <c r="F540" s="35"/>
      <c r="G540" s="35"/>
      <c r="H540" s="96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</row>
    <row r="541">
      <c r="A541" s="23"/>
      <c r="B541" s="23"/>
      <c r="C541" s="96"/>
      <c r="D541" s="96"/>
      <c r="E541" s="96"/>
      <c r="F541" s="35"/>
      <c r="G541" s="35"/>
      <c r="H541" s="96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</row>
    <row r="542">
      <c r="A542" s="23"/>
      <c r="B542" s="23"/>
      <c r="C542" s="96"/>
      <c r="D542" s="96"/>
      <c r="E542" s="96"/>
      <c r="F542" s="35"/>
      <c r="G542" s="35"/>
      <c r="H542" s="96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</row>
    <row r="543">
      <c r="A543" s="23"/>
      <c r="B543" s="23"/>
      <c r="C543" s="96"/>
      <c r="D543" s="96"/>
      <c r="E543" s="96"/>
      <c r="F543" s="35"/>
      <c r="G543" s="35"/>
      <c r="H543" s="96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</row>
    <row r="544">
      <c r="A544" s="23"/>
      <c r="B544" s="23"/>
      <c r="C544" s="96"/>
      <c r="D544" s="96"/>
      <c r="E544" s="96"/>
      <c r="F544" s="35"/>
      <c r="G544" s="35"/>
      <c r="H544" s="96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</row>
    <row r="545">
      <c r="A545" s="23"/>
      <c r="B545" s="23"/>
      <c r="C545" s="96"/>
      <c r="D545" s="96"/>
      <c r="E545" s="96"/>
      <c r="F545" s="35"/>
      <c r="G545" s="35"/>
      <c r="H545" s="96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</row>
    <row r="546">
      <c r="A546" s="23"/>
      <c r="B546" s="23"/>
      <c r="C546" s="96"/>
      <c r="D546" s="96"/>
      <c r="E546" s="96"/>
      <c r="F546" s="35"/>
      <c r="G546" s="35"/>
      <c r="H546" s="96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</row>
    <row r="547">
      <c r="A547" s="23"/>
      <c r="B547" s="23"/>
      <c r="C547" s="96"/>
      <c r="D547" s="96"/>
      <c r="E547" s="96"/>
      <c r="F547" s="35"/>
      <c r="G547" s="35"/>
      <c r="H547" s="96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</row>
    <row r="548">
      <c r="A548" s="23"/>
      <c r="B548" s="23"/>
      <c r="C548" s="96"/>
      <c r="D548" s="96"/>
      <c r="E548" s="96"/>
      <c r="F548" s="35"/>
      <c r="G548" s="35"/>
      <c r="H548" s="96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</row>
    <row r="549">
      <c r="A549" s="23"/>
      <c r="B549" s="23"/>
      <c r="C549" s="96"/>
      <c r="D549" s="96"/>
      <c r="E549" s="96"/>
      <c r="F549" s="35"/>
      <c r="G549" s="35"/>
      <c r="H549" s="96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</row>
    <row r="550">
      <c r="A550" s="23"/>
      <c r="B550" s="23"/>
      <c r="C550" s="96"/>
      <c r="D550" s="96"/>
      <c r="E550" s="96"/>
      <c r="F550" s="35"/>
      <c r="G550" s="35"/>
      <c r="H550" s="96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</row>
    <row r="551">
      <c r="A551" s="23"/>
      <c r="B551" s="23"/>
      <c r="C551" s="96"/>
      <c r="D551" s="96"/>
      <c r="E551" s="96"/>
      <c r="F551" s="35"/>
      <c r="G551" s="35"/>
      <c r="H551" s="96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</row>
    <row r="552">
      <c r="A552" s="23"/>
      <c r="B552" s="23"/>
      <c r="C552" s="96"/>
      <c r="D552" s="96"/>
      <c r="E552" s="96"/>
      <c r="F552" s="35"/>
      <c r="G552" s="35"/>
      <c r="H552" s="96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</row>
    <row r="553">
      <c r="A553" s="23"/>
      <c r="B553" s="23"/>
      <c r="C553" s="96"/>
      <c r="D553" s="96"/>
      <c r="E553" s="96"/>
      <c r="F553" s="35"/>
      <c r="G553" s="35"/>
      <c r="H553" s="96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</row>
    <row r="554">
      <c r="A554" s="23"/>
      <c r="B554" s="23"/>
      <c r="C554" s="96"/>
      <c r="D554" s="96"/>
      <c r="E554" s="96"/>
      <c r="F554" s="35"/>
      <c r="G554" s="35"/>
      <c r="H554" s="96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</row>
    <row r="555">
      <c r="A555" s="23"/>
      <c r="B555" s="23"/>
      <c r="C555" s="96"/>
      <c r="D555" s="96"/>
      <c r="E555" s="96"/>
      <c r="F555" s="35"/>
      <c r="G555" s="35"/>
      <c r="H555" s="96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</row>
    <row r="556">
      <c r="A556" s="23"/>
      <c r="B556" s="23"/>
      <c r="C556" s="96"/>
      <c r="D556" s="96"/>
      <c r="E556" s="96"/>
      <c r="F556" s="35"/>
      <c r="G556" s="35"/>
      <c r="H556" s="96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</row>
    <row r="557">
      <c r="A557" s="23"/>
      <c r="B557" s="23"/>
      <c r="C557" s="96"/>
      <c r="D557" s="96"/>
      <c r="E557" s="96"/>
      <c r="F557" s="35"/>
      <c r="G557" s="35"/>
      <c r="H557" s="96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</row>
    <row r="558">
      <c r="A558" s="23"/>
      <c r="B558" s="23"/>
      <c r="C558" s="96"/>
      <c r="D558" s="96"/>
      <c r="E558" s="96"/>
      <c r="F558" s="35"/>
      <c r="G558" s="35"/>
      <c r="H558" s="96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</row>
    <row r="559">
      <c r="A559" s="23"/>
      <c r="B559" s="23"/>
      <c r="C559" s="96"/>
      <c r="D559" s="96"/>
      <c r="E559" s="96"/>
      <c r="F559" s="35"/>
      <c r="G559" s="35"/>
      <c r="H559" s="96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</row>
    <row r="560">
      <c r="A560" s="23"/>
      <c r="B560" s="23"/>
      <c r="C560" s="96"/>
      <c r="D560" s="96"/>
      <c r="E560" s="96"/>
      <c r="F560" s="35"/>
      <c r="G560" s="35"/>
      <c r="H560" s="96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</row>
    <row r="561">
      <c r="A561" s="23"/>
      <c r="B561" s="23"/>
      <c r="C561" s="96"/>
      <c r="D561" s="96"/>
      <c r="E561" s="96"/>
      <c r="F561" s="35"/>
      <c r="G561" s="35"/>
      <c r="H561" s="96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</row>
    <row r="562">
      <c r="A562" s="23"/>
      <c r="B562" s="23"/>
      <c r="C562" s="96"/>
      <c r="D562" s="96"/>
      <c r="E562" s="96"/>
      <c r="F562" s="35"/>
      <c r="G562" s="35"/>
      <c r="H562" s="96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</row>
    <row r="563">
      <c r="A563" s="23"/>
      <c r="B563" s="23"/>
      <c r="C563" s="96"/>
      <c r="D563" s="96"/>
      <c r="E563" s="96"/>
      <c r="F563" s="35"/>
      <c r="G563" s="35"/>
      <c r="H563" s="96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</row>
    <row r="564">
      <c r="A564" s="23"/>
      <c r="B564" s="23"/>
      <c r="C564" s="96"/>
      <c r="D564" s="96"/>
      <c r="E564" s="96"/>
      <c r="F564" s="35"/>
      <c r="G564" s="35"/>
      <c r="H564" s="96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</row>
    <row r="565">
      <c r="A565" s="23"/>
      <c r="B565" s="23"/>
      <c r="C565" s="96"/>
      <c r="D565" s="96"/>
      <c r="E565" s="96"/>
      <c r="F565" s="35"/>
      <c r="G565" s="35"/>
      <c r="H565" s="96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</row>
    <row r="566">
      <c r="A566" s="23"/>
      <c r="B566" s="23"/>
      <c r="C566" s="96"/>
      <c r="D566" s="96"/>
      <c r="E566" s="96"/>
      <c r="F566" s="35"/>
      <c r="G566" s="35"/>
      <c r="H566" s="96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</row>
    <row r="567">
      <c r="A567" s="23"/>
      <c r="B567" s="23"/>
      <c r="C567" s="96"/>
      <c r="D567" s="96"/>
      <c r="E567" s="96"/>
      <c r="F567" s="35"/>
      <c r="G567" s="35"/>
      <c r="H567" s="96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</row>
    <row r="568">
      <c r="A568" s="23"/>
      <c r="B568" s="23"/>
      <c r="C568" s="96"/>
      <c r="D568" s="96"/>
      <c r="E568" s="96"/>
      <c r="F568" s="35"/>
      <c r="G568" s="35"/>
      <c r="H568" s="96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</row>
    <row r="569">
      <c r="A569" s="23"/>
      <c r="B569" s="23"/>
      <c r="C569" s="96"/>
      <c r="D569" s="96"/>
      <c r="E569" s="96"/>
      <c r="F569" s="35"/>
      <c r="G569" s="35"/>
      <c r="H569" s="96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</row>
    <row r="570">
      <c r="A570" s="23"/>
      <c r="B570" s="23"/>
      <c r="C570" s="96"/>
      <c r="D570" s="96"/>
      <c r="E570" s="96"/>
      <c r="F570" s="35"/>
      <c r="G570" s="35"/>
      <c r="H570" s="96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</row>
    <row r="571">
      <c r="A571" s="23"/>
      <c r="B571" s="23"/>
      <c r="C571" s="96"/>
      <c r="D571" s="96"/>
      <c r="E571" s="96"/>
      <c r="F571" s="35"/>
      <c r="G571" s="35"/>
      <c r="H571" s="96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</row>
    <row r="572">
      <c r="A572" s="23"/>
      <c r="B572" s="23"/>
      <c r="C572" s="96"/>
      <c r="D572" s="96"/>
      <c r="E572" s="96"/>
      <c r="F572" s="35"/>
      <c r="G572" s="35"/>
      <c r="H572" s="96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</row>
    <row r="573">
      <c r="A573" s="23"/>
      <c r="B573" s="23"/>
      <c r="C573" s="96"/>
      <c r="D573" s="96"/>
      <c r="E573" s="96"/>
      <c r="F573" s="35"/>
      <c r="G573" s="35"/>
      <c r="H573" s="96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</row>
    <row r="574">
      <c r="A574" s="23"/>
      <c r="B574" s="23"/>
      <c r="C574" s="96"/>
      <c r="D574" s="96"/>
      <c r="E574" s="96"/>
      <c r="F574" s="35"/>
      <c r="G574" s="35"/>
      <c r="H574" s="96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</row>
    <row r="575">
      <c r="A575" s="23"/>
      <c r="B575" s="23"/>
      <c r="C575" s="96"/>
      <c r="D575" s="96"/>
      <c r="E575" s="96"/>
      <c r="F575" s="35"/>
      <c r="G575" s="35"/>
      <c r="H575" s="96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</row>
    <row r="576">
      <c r="A576" s="23"/>
      <c r="B576" s="23"/>
      <c r="C576" s="96"/>
      <c r="D576" s="96"/>
      <c r="E576" s="96"/>
      <c r="F576" s="35"/>
      <c r="G576" s="35"/>
      <c r="H576" s="96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</row>
    <row r="577">
      <c r="A577" s="23"/>
      <c r="B577" s="23"/>
      <c r="C577" s="96"/>
      <c r="D577" s="96"/>
      <c r="E577" s="96"/>
      <c r="F577" s="35"/>
      <c r="G577" s="35"/>
      <c r="H577" s="96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</row>
    <row r="578">
      <c r="A578" s="23"/>
      <c r="B578" s="23"/>
      <c r="C578" s="96"/>
      <c r="D578" s="96"/>
      <c r="E578" s="96"/>
      <c r="F578" s="35"/>
      <c r="G578" s="35"/>
      <c r="H578" s="96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</row>
    <row r="579">
      <c r="A579" s="23"/>
      <c r="B579" s="23"/>
      <c r="C579" s="96"/>
      <c r="D579" s="96"/>
      <c r="E579" s="96"/>
      <c r="F579" s="35"/>
      <c r="G579" s="35"/>
      <c r="H579" s="96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</row>
    <row r="580">
      <c r="A580" s="23"/>
      <c r="B580" s="23"/>
      <c r="C580" s="96"/>
      <c r="D580" s="96"/>
      <c r="E580" s="96"/>
      <c r="F580" s="35"/>
      <c r="G580" s="35"/>
      <c r="H580" s="96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</row>
    <row r="581">
      <c r="A581" s="23"/>
      <c r="B581" s="23"/>
      <c r="C581" s="96"/>
      <c r="D581" s="96"/>
      <c r="E581" s="96"/>
      <c r="F581" s="35"/>
      <c r="G581" s="35"/>
      <c r="H581" s="96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</row>
    <row r="582">
      <c r="A582" s="23"/>
      <c r="B582" s="23"/>
      <c r="C582" s="96"/>
      <c r="D582" s="96"/>
      <c r="E582" s="96"/>
      <c r="F582" s="35"/>
      <c r="G582" s="35"/>
      <c r="H582" s="96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</row>
    <row r="583">
      <c r="A583" s="23"/>
      <c r="B583" s="23"/>
      <c r="C583" s="96"/>
      <c r="D583" s="96"/>
      <c r="E583" s="96"/>
      <c r="F583" s="35"/>
      <c r="G583" s="35"/>
      <c r="H583" s="96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</row>
    <row r="584">
      <c r="A584" s="23"/>
      <c r="B584" s="23"/>
      <c r="C584" s="96"/>
      <c r="D584" s="96"/>
      <c r="E584" s="96"/>
      <c r="F584" s="35"/>
      <c r="G584" s="35"/>
      <c r="H584" s="96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</row>
    <row r="585">
      <c r="A585" s="23"/>
      <c r="B585" s="23"/>
      <c r="C585" s="96"/>
      <c r="D585" s="96"/>
      <c r="E585" s="96"/>
      <c r="F585" s="35"/>
      <c r="G585" s="35"/>
      <c r="H585" s="96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</row>
    <row r="586">
      <c r="A586" s="23"/>
      <c r="B586" s="23"/>
      <c r="C586" s="96"/>
      <c r="D586" s="96"/>
      <c r="E586" s="96"/>
      <c r="F586" s="35"/>
      <c r="G586" s="35"/>
      <c r="H586" s="96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</row>
    <row r="587">
      <c r="A587" s="23"/>
      <c r="B587" s="23"/>
      <c r="C587" s="96"/>
      <c r="D587" s="96"/>
      <c r="E587" s="96"/>
      <c r="F587" s="35"/>
      <c r="G587" s="35"/>
      <c r="H587" s="96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</row>
    <row r="588">
      <c r="A588" s="23"/>
      <c r="B588" s="23"/>
      <c r="C588" s="96"/>
      <c r="D588" s="96"/>
      <c r="E588" s="96"/>
      <c r="F588" s="35"/>
      <c r="G588" s="35"/>
      <c r="H588" s="96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</row>
    <row r="589">
      <c r="A589" s="23"/>
      <c r="B589" s="23"/>
      <c r="C589" s="96"/>
      <c r="D589" s="96"/>
      <c r="E589" s="96"/>
      <c r="F589" s="35"/>
      <c r="G589" s="35"/>
      <c r="H589" s="96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</row>
    <row r="590">
      <c r="A590" s="23"/>
      <c r="B590" s="23"/>
      <c r="C590" s="96"/>
      <c r="D590" s="96"/>
      <c r="E590" s="96"/>
      <c r="F590" s="35"/>
      <c r="G590" s="35"/>
      <c r="H590" s="96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</row>
    <row r="591">
      <c r="A591" s="23"/>
      <c r="B591" s="23"/>
      <c r="C591" s="96"/>
      <c r="D591" s="96"/>
      <c r="E591" s="96"/>
      <c r="F591" s="35"/>
      <c r="G591" s="35"/>
      <c r="H591" s="96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</row>
    <row r="592">
      <c r="A592" s="23"/>
      <c r="B592" s="23"/>
      <c r="C592" s="96"/>
      <c r="D592" s="96"/>
      <c r="E592" s="96"/>
      <c r="F592" s="35"/>
      <c r="G592" s="35"/>
      <c r="H592" s="96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</row>
    <row r="593">
      <c r="A593" s="23"/>
      <c r="B593" s="23"/>
      <c r="C593" s="96"/>
      <c r="D593" s="96"/>
      <c r="E593" s="96"/>
      <c r="F593" s="35"/>
      <c r="G593" s="35"/>
      <c r="H593" s="96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</row>
    <row r="594">
      <c r="A594" s="23"/>
      <c r="B594" s="23"/>
      <c r="C594" s="96"/>
      <c r="D594" s="96"/>
      <c r="E594" s="96"/>
      <c r="F594" s="35"/>
      <c r="G594" s="35"/>
      <c r="H594" s="96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</row>
    <row r="595">
      <c r="A595" s="23"/>
      <c r="B595" s="23"/>
      <c r="C595" s="96"/>
      <c r="D595" s="96"/>
      <c r="E595" s="96"/>
      <c r="F595" s="35"/>
      <c r="G595" s="35"/>
      <c r="H595" s="96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</row>
    <row r="596">
      <c r="A596" s="23"/>
      <c r="B596" s="23"/>
      <c r="C596" s="96"/>
      <c r="D596" s="96"/>
      <c r="E596" s="96"/>
      <c r="F596" s="35"/>
      <c r="G596" s="35"/>
      <c r="H596" s="96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</row>
    <row r="597">
      <c r="A597" s="23"/>
      <c r="B597" s="23"/>
      <c r="C597" s="96"/>
      <c r="D597" s="96"/>
      <c r="E597" s="96"/>
      <c r="F597" s="35"/>
      <c r="G597" s="35"/>
      <c r="H597" s="96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</row>
    <row r="598">
      <c r="A598" s="23"/>
      <c r="B598" s="23"/>
      <c r="C598" s="96"/>
      <c r="D598" s="96"/>
      <c r="E598" s="96"/>
      <c r="F598" s="35"/>
      <c r="G598" s="35"/>
      <c r="H598" s="96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</row>
    <row r="599">
      <c r="A599" s="23"/>
      <c r="B599" s="23"/>
      <c r="C599" s="96"/>
      <c r="D599" s="96"/>
      <c r="E599" s="96"/>
      <c r="F599" s="35"/>
      <c r="G599" s="35"/>
      <c r="H599" s="96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</row>
    <row r="600">
      <c r="A600" s="23"/>
      <c r="B600" s="23"/>
      <c r="C600" s="96"/>
      <c r="D600" s="96"/>
      <c r="E600" s="96"/>
      <c r="F600" s="35"/>
      <c r="G600" s="35"/>
      <c r="H600" s="96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</row>
    <row r="601">
      <c r="A601" s="23"/>
      <c r="B601" s="23"/>
      <c r="C601" s="96"/>
      <c r="D601" s="96"/>
      <c r="E601" s="96"/>
      <c r="F601" s="35"/>
      <c r="G601" s="35"/>
      <c r="H601" s="96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</row>
    <row r="602">
      <c r="A602" s="23"/>
      <c r="B602" s="23"/>
      <c r="C602" s="96"/>
      <c r="D602" s="96"/>
      <c r="E602" s="96"/>
      <c r="F602" s="35"/>
      <c r="G602" s="35"/>
      <c r="H602" s="96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</row>
    <row r="603">
      <c r="A603" s="23"/>
      <c r="B603" s="23"/>
      <c r="C603" s="96"/>
      <c r="D603" s="96"/>
      <c r="E603" s="96"/>
      <c r="F603" s="35"/>
      <c r="G603" s="35"/>
      <c r="H603" s="96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</row>
    <row r="604">
      <c r="A604" s="23"/>
      <c r="B604" s="23"/>
      <c r="C604" s="96"/>
      <c r="D604" s="96"/>
      <c r="E604" s="96"/>
      <c r="F604" s="35"/>
      <c r="G604" s="35"/>
      <c r="H604" s="96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</row>
    <row r="605">
      <c r="A605" s="23"/>
      <c r="B605" s="23"/>
      <c r="C605" s="96"/>
      <c r="D605" s="96"/>
      <c r="E605" s="96"/>
      <c r="F605" s="35"/>
      <c r="G605" s="35"/>
      <c r="H605" s="96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</row>
    <row r="606">
      <c r="A606" s="23"/>
      <c r="B606" s="23"/>
      <c r="C606" s="96"/>
      <c r="D606" s="96"/>
      <c r="E606" s="96"/>
      <c r="F606" s="35"/>
      <c r="G606" s="35"/>
      <c r="H606" s="96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</row>
    <row r="607">
      <c r="A607" s="23"/>
      <c r="B607" s="23"/>
      <c r="C607" s="96"/>
      <c r="D607" s="96"/>
      <c r="E607" s="96"/>
      <c r="F607" s="35"/>
      <c r="G607" s="35"/>
      <c r="H607" s="96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</row>
    <row r="608">
      <c r="A608" s="23"/>
      <c r="B608" s="23"/>
      <c r="C608" s="96"/>
      <c r="D608" s="96"/>
      <c r="E608" s="96"/>
      <c r="F608" s="35"/>
      <c r="G608" s="35"/>
      <c r="H608" s="96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</row>
    <row r="609">
      <c r="A609" s="23"/>
      <c r="B609" s="23"/>
      <c r="C609" s="96"/>
      <c r="D609" s="96"/>
      <c r="E609" s="96"/>
      <c r="F609" s="35"/>
      <c r="G609" s="35"/>
      <c r="H609" s="96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</row>
    <row r="610">
      <c r="A610" s="23"/>
      <c r="B610" s="23"/>
      <c r="C610" s="96"/>
      <c r="D610" s="96"/>
      <c r="E610" s="96"/>
      <c r="F610" s="35"/>
      <c r="G610" s="35"/>
      <c r="H610" s="96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</row>
    <row r="611">
      <c r="A611" s="23"/>
      <c r="B611" s="23"/>
      <c r="C611" s="96"/>
      <c r="D611" s="96"/>
      <c r="E611" s="96"/>
      <c r="F611" s="35"/>
      <c r="G611" s="35"/>
      <c r="H611" s="96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</row>
    <row r="612">
      <c r="A612" s="23"/>
      <c r="B612" s="23"/>
      <c r="C612" s="96"/>
      <c r="D612" s="96"/>
      <c r="E612" s="96"/>
      <c r="F612" s="35"/>
      <c r="G612" s="35"/>
      <c r="H612" s="96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</row>
    <row r="613">
      <c r="A613" s="23"/>
      <c r="B613" s="23"/>
      <c r="C613" s="96"/>
      <c r="D613" s="96"/>
      <c r="E613" s="96"/>
      <c r="F613" s="35"/>
      <c r="G613" s="35"/>
      <c r="H613" s="96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</row>
    <row r="614">
      <c r="A614" s="23"/>
      <c r="B614" s="23"/>
      <c r="C614" s="96"/>
      <c r="D614" s="96"/>
      <c r="E614" s="96"/>
      <c r="F614" s="35"/>
      <c r="G614" s="35"/>
      <c r="H614" s="96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</row>
    <row r="615">
      <c r="A615" s="23"/>
      <c r="B615" s="23"/>
      <c r="C615" s="96"/>
      <c r="D615" s="96"/>
      <c r="E615" s="96"/>
      <c r="F615" s="35"/>
      <c r="G615" s="35"/>
      <c r="H615" s="96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</row>
    <row r="616">
      <c r="A616" s="23"/>
      <c r="B616" s="23"/>
      <c r="C616" s="96"/>
      <c r="D616" s="96"/>
      <c r="E616" s="96"/>
      <c r="F616" s="35"/>
      <c r="G616" s="35"/>
      <c r="H616" s="96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</row>
    <row r="617">
      <c r="A617" s="23"/>
      <c r="B617" s="23"/>
      <c r="C617" s="96"/>
      <c r="D617" s="96"/>
      <c r="E617" s="96"/>
      <c r="F617" s="35"/>
      <c r="G617" s="35"/>
      <c r="H617" s="96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</row>
    <row r="618">
      <c r="A618" s="23"/>
      <c r="B618" s="23"/>
      <c r="C618" s="96"/>
      <c r="D618" s="96"/>
      <c r="E618" s="96"/>
      <c r="F618" s="35"/>
      <c r="G618" s="35"/>
      <c r="H618" s="96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</row>
    <row r="619">
      <c r="A619" s="23"/>
      <c r="B619" s="23"/>
      <c r="C619" s="96"/>
      <c r="D619" s="96"/>
      <c r="E619" s="96"/>
      <c r="F619" s="35"/>
      <c r="G619" s="35"/>
      <c r="H619" s="96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</row>
    <row r="620">
      <c r="A620" s="23"/>
      <c r="B620" s="23"/>
      <c r="C620" s="96"/>
      <c r="D620" s="96"/>
      <c r="E620" s="96"/>
      <c r="F620" s="35"/>
      <c r="G620" s="35"/>
      <c r="H620" s="96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</row>
    <row r="621">
      <c r="A621" s="23"/>
      <c r="B621" s="23"/>
      <c r="C621" s="96"/>
      <c r="D621" s="96"/>
      <c r="E621" s="96"/>
      <c r="F621" s="35"/>
      <c r="G621" s="35"/>
      <c r="H621" s="96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</row>
    <row r="622">
      <c r="A622" s="23"/>
      <c r="B622" s="23"/>
      <c r="C622" s="96"/>
      <c r="D622" s="96"/>
      <c r="E622" s="96"/>
      <c r="F622" s="35"/>
      <c r="G622" s="35"/>
      <c r="H622" s="96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</row>
    <row r="623">
      <c r="A623" s="23"/>
      <c r="B623" s="23"/>
      <c r="C623" s="96"/>
      <c r="D623" s="96"/>
      <c r="E623" s="96"/>
      <c r="F623" s="35"/>
      <c r="G623" s="35"/>
      <c r="H623" s="96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</row>
    <row r="624">
      <c r="A624" s="23"/>
      <c r="B624" s="23"/>
      <c r="C624" s="96"/>
      <c r="D624" s="96"/>
      <c r="E624" s="96"/>
      <c r="F624" s="35"/>
      <c r="G624" s="35"/>
      <c r="H624" s="96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</row>
    <row r="625">
      <c r="A625" s="23"/>
      <c r="B625" s="23"/>
      <c r="C625" s="96"/>
      <c r="D625" s="96"/>
      <c r="E625" s="96"/>
      <c r="F625" s="35"/>
      <c r="G625" s="35"/>
      <c r="H625" s="96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</row>
    <row r="626">
      <c r="A626" s="23"/>
      <c r="B626" s="23"/>
      <c r="C626" s="96"/>
      <c r="D626" s="96"/>
      <c r="E626" s="96"/>
      <c r="F626" s="35"/>
      <c r="G626" s="35"/>
      <c r="H626" s="96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</row>
    <row r="627">
      <c r="A627" s="23"/>
      <c r="B627" s="23"/>
      <c r="C627" s="96"/>
      <c r="D627" s="96"/>
      <c r="E627" s="96"/>
      <c r="F627" s="35"/>
      <c r="G627" s="35"/>
      <c r="H627" s="96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</row>
    <row r="628">
      <c r="A628" s="23"/>
      <c r="B628" s="23"/>
      <c r="C628" s="96"/>
      <c r="D628" s="96"/>
      <c r="E628" s="96"/>
      <c r="F628" s="35"/>
      <c r="G628" s="35"/>
      <c r="H628" s="96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</row>
    <row r="629">
      <c r="A629" s="23"/>
      <c r="B629" s="23"/>
      <c r="C629" s="96"/>
      <c r="D629" s="96"/>
      <c r="E629" s="96"/>
      <c r="F629" s="35"/>
      <c r="G629" s="35"/>
      <c r="H629" s="96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</row>
    <row r="630">
      <c r="A630" s="23"/>
      <c r="B630" s="23"/>
      <c r="C630" s="96"/>
      <c r="D630" s="96"/>
      <c r="E630" s="96"/>
      <c r="F630" s="35"/>
      <c r="G630" s="35"/>
      <c r="H630" s="96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</row>
    <row r="631">
      <c r="A631" s="23"/>
      <c r="B631" s="23"/>
      <c r="C631" s="96"/>
      <c r="D631" s="96"/>
      <c r="E631" s="96"/>
      <c r="F631" s="35"/>
      <c r="G631" s="35"/>
      <c r="H631" s="96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</row>
    <row r="632">
      <c r="A632" s="23"/>
      <c r="B632" s="23"/>
      <c r="C632" s="96"/>
      <c r="D632" s="96"/>
      <c r="E632" s="96"/>
      <c r="F632" s="35"/>
      <c r="G632" s="35"/>
      <c r="H632" s="96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</row>
    <row r="633">
      <c r="A633" s="23"/>
      <c r="B633" s="23"/>
      <c r="C633" s="96"/>
      <c r="D633" s="96"/>
      <c r="E633" s="96"/>
      <c r="F633" s="35"/>
      <c r="G633" s="35"/>
      <c r="H633" s="96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</row>
    <row r="634">
      <c r="A634" s="23"/>
      <c r="B634" s="23"/>
      <c r="C634" s="96"/>
      <c r="D634" s="96"/>
      <c r="E634" s="96"/>
      <c r="F634" s="35"/>
      <c r="G634" s="35"/>
      <c r="H634" s="96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</row>
    <row r="635">
      <c r="A635" s="23"/>
      <c r="B635" s="23"/>
      <c r="C635" s="96"/>
      <c r="D635" s="96"/>
      <c r="E635" s="96"/>
      <c r="F635" s="35"/>
      <c r="G635" s="35"/>
      <c r="H635" s="96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</row>
    <row r="636">
      <c r="A636" s="23"/>
      <c r="B636" s="23"/>
      <c r="C636" s="96"/>
      <c r="D636" s="96"/>
      <c r="E636" s="96"/>
      <c r="F636" s="35"/>
      <c r="G636" s="35"/>
      <c r="H636" s="96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</row>
    <row r="637">
      <c r="A637" s="23"/>
      <c r="B637" s="23"/>
      <c r="C637" s="96"/>
      <c r="D637" s="96"/>
      <c r="E637" s="96"/>
      <c r="F637" s="35"/>
      <c r="G637" s="35"/>
      <c r="H637" s="96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</row>
    <row r="638">
      <c r="A638" s="23"/>
      <c r="B638" s="23"/>
      <c r="C638" s="96"/>
      <c r="D638" s="96"/>
      <c r="E638" s="96"/>
      <c r="F638" s="35"/>
      <c r="G638" s="35"/>
      <c r="H638" s="96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</row>
    <row r="639">
      <c r="A639" s="23"/>
      <c r="B639" s="23"/>
      <c r="C639" s="96"/>
      <c r="D639" s="96"/>
      <c r="E639" s="96"/>
      <c r="F639" s="35"/>
      <c r="G639" s="35"/>
      <c r="H639" s="96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</row>
    <row r="640">
      <c r="A640" s="23"/>
      <c r="B640" s="23"/>
      <c r="C640" s="96"/>
      <c r="D640" s="96"/>
      <c r="E640" s="96"/>
      <c r="F640" s="35"/>
      <c r="G640" s="35"/>
      <c r="H640" s="96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</row>
    <row r="641">
      <c r="A641" s="23"/>
      <c r="B641" s="23"/>
      <c r="C641" s="96"/>
      <c r="D641" s="96"/>
      <c r="E641" s="96"/>
      <c r="F641" s="35"/>
      <c r="G641" s="35"/>
      <c r="H641" s="96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</row>
    <row r="642">
      <c r="A642" s="23"/>
      <c r="B642" s="23"/>
      <c r="C642" s="96"/>
      <c r="D642" s="96"/>
      <c r="E642" s="96"/>
      <c r="F642" s="35"/>
      <c r="G642" s="35"/>
      <c r="H642" s="96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</row>
    <row r="643">
      <c r="A643" s="23"/>
      <c r="B643" s="23"/>
      <c r="C643" s="96"/>
      <c r="D643" s="96"/>
      <c r="E643" s="96"/>
      <c r="F643" s="35"/>
      <c r="G643" s="35"/>
      <c r="H643" s="96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</row>
    <row r="644">
      <c r="A644" s="23"/>
      <c r="B644" s="23"/>
      <c r="C644" s="96"/>
      <c r="D644" s="96"/>
      <c r="E644" s="96"/>
      <c r="F644" s="35"/>
      <c r="G644" s="35"/>
      <c r="H644" s="96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</row>
    <row r="645">
      <c r="A645" s="23"/>
      <c r="B645" s="23"/>
      <c r="C645" s="96"/>
      <c r="D645" s="96"/>
      <c r="E645" s="96"/>
      <c r="F645" s="35"/>
      <c r="G645" s="35"/>
      <c r="H645" s="96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</row>
    <row r="646">
      <c r="A646" s="23"/>
      <c r="B646" s="23"/>
      <c r="C646" s="96"/>
      <c r="D646" s="96"/>
      <c r="E646" s="96"/>
      <c r="F646" s="35"/>
      <c r="G646" s="35"/>
      <c r="H646" s="96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</row>
    <row r="647">
      <c r="A647" s="23"/>
      <c r="B647" s="23"/>
      <c r="C647" s="96"/>
      <c r="D647" s="96"/>
      <c r="E647" s="96"/>
      <c r="F647" s="35"/>
      <c r="G647" s="35"/>
      <c r="H647" s="96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</row>
    <row r="648">
      <c r="A648" s="23"/>
      <c r="B648" s="23"/>
      <c r="C648" s="96"/>
      <c r="D648" s="96"/>
      <c r="E648" s="96"/>
      <c r="F648" s="35"/>
      <c r="G648" s="35"/>
      <c r="H648" s="96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</row>
    <row r="649">
      <c r="A649" s="23"/>
      <c r="B649" s="23"/>
      <c r="C649" s="96"/>
      <c r="D649" s="96"/>
      <c r="E649" s="96"/>
      <c r="F649" s="35"/>
      <c r="G649" s="35"/>
      <c r="H649" s="96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</row>
    <row r="650">
      <c r="A650" s="23"/>
      <c r="B650" s="23"/>
      <c r="C650" s="96"/>
      <c r="D650" s="96"/>
      <c r="E650" s="96"/>
      <c r="F650" s="35"/>
      <c r="G650" s="35"/>
      <c r="H650" s="96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</row>
    <row r="651">
      <c r="A651" s="23"/>
      <c r="B651" s="23"/>
      <c r="C651" s="96"/>
      <c r="D651" s="96"/>
      <c r="E651" s="96"/>
      <c r="F651" s="35"/>
      <c r="G651" s="35"/>
      <c r="H651" s="96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</row>
    <row r="652">
      <c r="A652" s="23"/>
      <c r="B652" s="23"/>
      <c r="C652" s="96"/>
      <c r="D652" s="96"/>
      <c r="E652" s="96"/>
      <c r="F652" s="35"/>
      <c r="G652" s="35"/>
      <c r="H652" s="96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</row>
    <row r="653">
      <c r="A653" s="23"/>
      <c r="B653" s="23"/>
      <c r="C653" s="96"/>
      <c r="D653" s="96"/>
      <c r="E653" s="96"/>
      <c r="F653" s="35"/>
      <c r="G653" s="35"/>
      <c r="H653" s="96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</row>
    <row r="654">
      <c r="A654" s="23"/>
      <c r="B654" s="23"/>
      <c r="C654" s="96"/>
      <c r="D654" s="96"/>
      <c r="E654" s="96"/>
      <c r="F654" s="35"/>
      <c r="G654" s="35"/>
      <c r="H654" s="96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</row>
    <row r="655">
      <c r="A655" s="23"/>
      <c r="B655" s="23"/>
      <c r="C655" s="96"/>
      <c r="D655" s="96"/>
      <c r="E655" s="96"/>
      <c r="F655" s="35"/>
      <c r="G655" s="35"/>
      <c r="H655" s="96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</row>
    <row r="656">
      <c r="A656" s="23"/>
      <c r="B656" s="23"/>
      <c r="C656" s="96"/>
      <c r="D656" s="96"/>
      <c r="E656" s="96"/>
      <c r="F656" s="35"/>
      <c r="G656" s="35"/>
      <c r="H656" s="96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</row>
    <row r="657">
      <c r="A657" s="23"/>
      <c r="B657" s="23"/>
      <c r="C657" s="96"/>
      <c r="D657" s="96"/>
      <c r="E657" s="96"/>
      <c r="F657" s="35"/>
      <c r="G657" s="35"/>
      <c r="H657" s="96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</row>
    <row r="658">
      <c r="A658" s="23"/>
      <c r="B658" s="23"/>
      <c r="C658" s="96"/>
      <c r="D658" s="96"/>
      <c r="E658" s="96"/>
      <c r="F658" s="35"/>
      <c r="G658" s="35"/>
      <c r="H658" s="96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</row>
    <row r="659">
      <c r="A659" s="23"/>
      <c r="B659" s="23"/>
      <c r="C659" s="96"/>
      <c r="D659" s="96"/>
      <c r="E659" s="96"/>
      <c r="F659" s="35"/>
      <c r="G659" s="35"/>
      <c r="H659" s="96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</row>
    <row r="660">
      <c r="A660" s="23"/>
      <c r="B660" s="23"/>
      <c r="C660" s="96"/>
      <c r="D660" s="96"/>
      <c r="E660" s="96"/>
      <c r="F660" s="35"/>
      <c r="G660" s="35"/>
      <c r="H660" s="96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</row>
    <row r="661">
      <c r="A661" s="23"/>
      <c r="B661" s="23"/>
      <c r="C661" s="96"/>
      <c r="D661" s="96"/>
      <c r="E661" s="96"/>
      <c r="F661" s="35"/>
      <c r="G661" s="35"/>
      <c r="H661" s="96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</row>
    <row r="662">
      <c r="A662" s="23"/>
      <c r="B662" s="23"/>
      <c r="C662" s="96"/>
      <c r="D662" s="96"/>
      <c r="E662" s="96"/>
      <c r="F662" s="35"/>
      <c r="G662" s="35"/>
      <c r="H662" s="96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</row>
    <row r="663">
      <c r="A663" s="23"/>
      <c r="B663" s="23"/>
      <c r="C663" s="96"/>
      <c r="D663" s="96"/>
      <c r="E663" s="96"/>
      <c r="F663" s="35"/>
      <c r="G663" s="35"/>
      <c r="H663" s="96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</row>
    <row r="664">
      <c r="A664" s="23"/>
      <c r="B664" s="23"/>
      <c r="C664" s="96"/>
      <c r="D664" s="96"/>
      <c r="E664" s="96"/>
      <c r="F664" s="35"/>
      <c r="G664" s="35"/>
      <c r="H664" s="96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</row>
    <row r="665">
      <c r="A665" s="23"/>
      <c r="B665" s="23"/>
      <c r="C665" s="96"/>
      <c r="D665" s="96"/>
      <c r="E665" s="96"/>
      <c r="F665" s="35"/>
      <c r="G665" s="35"/>
      <c r="H665" s="96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</row>
    <row r="666">
      <c r="A666" s="23"/>
      <c r="B666" s="23"/>
      <c r="C666" s="96"/>
      <c r="D666" s="96"/>
      <c r="E666" s="96"/>
      <c r="F666" s="35"/>
      <c r="G666" s="35"/>
      <c r="H666" s="96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</row>
    <row r="667">
      <c r="A667" s="23"/>
      <c r="B667" s="23"/>
      <c r="C667" s="96"/>
      <c r="D667" s="96"/>
      <c r="E667" s="96"/>
      <c r="F667" s="35"/>
      <c r="G667" s="35"/>
      <c r="H667" s="96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</row>
    <row r="668">
      <c r="A668" s="23"/>
      <c r="B668" s="23"/>
      <c r="C668" s="96"/>
      <c r="D668" s="96"/>
      <c r="E668" s="96"/>
      <c r="F668" s="35"/>
      <c r="G668" s="35"/>
      <c r="H668" s="96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</row>
    <row r="669">
      <c r="A669" s="23"/>
      <c r="B669" s="23"/>
      <c r="C669" s="96"/>
      <c r="D669" s="96"/>
      <c r="E669" s="96"/>
      <c r="F669" s="35"/>
      <c r="G669" s="35"/>
      <c r="H669" s="96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</row>
    <row r="670">
      <c r="A670" s="23"/>
      <c r="B670" s="23"/>
      <c r="C670" s="96"/>
      <c r="D670" s="96"/>
      <c r="E670" s="96"/>
      <c r="F670" s="35"/>
      <c r="G670" s="35"/>
      <c r="H670" s="96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</row>
    <row r="671">
      <c r="A671" s="23"/>
      <c r="B671" s="23"/>
      <c r="C671" s="96"/>
      <c r="D671" s="96"/>
      <c r="E671" s="96"/>
      <c r="F671" s="35"/>
      <c r="G671" s="35"/>
      <c r="H671" s="96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</row>
    <row r="672">
      <c r="A672" s="23"/>
      <c r="B672" s="23"/>
      <c r="C672" s="96"/>
      <c r="D672" s="96"/>
      <c r="E672" s="96"/>
      <c r="F672" s="35"/>
      <c r="G672" s="35"/>
      <c r="H672" s="96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</row>
    <row r="673">
      <c r="A673" s="23"/>
      <c r="B673" s="23"/>
      <c r="C673" s="96"/>
      <c r="D673" s="96"/>
      <c r="E673" s="96"/>
      <c r="F673" s="35"/>
      <c r="G673" s="35"/>
      <c r="H673" s="96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</row>
    <row r="674">
      <c r="A674" s="23"/>
      <c r="B674" s="23"/>
      <c r="C674" s="96"/>
      <c r="D674" s="96"/>
      <c r="E674" s="96"/>
      <c r="F674" s="35"/>
      <c r="G674" s="35"/>
      <c r="H674" s="96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</row>
    <row r="675">
      <c r="A675" s="23"/>
      <c r="B675" s="23"/>
      <c r="C675" s="96"/>
      <c r="D675" s="96"/>
      <c r="E675" s="96"/>
      <c r="F675" s="35"/>
      <c r="G675" s="35"/>
      <c r="H675" s="96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</row>
    <row r="676">
      <c r="A676" s="23"/>
      <c r="B676" s="23"/>
      <c r="C676" s="96"/>
      <c r="D676" s="96"/>
      <c r="E676" s="96"/>
      <c r="F676" s="35"/>
      <c r="G676" s="35"/>
      <c r="H676" s="96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</row>
    <row r="677">
      <c r="A677" s="23"/>
      <c r="B677" s="23"/>
      <c r="C677" s="96"/>
      <c r="D677" s="96"/>
      <c r="E677" s="96"/>
      <c r="F677" s="35"/>
      <c r="G677" s="35"/>
      <c r="H677" s="96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</row>
    <row r="678">
      <c r="A678" s="23"/>
      <c r="B678" s="23"/>
      <c r="C678" s="96"/>
      <c r="D678" s="96"/>
      <c r="E678" s="96"/>
      <c r="F678" s="35"/>
      <c r="G678" s="35"/>
      <c r="H678" s="96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</row>
    <row r="679">
      <c r="A679" s="23"/>
      <c r="B679" s="23"/>
      <c r="C679" s="96"/>
      <c r="D679" s="96"/>
      <c r="E679" s="96"/>
      <c r="F679" s="35"/>
      <c r="G679" s="35"/>
      <c r="H679" s="96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</row>
    <row r="680">
      <c r="A680" s="23"/>
      <c r="B680" s="23"/>
      <c r="C680" s="96"/>
      <c r="D680" s="96"/>
      <c r="E680" s="96"/>
      <c r="F680" s="35"/>
      <c r="G680" s="35"/>
      <c r="H680" s="96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</row>
    <row r="681">
      <c r="A681" s="23"/>
      <c r="B681" s="23"/>
      <c r="C681" s="96"/>
      <c r="D681" s="96"/>
      <c r="E681" s="96"/>
      <c r="F681" s="35"/>
      <c r="G681" s="35"/>
      <c r="H681" s="96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</row>
    <row r="682">
      <c r="A682" s="23"/>
      <c r="B682" s="23"/>
      <c r="C682" s="96"/>
      <c r="D682" s="96"/>
      <c r="E682" s="96"/>
      <c r="F682" s="35"/>
      <c r="G682" s="35"/>
      <c r="H682" s="96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</row>
    <row r="683">
      <c r="A683" s="23"/>
      <c r="B683" s="23"/>
      <c r="C683" s="96"/>
      <c r="D683" s="96"/>
      <c r="E683" s="96"/>
      <c r="F683" s="35"/>
      <c r="G683" s="35"/>
      <c r="H683" s="96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</row>
    <row r="684">
      <c r="A684" s="23"/>
      <c r="B684" s="23"/>
      <c r="C684" s="96"/>
      <c r="D684" s="96"/>
      <c r="E684" s="96"/>
      <c r="F684" s="35"/>
      <c r="G684" s="35"/>
      <c r="H684" s="96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</row>
    <row r="685">
      <c r="A685" s="23"/>
      <c r="B685" s="23"/>
      <c r="C685" s="96"/>
      <c r="D685" s="96"/>
      <c r="E685" s="96"/>
      <c r="F685" s="35"/>
      <c r="G685" s="35"/>
      <c r="H685" s="96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</row>
    <row r="686">
      <c r="A686" s="23"/>
      <c r="B686" s="23"/>
      <c r="C686" s="96"/>
      <c r="D686" s="96"/>
      <c r="E686" s="96"/>
      <c r="F686" s="35"/>
      <c r="G686" s="35"/>
      <c r="H686" s="96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</row>
    <row r="687">
      <c r="A687" s="23"/>
      <c r="B687" s="23"/>
      <c r="C687" s="96"/>
      <c r="D687" s="96"/>
      <c r="E687" s="96"/>
      <c r="F687" s="35"/>
      <c r="G687" s="35"/>
      <c r="H687" s="96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</row>
    <row r="688">
      <c r="A688" s="23"/>
      <c r="B688" s="23"/>
      <c r="C688" s="96"/>
      <c r="D688" s="96"/>
      <c r="E688" s="96"/>
      <c r="F688" s="35"/>
      <c r="G688" s="35"/>
      <c r="H688" s="96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</row>
    <row r="689">
      <c r="A689" s="23"/>
      <c r="B689" s="23"/>
      <c r="C689" s="96"/>
      <c r="D689" s="96"/>
      <c r="E689" s="96"/>
      <c r="F689" s="35"/>
      <c r="G689" s="35"/>
      <c r="H689" s="96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</row>
    <row r="690">
      <c r="A690" s="23"/>
      <c r="B690" s="23"/>
      <c r="C690" s="96"/>
      <c r="D690" s="96"/>
      <c r="E690" s="96"/>
      <c r="F690" s="35"/>
      <c r="G690" s="35"/>
      <c r="H690" s="96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</row>
    <row r="691">
      <c r="A691" s="23"/>
      <c r="B691" s="23"/>
      <c r="C691" s="96"/>
      <c r="D691" s="96"/>
      <c r="E691" s="96"/>
      <c r="F691" s="35"/>
      <c r="G691" s="35"/>
      <c r="H691" s="96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</row>
    <row r="692">
      <c r="A692" s="23"/>
      <c r="B692" s="23"/>
      <c r="C692" s="96"/>
      <c r="D692" s="96"/>
      <c r="E692" s="96"/>
      <c r="F692" s="35"/>
      <c r="G692" s="35"/>
      <c r="H692" s="96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</row>
    <row r="693">
      <c r="A693" s="23"/>
      <c r="B693" s="23"/>
      <c r="C693" s="96"/>
      <c r="D693" s="96"/>
      <c r="E693" s="96"/>
      <c r="F693" s="35"/>
      <c r="G693" s="35"/>
      <c r="H693" s="96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</row>
    <row r="694">
      <c r="A694" s="23"/>
      <c r="B694" s="23"/>
      <c r="C694" s="96"/>
      <c r="D694" s="96"/>
      <c r="E694" s="96"/>
      <c r="F694" s="35"/>
      <c r="G694" s="35"/>
      <c r="H694" s="96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</row>
    <row r="695">
      <c r="A695" s="23"/>
      <c r="B695" s="23"/>
      <c r="C695" s="96"/>
      <c r="D695" s="96"/>
      <c r="E695" s="96"/>
      <c r="F695" s="35"/>
      <c r="G695" s="35"/>
      <c r="H695" s="96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</row>
    <row r="696">
      <c r="A696" s="23"/>
      <c r="B696" s="23"/>
      <c r="C696" s="96"/>
      <c r="D696" s="96"/>
      <c r="E696" s="96"/>
      <c r="F696" s="35"/>
      <c r="G696" s="35"/>
      <c r="H696" s="96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</row>
    <row r="697">
      <c r="A697" s="23"/>
      <c r="B697" s="23"/>
      <c r="C697" s="96"/>
      <c r="D697" s="96"/>
      <c r="E697" s="96"/>
      <c r="F697" s="35"/>
      <c r="G697" s="35"/>
      <c r="H697" s="96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</row>
    <row r="698">
      <c r="A698" s="23"/>
      <c r="B698" s="23"/>
      <c r="C698" s="96"/>
      <c r="D698" s="96"/>
      <c r="E698" s="96"/>
      <c r="F698" s="35"/>
      <c r="G698" s="35"/>
      <c r="H698" s="96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</row>
    <row r="699">
      <c r="A699" s="23"/>
      <c r="B699" s="23"/>
      <c r="C699" s="96"/>
      <c r="D699" s="96"/>
      <c r="E699" s="96"/>
      <c r="F699" s="35"/>
      <c r="G699" s="35"/>
      <c r="H699" s="96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</row>
    <row r="700">
      <c r="A700" s="23"/>
      <c r="B700" s="23"/>
      <c r="C700" s="96"/>
      <c r="D700" s="96"/>
      <c r="E700" s="96"/>
      <c r="F700" s="35"/>
      <c r="G700" s="35"/>
      <c r="H700" s="96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</row>
    <row r="701">
      <c r="A701" s="23"/>
      <c r="B701" s="23"/>
      <c r="C701" s="96"/>
      <c r="D701" s="96"/>
      <c r="E701" s="96"/>
      <c r="F701" s="35"/>
      <c r="G701" s="35"/>
      <c r="H701" s="96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</row>
    <row r="702">
      <c r="A702" s="23"/>
      <c r="B702" s="23"/>
      <c r="C702" s="96"/>
      <c r="D702" s="96"/>
      <c r="E702" s="96"/>
      <c r="F702" s="35"/>
      <c r="G702" s="35"/>
      <c r="H702" s="96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</row>
    <row r="703">
      <c r="A703" s="23"/>
      <c r="B703" s="23"/>
      <c r="C703" s="96"/>
      <c r="D703" s="96"/>
      <c r="E703" s="96"/>
      <c r="F703" s="35"/>
      <c r="G703" s="35"/>
      <c r="H703" s="96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</row>
    <row r="704">
      <c r="A704" s="23"/>
      <c r="B704" s="23"/>
      <c r="C704" s="96"/>
      <c r="D704" s="96"/>
      <c r="E704" s="96"/>
      <c r="F704" s="35"/>
      <c r="G704" s="35"/>
      <c r="H704" s="96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</row>
    <row r="705">
      <c r="A705" s="23"/>
      <c r="B705" s="23"/>
      <c r="C705" s="96"/>
      <c r="D705" s="96"/>
      <c r="E705" s="96"/>
      <c r="F705" s="35"/>
      <c r="G705" s="35"/>
      <c r="H705" s="96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</row>
    <row r="706">
      <c r="A706" s="23"/>
      <c r="B706" s="23"/>
      <c r="C706" s="96"/>
      <c r="D706" s="96"/>
      <c r="E706" s="96"/>
      <c r="F706" s="35"/>
      <c r="G706" s="35"/>
      <c r="H706" s="96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</row>
    <row r="707">
      <c r="A707" s="23"/>
      <c r="B707" s="23"/>
      <c r="C707" s="96"/>
      <c r="D707" s="96"/>
      <c r="E707" s="96"/>
      <c r="F707" s="35"/>
      <c r="G707" s="35"/>
      <c r="H707" s="96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</row>
    <row r="708">
      <c r="A708" s="23"/>
      <c r="B708" s="23"/>
      <c r="C708" s="96"/>
      <c r="D708" s="96"/>
      <c r="E708" s="96"/>
      <c r="F708" s="35"/>
      <c r="G708" s="35"/>
      <c r="H708" s="96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</row>
    <row r="709">
      <c r="A709" s="23"/>
      <c r="B709" s="23"/>
      <c r="C709" s="96"/>
      <c r="D709" s="96"/>
      <c r="E709" s="96"/>
      <c r="F709" s="35"/>
      <c r="G709" s="35"/>
      <c r="H709" s="96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</row>
    <row r="710">
      <c r="A710" s="23"/>
      <c r="B710" s="23"/>
      <c r="C710" s="96"/>
      <c r="D710" s="96"/>
      <c r="E710" s="96"/>
      <c r="F710" s="35"/>
      <c r="G710" s="35"/>
      <c r="H710" s="96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</row>
    <row r="711">
      <c r="A711" s="23"/>
      <c r="B711" s="23"/>
      <c r="C711" s="96"/>
      <c r="D711" s="96"/>
      <c r="E711" s="96"/>
      <c r="F711" s="35"/>
      <c r="G711" s="35"/>
      <c r="H711" s="96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</row>
    <row r="712">
      <c r="A712" s="23"/>
      <c r="B712" s="23"/>
      <c r="C712" s="96"/>
      <c r="D712" s="96"/>
      <c r="E712" s="96"/>
      <c r="F712" s="35"/>
      <c r="G712" s="35"/>
      <c r="H712" s="96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</row>
    <row r="713">
      <c r="A713" s="23"/>
      <c r="B713" s="23"/>
      <c r="C713" s="96"/>
      <c r="D713" s="96"/>
      <c r="E713" s="96"/>
      <c r="F713" s="35"/>
      <c r="G713" s="35"/>
      <c r="H713" s="96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</row>
    <row r="714">
      <c r="A714" s="23"/>
      <c r="B714" s="23"/>
      <c r="C714" s="96"/>
      <c r="D714" s="96"/>
      <c r="E714" s="96"/>
      <c r="F714" s="35"/>
      <c r="G714" s="35"/>
      <c r="H714" s="96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</row>
    <row r="715">
      <c r="A715" s="23"/>
      <c r="B715" s="23"/>
      <c r="C715" s="96"/>
      <c r="D715" s="96"/>
      <c r="E715" s="96"/>
      <c r="F715" s="35"/>
      <c r="G715" s="35"/>
      <c r="H715" s="96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</row>
    <row r="716">
      <c r="A716" s="23"/>
      <c r="B716" s="23"/>
      <c r="C716" s="96"/>
      <c r="D716" s="96"/>
      <c r="E716" s="96"/>
      <c r="F716" s="35"/>
      <c r="G716" s="35"/>
      <c r="H716" s="96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</row>
    <row r="717">
      <c r="A717" s="23"/>
      <c r="B717" s="23"/>
      <c r="C717" s="96"/>
      <c r="D717" s="96"/>
      <c r="E717" s="96"/>
      <c r="F717" s="35"/>
      <c r="G717" s="35"/>
      <c r="H717" s="96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</row>
    <row r="718">
      <c r="A718" s="23"/>
      <c r="B718" s="23"/>
      <c r="C718" s="96"/>
      <c r="D718" s="96"/>
      <c r="E718" s="96"/>
      <c r="F718" s="35"/>
      <c r="G718" s="35"/>
      <c r="H718" s="96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</row>
    <row r="719">
      <c r="A719" s="23"/>
      <c r="B719" s="23"/>
      <c r="C719" s="96"/>
      <c r="D719" s="96"/>
      <c r="E719" s="96"/>
      <c r="F719" s="35"/>
      <c r="G719" s="35"/>
      <c r="H719" s="96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</row>
    <row r="720">
      <c r="A720" s="23"/>
      <c r="B720" s="23"/>
      <c r="C720" s="96"/>
      <c r="D720" s="96"/>
      <c r="E720" s="96"/>
      <c r="F720" s="35"/>
      <c r="G720" s="35"/>
      <c r="H720" s="96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</row>
    <row r="721">
      <c r="A721" s="23"/>
      <c r="B721" s="23"/>
      <c r="C721" s="96"/>
      <c r="D721" s="96"/>
      <c r="E721" s="96"/>
      <c r="F721" s="35"/>
      <c r="G721" s="35"/>
      <c r="H721" s="96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</row>
    <row r="722">
      <c r="A722" s="23"/>
      <c r="B722" s="23"/>
      <c r="C722" s="96"/>
      <c r="D722" s="96"/>
      <c r="E722" s="96"/>
      <c r="F722" s="35"/>
      <c r="G722" s="35"/>
      <c r="H722" s="96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</row>
    <row r="723">
      <c r="A723" s="23"/>
      <c r="B723" s="23"/>
      <c r="C723" s="96"/>
      <c r="D723" s="96"/>
      <c r="E723" s="96"/>
      <c r="F723" s="35"/>
      <c r="G723" s="35"/>
      <c r="H723" s="96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</row>
    <row r="724">
      <c r="A724" s="23"/>
      <c r="B724" s="23"/>
      <c r="C724" s="96"/>
      <c r="D724" s="96"/>
      <c r="E724" s="96"/>
      <c r="F724" s="35"/>
      <c r="G724" s="35"/>
      <c r="H724" s="96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</row>
    <row r="725">
      <c r="A725" s="23"/>
      <c r="B725" s="23"/>
      <c r="C725" s="96"/>
      <c r="D725" s="96"/>
      <c r="E725" s="96"/>
      <c r="F725" s="35"/>
      <c r="G725" s="35"/>
      <c r="H725" s="96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</row>
    <row r="726">
      <c r="A726" s="23"/>
      <c r="B726" s="23"/>
      <c r="C726" s="96"/>
      <c r="D726" s="96"/>
      <c r="E726" s="96"/>
      <c r="F726" s="35"/>
      <c r="G726" s="35"/>
      <c r="H726" s="96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</row>
    <row r="727">
      <c r="A727" s="23"/>
      <c r="B727" s="23"/>
      <c r="C727" s="96"/>
      <c r="D727" s="96"/>
      <c r="E727" s="96"/>
      <c r="F727" s="35"/>
      <c r="G727" s="35"/>
      <c r="H727" s="96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</row>
    <row r="728">
      <c r="A728" s="23"/>
      <c r="B728" s="23"/>
      <c r="C728" s="96"/>
      <c r="D728" s="96"/>
      <c r="E728" s="96"/>
      <c r="F728" s="35"/>
      <c r="G728" s="35"/>
      <c r="H728" s="96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</row>
    <row r="729">
      <c r="A729" s="23"/>
      <c r="B729" s="23"/>
      <c r="C729" s="96"/>
      <c r="D729" s="96"/>
      <c r="E729" s="96"/>
      <c r="F729" s="35"/>
      <c r="G729" s="35"/>
      <c r="H729" s="96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</row>
    <row r="730">
      <c r="A730" s="23"/>
      <c r="B730" s="23"/>
      <c r="C730" s="96"/>
      <c r="D730" s="96"/>
      <c r="E730" s="96"/>
      <c r="F730" s="35"/>
      <c r="G730" s="35"/>
      <c r="H730" s="96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</row>
    <row r="731">
      <c r="A731" s="23"/>
      <c r="B731" s="23"/>
      <c r="C731" s="96"/>
      <c r="D731" s="96"/>
      <c r="E731" s="96"/>
      <c r="F731" s="35"/>
      <c r="G731" s="35"/>
      <c r="H731" s="96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</row>
    <row r="732">
      <c r="A732" s="23"/>
      <c r="B732" s="23"/>
      <c r="C732" s="96"/>
      <c r="D732" s="96"/>
      <c r="E732" s="96"/>
      <c r="F732" s="35"/>
      <c r="G732" s="35"/>
      <c r="H732" s="96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</row>
    <row r="733">
      <c r="A733" s="23"/>
      <c r="B733" s="23"/>
      <c r="C733" s="96"/>
      <c r="D733" s="96"/>
      <c r="E733" s="96"/>
      <c r="F733" s="35"/>
      <c r="G733" s="35"/>
      <c r="H733" s="96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</row>
    <row r="734">
      <c r="A734" s="23"/>
      <c r="B734" s="23"/>
      <c r="C734" s="96"/>
      <c r="D734" s="96"/>
      <c r="E734" s="96"/>
      <c r="F734" s="35"/>
      <c r="G734" s="35"/>
      <c r="H734" s="96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</row>
    <row r="735">
      <c r="A735" s="23"/>
      <c r="B735" s="23"/>
      <c r="C735" s="96"/>
      <c r="D735" s="96"/>
      <c r="E735" s="96"/>
      <c r="F735" s="35"/>
      <c r="G735" s="35"/>
      <c r="H735" s="96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</row>
    <row r="736">
      <c r="A736" s="23"/>
      <c r="B736" s="23"/>
      <c r="C736" s="96"/>
      <c r="D736" s="96"/>
      <c r="E736" s="96"/>
      <c r="F736" s="35"/>
      <c r="G736" s="35"/>
      <c r="H736" s="96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</row>
    <row r="737">
      <c r="A737" s="23"/>
      <c r="B737" s="23"/>
      <c r="C737" s="96"/>
      <c r="D737" s="96"/>
      <c r="E737" s="96"/>
      <c r="F737" s="35"/>
      <c r="G737" s="35"/>
      <c r="H737" s="96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</row>
    <row r="738">
      <c r="A738" s="23"/>
      <c r="B738" s="23"/>
      <c r="C738" s="96"/>
      <c r="D738" s="96"/>
      <c r="E738" s="96"/>
      <c r="F738" s="35"/>
      <c r="G738" s="35"/>
      <c r="H738" s="96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</row>
    <row r="739">
      <c r="A739" s="23"/>
      <c r="B739" s="23"/>
      <c r="C739" s="96"/>
      <c r="D739" s="96"/>
      <c r="E739" s="96"/>
      <c r="F739" s="35"/>
      <c r="G739" s="35"/>
      <c r="H739" s="96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</row>
    <row r="740">
      <c r="A740" s="23"/>
      <c r="B740" s="23"/>
      <c r="C740" s="96"/>
      <c r="D740" s="96"/>
      <c r="E740" s="96"/>
      <c r="F740" s="35"/>
      <c r="G740" s="35"/>
      <c r="H740" s="96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</row>
    <row r="741">
      <c r="A741" s="23"/>
      <c r="B741" s="23"/>
      <c r="C741" s="96"/>
      <c r="D741" s="96"/>
      <c r="E741" s="96"/>
      <c r="F741" s="35"/>
      <c r="G741" s="35"/>
      <c r="H741" s="96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</row>
    <row r="742">
      <c r="A742" s="23"/>
      <c r="B742" s="23"/>
      <c r="C742" s="96"/>
      <c r="D742" s="96"/>
      <c r="E742" s="96"/>
      <c r="F742" s="35"/>
      <c r="G742" s="35"/>
      <c r="H742" s="96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</row>
    <row r="743">
      <c r="A743" s="23"/>
      <c r="B743" s="23"/>
      <c r="C743" s="96"/>
      <c r="D743" s="96"/>
      <c r="E743" s="96"/>
      <c r="F743" s="35"/>
      <c r="G743" s="35"/>
      <c r="H743" s="96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</row>
    <row r="744">
      <c r="A744" s="23"/>
      <c r="B744" s="23"/>
      <c r="C744" s="96"/>
      <c r="D744" s="96"/>
      <c r="E744" s="96"/>
      <c r="F744" s="35"/>
      <c r="G744" s="35"/>
      <c r="H744" s="96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</row>
    <row r="745">
      <c r="A745" s="23"/>
      <c r="B745" s="23"/>
      <c r="C745" s="96"/>
      <c r="D745" s="96"/>
      <c r="E745" s="96"/>
      <c r="F745" s="35"/>
      <c r="G745" s="35"/>
      <c r="H745" s="96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</row>
    <row r="746">
      <c r="A746" s="23"/>
      <c r="B746" s="23"/>
      <c r="C746" s="96"/>
      <c r="D746" s="96"/>
      <c r="E746" s="96"/>
      <c r="F746" s="35"/>
      <c r="G746" s="35"/>
      <c r="H746" s="96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</row>
    <row r="747">
      <c r="A747" s="23"/>
      <c r="B747" s="23"/>
      <c r="C747" s="96"/>
      <c r="D747" s="96"/>
      <c r="E747" s="96"/>
      <c r="F747" s="35"/>
      <c r="G747" s="35"/>
      <c r="H747" s="96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</row>
    <row r="748">
      <c r="A748" s="23"/>
      <c r="B748" s="23"/>
      <c r="C748" s="96"/>
      <c r="D748" s="96"/>
      <c r="E748" s="96"/>
      <c r="F748" s="35"/>
      <c r="G748" s="35"/>
      <c r="H748" s="96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</row>
    <row r="749">
      <c r="A749" s="23"/>
      <c r="B749" s="23"/>
      <c r="C749" s="96"/>
      <c r="D749" s="96"/>
      <c r="E749" s="96"/>
      <c r="F749" s="35"/>
      <c r="G749" s="35"/>
      <c r="H749" s="96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</row>
    <row r="750">
      <c r="A750" s="23"/>
      <c r="B750" s="23"/>
      <c r="C750" s="96"/>
      <c r="D750" s="96"/>
      <c r="E750" s="96"/>
      <c r="F750" s="35"/>
      <c r="G750" s="35"/>
      <c r="H750" s="96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</row>
    <row r="751">
      <c r="A751" s="23"/>
      <c r="B751" s="23"/>
      <c r="C751" s="96"/>
      <c r="D751" s="96"/>
      <c r="E751" s="96"/>
      <c r="F751" s="35"/>
      <c r="G751" s="35"/>
      <c r="H751" s="96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</row>
    <row r="752">
      <c r="A752" s="23"/>
      <c r="B752" s="23"/>
      <c r="C752" s="96"/>
      <c r="D752" s="96"/>
      <c r="E752" s="96"/>
      <c r="F752" s="35"/>
      <c r="G752" s="35"/>
      <c r="H752" s="96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</row>
    <row r="753">
      <c r="A753" s="23"/>
      <c r="B753" s="23"/>
      <c r="C753" s="96"/>
      <c r="D753" s="96"/>
      <c r="E753" s="96"/>
      <c r="F753" s="35"/>
      <c r="G753" s="35"/>
      <c r="H753" s="96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</row>
    <row r="754">
      <c r="A754" s="23"/>
      <c r="B754" s="23"/>
      <c r="C754" s="96"/>
      <c r="D754" s="96"/>
      <c r="E754" s="96"/>
      <c r="F754" s="35"/>
      <c r="G754" s="35"/>
      <c r="H754" s="96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</row>
    <row r="755">
      <c r="A755" s="23"/>
      <c r="B755" s="23"/>
      <c r="C755" s="96"/>
      <c r="D755" s="96"/>
      <c r="E755" s="96"/>
      <c r="F755" s="35"/>
      <c r="G755" s="35"/>
      <c r="H755" s="96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</row>
    <row r="756">
      <c r="A756" s="23"/>
      <c r="B756" s="23"/>
      <c r="C756" s="96"/>
      <c r="D756" s="96"/>
      <c r="E756" s="96"/>
      <c r="F756" s="35"/>
      <c r="G756" s="35"/>
      <c r="H756" s="96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</row>
    <row r="757">
      <c r="A757" s="23"/>
      <c r="B757" s="23"/>
      <c r="C757" s="96"/>
      <c r="D757" s="96"/>
      <c r="E757" s="96"/>
      <c r="F757" s="35"/>
      <c r="G757" s="35"/>
      <c r="H757" s="96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</row>
    <row r="758">
      <c r="A758" s="23"/>
      <c r="B758" s="23"/>
      <c r="C758" s="96"/>
      <c r="D758" s="96"/>
      <c r="E758" s="96"/>
      <c r="F758" s="35"/>
      <c r="G758" s="35"/>
      <c r="H758" s="96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</row>
    <row r="759">
      <c r="A759" s="23"/>
      <c r="B759" s="23"/>
      <c r="C759" s="96"/>
      <c r="D759" s="96"/>
      <c r="E759" s="96"/>
      <c r="F759" s="35"/>
      <c r="G759" s="35"/>
      <c r="H759" s="96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</row>
    <row r="760">
      <c r="A760" s="23"/>
      <c r="B760" s="23"/>
      <c r="C760" s="96"/>
      <c r="D760" s="96"/>
      <c r="E760" s="96"/>
      <c r="F760" s="35"/>
      <c r="G760" s="35"/>
      <c r="H760" s="96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</row>
    <row r="761">
      <c r="A761" s="23"/>
      <c r="B761" s="23"/>
      <c r="C761" s="96"/>
      <c r="D761" s="96"/>
      <c r="E761" s="96"/>
      <c r="F761" s="35"/>
      <c r="G761" s="35"/>
      <c r="H761" s="96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</row>
    <row r="762">
      <c r="A762" s="23"/>
      <c r="B762" s="23"/>
      <c r="C762" s="96"/>
      <c r="D762" s="96"/>
      <c r="E762" s="96"/>
      <c r="F762" s="35"/>
      <c r="G762" s="35"/>
      <c r="H762" s="96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</row>
    <row r="763">
      <c r="A763" s="23"/>
      <c r="B763" s="23"/>
      <c r="C763" s="96"/>
      <c r="D763" s="96"/>
      <c r="E763" s="96"/>
      <c r="F763" s="35"/>
      <c r="G763" s="35"/>
      <c r="H763" s="96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</row>
    <row r="764">
      <c r="A764" s="23"/>
      <c r="B764" s="23"/>
      <c r="C764" s="96"/>
      <c r="D764" s="96"/>
      <c r="E764" s="96"/>
      <c r="F764" s="35"/>
      <c r="G764" s="35"/>
      <c r="H764" s="96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</row>
    <row r="765">
      <c r="A765" s="23"/>
      <c r="B765" s="23"/>
      <c r="C765" s="96"/>
      <c r="D765" s="96"/>
      <c r="E765" s="96"/>
      <c r="F765" s="35"/>
      <c r="G765" s="35"/>
      <c r="H765" s="96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</row>
    <row r="766">
      <c r="A766" s="23"/>
      <c r="B766" s="23"/>
      <c r="C766" s="96"/>
      <c r="D766" s="96"/>
      <c r="E766" s="96"/>
      <c r="F766" s="35"/>
      <c r="G766" s="35"/>
      <c r="H766" s="96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</row>
    <row r="767">
      <c r="A767" s="23"/>
      <c r="B767" s="23"/>
      <c r="C767" s="96"/>
      <c r="D767" s="96"/>
      <c r="E767" s="96"/>
      <c r="F767" s="35"/>
      <c r="G767" s="35"/>
      <c r="H767" s="96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</row>
    <row r="768">
      <c r="A768" s="23"/>
      <c r="B768" s="23"/>
      <c r="C768" s="96"/>
      <c r="D768" s="96"/>
      <c r="E768" s="96"/>
      <c r="F768" s="35"/>
      <c r="G768" s="35"/>
      <c r="H768" s="96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</row>
    <row r="769">
      <c r="A769" s="23"/>
      <c r="B769" s="23"/>
      <c r="C769" s="96"/>
      <c r="D769" s="96"/>
      <c r="E769" s="96"/>
      <c r="F769" s="35"/>
      <c r="G769" s="35"/>
      <c r="H769" s="96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</row>
    <row r="770">
      <c r="A770" s="23"/>
      <c r="B770" s="23"/>
      <c r="C770" s="96"/>
      <c r="D770" s="96"/>
      <c r="E770" s="96"/>
      <c r="F770" s="35"/>
      <c r="G770" s="35"/>
      <c r="H770" s="96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</row>
    <row r="771">
      <c r="A771" s="23"/>
      <c r="B771" s="23"/>
      <c r="C771" s="96"/>
      <c r="D771" s="96"/>
      <c r="E771" s="96"/>
      <c r="F771" s="35"/>
      <c r="G771" s="35"/>
      <c r="H771" s="96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</row>
    <row r="772">
      <c r="A772" s="23"/>
      <c r="B772" s="23"/>
      <c r="C772" s="96"/>
      <c r="D772" s="96"/>
      <c r="E772" s="96"/>
      <c r="F772" s="35"/>
      <c r="G772" s="35"/>
      <c r="H772" s="96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</row>
    <row r="773">
      <c r="A773" s="23"/>
      <c r="B773" s="23"/>
      <c r="C773" s="96"/>
      <c r="D773" s="96"/>
      <c r="E773" s="96"/>
      <c r="F773" s="35"/>
      <c r="G773" s="35"/>
      <c r="H773" s="96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</row>
    <row r="774">
      <c r="A774" s="23"/>
      <c r="B774" s="23"/>
      <c r="C774" s="96"/>
      <c r="D774" s="96"/>
      <c r="E774" s="96"/>
      <c r="F774" s="35"/>
      <c r="G774" s="35"/>
      <c r="H774" s="96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</row>
    <row r="775">
      <c r="A775" s="23"/>
      <c r="B775" s="23"/>
      <c r="C775" s="96"/>
      <c r="D775" s="96"/>
      <c r="E775" s="96"/>
      <c r="F775" s="35"/>
      <c r="G775" s="35"/>
      <c r="H775" s="96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</row>
    <row r="776">
      <c r="A776" s="23"/>
      <c r="B776" s="23"/>
      <c r="C776" s="96"/>
      <c r="D776" s="96"/>
      <c r="E776" s="96"/>
      <c r="F776" s="35"/>
      <c r="G776" s="35"/>
      <c r="H776" s="96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</row>
    <row r="777">
      <c r="A777" s="23"/>
      <c r="B777" s="23"/>
      <c r="C777" s="96"/>
      <c r="D777" s="96"/>
      <c r="E777" s="96"/>
      <c r="F777" s="35"/>
      <c r="G777" s="35"/>
      <c r="H777" s="96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</row>
    <row r="778">
      <c r="A778" s="23"/>
      <c r="B778" s="23"/>
      <c r="C778" s="96"/>
      <c r="D778" s="96"/>
      <c r="E778" s="96"/>
      <c r="F778" s="35"/>
      <c r="G778" s="35"/>
      <c r="H778" s="96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</row>
    <row r="779">
      <c r="A779" s="23"/>
      <c r="B779" s="23"/>
      <c r="C779" s="96"/>
      <c r="D779" s="96"/>
      <c r="E779" s="96"/>
      <c r="F779" s="35"/>
      <c r="G779" s="35"/>
      <c r="H779" s="96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</row>
    <row r="780">
      <c r="A780" s="23"/>
      <c r="B780" s="23"/>
      <c r="C780" s="96"/>
      <c r="D780" s="96"/>
      <c r="E780" s="96"/>
      <c r="F780" s="35"/>
      <c r="G780" s="35"/>
      <c r="H780" s="96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</row>
    <row r="781">
      <c r="A781" s="23"/>
      <c r="B781" s="23"/>
      <c r="C781" s="96"/>
      <c r="D781" s="96"/>
      <c r="E781" s="96"/>
      <c r="F781" s="35"/>
      <c r="G781" s="35"/>
      <c r="H781" s="96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</row>
    <row r="782">
      <c r="A782" s="23"/>
      <c r="B782" s="23"/>
      <c r="C782" s="96"/>
      <c r="D782" s="96"/>
      <c r="E782" s="96"/>
      <c r="F782" s="35"/>
      <c r="G782" s="35"/>
      <c r="H782" s="96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</row>
    <row r="783">
      <c r="A783" s="23"/>
      <c r="B783" s="23"/>
      <c r="C783" s="96"/>
      <c r="D783" s="96"/>
      <c r="E783" s="96"/>
      <c r="F783" s="35"/>
      <c r="G783" s="35"/>
      <c r="H783" s="96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</row>
    <row r="784">
      <c r="A784" s="23"/>
      <c r="B784" s="23"/>
      <c r="C784" s="96"/>
      <c r="D784" s="96"/>
      <c r="E784" s="96"/>
      <c r="F784" s="35"/>
      <c r="G784" s="35"/>
      <c r="H784" s="96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</row>
    <row r="785">
      <c r="A785" s="23"/>
      <c r="B785" s="23"/>
      <c r="C785" s="96"/>
      <c r="D785" s="96"/>
      <c r="E785" s="96"/>
      <c r="F785" s="35"/>
      <c r="G785" s="35"/>
      <c r="H785" s="96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</row>
    <row r="786">
      <c r="A786" s="23"/>
      <c r="B786" s="23"/>
      <c r="C786" s="96"/>
      <c r="D786" s="96"/>
      <c r="E786" s="96"/>
      <c r="F786" s="35"/>
      <c r="G786" s="35"/>
      <c r="H786" s="96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</row>
    <row r="787">
      <c r="A787" s="23"/>
      <c r="B787" s="23"/>
      <c r="C787" s="96"/>
      <c r="D787" s="96"/>
      <c r="E787" s="96"/>
      <c r="F787" s="35"/>
      <c r="G787" s="35"/>
      <c r="H787" s="96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</row>
    <row r="788">
      <c r="A788" s="23"/>
      <c r="B788" s="23"/>
      <c r="C788" s="96"/>
      <c r="D788" s="96"/>
      <c r="E788" s="96"/>
      <c r="F788" s="35"/>
      <c r="G788" s="35"/>
      <c r="H788" s="96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</row>
    <row r="789">
      <c r="A789" s="23"/>
      <c r="B789" s="23"/>
      <c r="C789" s="96"/>
      <c r="D789" s="96"/>
      <c r="E789" s="96"/>
      <c r="F789" s="35"/>
      <c r="G789" s="35"/>
      <c r="H789" s="96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</row>
    <row r="790">
      <c r="A790" s="23"/>
      <c r="B790" s="23"/>
      <c r="C790" s="96"/>
      <c r="D790" s="96"/>
      <c r="E790" s="96"/>
      <c r="F790" s="35"/>
      <c r="G790" s="35"/>
      <c r="H790" s="96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</row>
    <row r="791">
      <c r="A791" s="23"/>
      <c r="B791" s="23"/>
      <c r="C791" s="96"/>
      <c r="D791" s="96"/>
      <c r="E791" s="96"/>
      <c r="F791" s="35"/>
      <c r="G791" s="35"/>
      <c r="H791" s="96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</row>
    <row r="792">
      <c r="A792" s="23"/>
      <c r="B792" s="23"/>
      <c r="C792" s="96"/>
      <c r="D792" s="96"/>
      <c r="E792" s="96"/>
      <c r="F792" s="35"/>
      <c r="G792" s="35"/>
      <c r="H792" s="96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</row>
    <row r="793">
      <c r="A793" s="23"/>
      <c r="B793" s="23"/>
      <c r="C793" s="96"/>
      <c r="D793" s="96"/>
      <c r="E793" s="96"/>
      <c r="F793" s="35"/>
      <c r="G793" s="35"/>
      <c r="H793" s="96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</row>
    <row r="794">
      <c r="A794" s="23"/>
      <c r="B794" s="23"/>
      <c r="C794" s="96"/>
      <c r="D794" s="96"/>
      <c r="E794" s="96"/>
      <c r="F794" s="35"/>
      <c r="G794" s="35"/>
      <c r="H794" s="96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</row>
    <row r="795">
      <c r="A795" s="23"/>
      <c r="B795" s="23"/>
      <c r="C795" s="96"/>
      <c r="D795" s="96"/>
      <c r="E795" s="96"/>
      <c r="F795" s="35"/>
      <c r="G795" s="35"/>
      <c r="H795" s="96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</row>
    <row r="796">
      <c r="A796" s="23"/>
      <c r="B796" s="23"/>
      <c r="C796" s="96"/>
      <c r="D796" s="96"/>
      <c r="E796" s="96"/>
      <c r="F796" s="35"/>
      <c r="G796" s="35"/>
      <c r="H796" s="96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</row>
    <row r="797">
      <c r="A797" s="23"/>
      <c r="B797" s="23"/>
      <c r="C797" s="96"/>
      <c r="D797" s="96"/>
      <c r="E797" s="96"/>
      <c r="F797" s="35"/>
      <c r="G797" s="35"/>
      <c r="H797" s="96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</row>
    <row r="798">
      <c r="A798" s="23"/>
      <c r="B798" s="23"/>
      <c r="C798" s="96"/>
      <c r="D798" s="96"/>
      <c r="E798" s="96"/>
      <c r="F798" s="35"/>
      <c r="G798" s="35"/>
      <c r="H798" s="96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</row>
    <row r="799">
      <c r="A799" s="23"/>
      <c r="B799" s="23"/>
      <c r="C799" s="96"/>
      <c r="D799" s="96"/>
      <c r="E799" s="96"/>
      <c r="F799" s="35"/>
      <c r="G799" s="35"/>
      <c r="H799" s="96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</row>
    <row r="800">
      <c r="A800" s="23"/>
      <c r="B800" s="23"/>
      <c r="C800" s="96"/>
      <c r="D800" s="96"/>
      <c r="E800" s="96"/>
      <c r="F800" s="35"/>
      <c r="G800" s="35"/>
      <c r="H800" s="96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</row>
    <row r="801">
      <c r="A801" s="23"/>
      <c r="B801" s="23"/>
      <c r="C801" s="96"/>
      <c r="D801" s="96"/>
      <c r="E801" s="96"/>
      <c r="F801" s="35"/>
      <c r="G801" s="35"/>
      <c r="H801" s="96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</row>
    <row r="802">
      <c r="A802" s="23"/>
      <c r="B802" s="23"/>
      <c r="C802" s="96"/>
      <c r="D802" s="96"/>
      <c r="E802" s="96"/>
      <c r="F802" s="35"/>
      <c r="G802" s="35"/>
      <c r="H802" s="96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</row>
    <row r="803">
      <c r="A803" s="23"/>
      <c r="B803" s="23"/>
      <c r="C803" s="96"/>
      <c r="D803" s="96"/>
      <c r="E803" s="96"/>
      <c r="F803" s="35"/>
      <c r="G803" s="35"/>
      <c r="H803" s="96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</row>
    <row r="804">
      <c r="A804" s="23"/>
      <c r="B804" s="23"/>
      <c r="C804" s="96"/>
      <c r="D804" s="96"/>
      <c r="E804" s="96"/>
      <c r="F804" s="35"/>
      <c r="G804" s="35"/>
      <c r="H804" s="96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</row>
    <row r="805">
      <c r="A805" s="23"/>
      <c r="B805" s="23"/>
      <c r="C805" s="96"/>
      <c r="D805" s="96"/>
      <c r="E805" s="96"/>
      <c r="F805" s="35"/>
      <c r="G805" s="35"/>
      <c r="H805" s="96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</row>
    <row r="806">
      <c r="A806" s="23"/>
      <c r="B806" s="23"/>
      <c r="C806" s="96"/>
      <c r="D806" s="96"/>
      <c r="E806" s="96"/>
      <c r="F806" s="35"/>
      <c r="G806" s="35"/>
      <c r="H806" s="96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</row>
    <row r="807">
      <c r="A807" s="23"/>
      <c r="B807" s="23"/>
      <c r="C807" s="96"/>
      <c r="D807" s="96"/>
      <c r="E807" s="96"/>
      <c r="F807" s="35"/>
      <c r="G807" s="35"/>
      <c r="H807" s="96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</row>
    <row r="808">
      <c r="A808" s="23"/>
      <c r="B808" s="23"/>
      <c r="C808" s="96"/>
      <c r="D808" s="96"/>
      <c r="E808" s="96"/>
      <c r="F808" s="35"/>
      <c r="G808" s="35"/>
      <c r="H808" s="96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</row>
    <row r="809">
      <c r="A809" s="23"/>
      <c r="B809" s="23"/>
      <c r="C809" s="96"/>
      <c r="D809" s="96"/>
      <c r="E809" s="96"/>
      <c r="F809" s="35"/>
      <c r="G809" s="35"/>
      <c r="H809" s="96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</row>
    <row r="810">
      <c r="A810" s="23"/>
      <c r="B810" s="23"/>
      <c r="C810" s="96"/>
      <c r="D810" s="96"/>
      <c r="E810" s="96"/>
      <c r="F810" s="35"/>
      <c r="G810" s="35"/>
      <c r="H810" s="96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</row>
    <row r="811">
      <c r="A811" s="23"/>
      <c r="B811" s="23"/>
      <c r="C811" s="96"/>
      <c r="D811" s="96"/>
      <c r="E811" s="96"/>
      <c r="F811" s="35"/>
      <c r="G811" s="35"/>
      <c r="H811" s="96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</row>
    <row r="812">
      <c r="A812" s="23"/>
      <c r="B812" s="23"/>
      <c r="C812" s="96"/>
      <c r="D812" s="96"/>
      <c r="E812" s="96"/>
      <c r="F812" s="35"/>
      <c r="G812" s="35"/>
      <c r="H812" s="96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</row>
    <row r="813">
      <c r="A813" s="23"/>
      <c r="B813" s="23"/>
      <c r="C813" s="96"/>
      <c r="D813" s="96"/>
      <c r="E813" s="96"/>
      <c r="F813" s="35"/>
      <c r="G813" s="35"/>
      <c r="H813" s="96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</row>
    <row r="814">
      <c r="A814" s="23"/>
      <c r="B814" s="23"/>
      <c r="C814" s="96"/>
      <c r="D814" s="96"/>
      <c r="E814" s="96"/>
      <c r="F814" s="35"/>
      <c r="G814" s="35"/>
      <c r="H814" s="96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</row>
    <row r="815">
      <c r="A815" s="23"/>
      <c r="B815" s="23"/>
      <c r="C815" s="96"/>
      <c r="D815" s="96"/>
      <c r="E815" s="96"/>
      <c r="F815" s="35"/>
      <c r="G815" s="35"/>
      <c r="H815" s="96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</row>
    <row r="816">
      <c r="A816" s="23"/>
      <c r="B816" s="23"/>
      <c r="C816" s="96"/>
      <c r="D816" s="96"/>
      <c r="E816" s="96"/>
      <c r="F816" s="35"/>
      <c r="G816" s="35"/>
      <c r="H816" s="96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</row>
    <row r="817">
      <c r="A817" s="23"/>
      <c r="B817" s="23"/>
      <c r="C817" s="96"/>
      <c r="D817" s="96"/>
      <c r="E817" s="96"/>
      <c r="F817" s="35"/>
      <c r="G817" s="35"/>
      <c r="H817" s="96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</row>
    <row r="818">
      <c r="A818" s="23"/>
      <c r="B818" s="23"/>
      <c r="C818" s="96"/>
      <c r="D818" s="96"/>
      <c r="E818" s="96"/>
      <c r="F818" s="35"/>
      <c r="G818" s="35"/>
      <c r="H818" s="96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</row>
    <row r="819">
      <c r="A819" s="23"/>
      <c r="B819" s="23"/>
      <c r="C819" s="96"/>
      <c r="D819" s="96"/>
      <c r="E819" s="96"/>
      <c r="F819" s="35"/>
      <c r="G819" s="35"/>
      <c r="H819" s="96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</row>
    <row r="820">
      <c r="A820" s="23"/>
      <c r="B820" s="23"/>
      <c r="C820" s="96"/>
      <c r="D820" s="96"/>
      <c r="E820" s="96"/>
      <c r="F820" s="35"/>
      <c r="G820" s="35"/>
      <c r="H820" s="96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</row>
    <row r="821">
      <c r="A821" s="23"/>
      <c r="B821" s="23"/>
      <c r="C821" s="96"/>
      <c r="D821" s="96"/>
      <c r="E821" s="96"/>
      <c r="F821" s="35"/>
      <c r="G821" s="35"/>
      <c r="H821" s="96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</row>
    <row r="822">
      <c r="A822" s="23"/>
      <c r="B822" s="23"/>
      <c r="C822" s="96"/>
      <c r="D822" s="96"/>
      <c r="E822" s="96"/>
      <c r="F822" s="35"/>
      <c r="G822" s="35"/>
      <c r="H822" s="96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</row>
    <row r="823">
      <c r="A823" s="23"/>
      <c r="B823" s="23"/>
      <c r="C823" s="96"/>
      <c r="D823" s="96"/>
      <c r="E823" s="96"/>
      <c r="F823" s="35"/>
      <c r="G823" s="35"/>
      <c r="H823" s="96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</row>
    <row r="824">
      <c r="A824" s="23"/>
      <c r="B824" s="23"/>
      <c r="C824" s="96"/>
      <c r="D824" s="96"/>
      <c r="E824" s="96"/>
      <c r="F824" s="35"/>
      <c r="G824" s="35"/>
      <c r="H824" s="96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</row>
    <row r="825">
      <c r="A825" s="23"/>
      <c r="B825" s="23"/>
      <c r="C825" s="96"/>
      <c r="D825" s="96"/>
      <c r="E825" s="96"/>
      <c r="F825" s="35"/>
      <c r="G825" s="35"/>
      <c r="H825" s="96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</row>
    <row r="826">
      <c r="A826" s="23"/>
      <c r="B826" s="23"/>
      <c r="C826" s="96"/>
      <c r="D826" s="96"/>
      <c r="E826" s="96"/>
      <c r="F826" s="35"/>
      <c r="G826" s="35"/>
      <c r="H826" s="96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</row>
    <row r="827">
      <c r="A827" s="23"/>
      <c r="B827" s="23"/>
      <c r="C827" s="96"/>
      <c r="D827" s="96"/>
      <c r="E827" s="96"/>
      <c r="F827" s="35"/>
      <c r="G827" s="35"/>
      <c r="H827" s="96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</row>
    <row r="828">
      <c r="A828" s="23"/>
      <c r="B828" s="23"/>
      <c r="C828" s="96"/>
      <c r="D828" s="96"/>
      <c r="E828" s="96"/>
      <c r="F828" s="35"/>
      <c r="G828" s="35"/>
      <c r="H828" s="96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</row>
    <row r="829">
      <c r="A829" s="23"/>
      <c r="B829" s="23"/>
      <c r="C829" s="96"/>
      <c r="D829" s="96"/>
      <c r="E829" s="96"/>
      <c r="F829" s="35"/>
      <c r="G829" s="35"/>
      <c r="H829" s="96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</row>
    <row r="830">
      <c r="A830" s="23"/>
      <c r="B830" s="23"/>
      <c r="C830" s="96"/>
      <c r="D830" s="96"/>
      <c r="E830" s="96"/>
      <c r="F830" s="35"/>
      <c r="G830" s="35"/>
      <c r="H830" s="96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</row>
    <row r="831">
      <c r="A831" s="23"/>
      <c r="B831" s="23"/>
      <c r="C831" s="96"/>
      <c r="D831" s="96"/>
      <c r="E831" s="96"/>
      <c r="F831" s="35"/>
      <c r="G831" s="35"/>
      <c r="H831" s="96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</row>
    <row r="832">
      <c r="A832" s="23"/>
      <c r="B832" s="23"/>
      <c r="C832" s="96"/>
      <c r="D832" s="96"/>
      <c r="E832" s="96"/>
      <c r="F832" s="35"/>
      <c r="G832" s="35"/>
      <c r="H832" s="96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</row>
    <row r="833">
      <c r="A833" s="23"/>
      <c r="B833" s="23"/>
      <c r="C833" s="96"/>
      <c r="D833" s="96"/>
      <c r="E833" s="96"/>
      <c r="F833" s="35"/>
      <c r="G833" s="35"/>
      <c r="H833" s="96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</row>
    <row r="834">
      <c r="A834" s="23"/>
      <c r="B834" s="23"/>
      <c r="C834" s="96"/>
      <c r="D834" s="96"/>
      <c r="E834" s="96"/>
      <c r="F834" s="35"/>
      <c r="G834" s="35"/>
      <c r="H834" s="96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</row>
    <row r="835">
      <c r="A835" s="23"/>
      <c r="B835" s="23"/>
      <c r="C835" s="96"/>
      <c r="D835" s="96"/>
      <c r="E835" s="96"/>
      <c r="F835" s="35"/>
      <c r="G835" s="35"/>
      <c r="H835" s="96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</row>
    <row r="836">
      <c r="A836" s="23"/>
      <c r="B836" s="23"/>
      <c r="C836" s="96"/>
      <c r="D836" s="96"/>
      <c r="E836" s="96"/>
      <c r="F836" s="35"/>
      <c r="G836" s="35"/>
      <c r="H836" s="96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</row>
    <row r="837">
      <c r="A837" s="23"/>
      <c r="B837" s="23"/>
      <c r="C837" s="96"/>
      <c r="D837" s="96"/>
      <c r="E837" s="96"/>
      <c r="F837" s="35"/>
      <c r="G837" s="35"/>
      <c r="H837" s="96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</row>
    <row r="838">
      <c r="A838" s="23"/>
      <c r="B838" s="23"/>
      <c r="C838" s="96"/>
      <c r="D838" s="96"/>
      <c r="E838" s="96"/>
      <c r="F838" s="35"/>
      <c r="G838" s="35"/>
      <c r="H838" s="96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</row>
    <row r="839">
      <c r="A839" s="23"/>
      <c r="B839" s="23"/>
      <c r="C839" s="96"/>
      <c r="D839" s="96"/>
      <c r="E839" s="96"/>
      <c r="F839" s="35"/>
      <c r="G839" s="35"/>
      <c r="H839" s="96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</row>
    <row r="840">
      <c r="A840" s="23"/>
      <c r="B840" s="23"/>
      <c r="C840" s="96"/>
      <c r="D840" s="96"/>
      <c r="E840" s="96"/>
      <c r="F840" s="35"/>
      <c r="G840" s="35"/>
      <c r="H840" s="96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</row>
    <row r="841">
      <c r="A841" s="23"/>
      <c r="B841" s="23"/>
      <c r="C841" s="96"/>
      <c r="D841" s="96"/>
      <c r="E841" s="96"/>
      <c r="F841" s="35"/>
      <c r="G841" s="35"/>
      <c r="H841" s="96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</row>
    <row r="842">
      <c r="A842" s="23"/>
      <c r="B842" s="23"/>
      <c r="C842" s="96"/>
      <c r="D842" s="96"/>
      <c r="E842" s="96"/>
      <c r="F842" s="35"/>
      <c r="G842" s="35"/>
      <c r="H842" s="96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</row>
    <row r="843">
      <c r="A843" s="23"/>
      <c r="B843" s="23"/>
      <c r="C843" s="96"/>
      <c r="D843" s="96"/>
      <c r="E843" s="96"/>
      <c r="F843" s="35"/>
      <c r="G843" s="35"/>
      <c r="H843" s="96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</row>
    <row r="844">
      <c r="A844" s="23"/>
      <c r="B844" s="23"/>
      <c r="C844" s="96"/>
      <c r="D844" s="96"/>
      <c r="E844" s="96"/>
      <c r="F844" s="35"/>
      <c r="G844" s="35"/>
      <c r="H844" s="96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</row>
    <row r="845">
      <c r="A845" s="23"/>
      <c r="B845" s="23"/>
      <c r="C845" s="96"/>
      <c r="D845" s="96"/>
      <c r="E845" s="96"/>
      <c r="F845" s="35"/>
      <c r="G845" s="35"/>
      <c r="H845" s="96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</row>
    <row r="846">
      <c r="A846" s="23"/>
      <c r="B846" s="23"/>
      <c r="C846" s="96"/>
      <c r="D846" s="96"/>
      <c r="E846" s="96"/>
      <c r="F846" s="35"/>
      <c r="G846" s="35"/>
      <c r="H846" s="96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</row>
    <row r="847">
      <c r="A847" s="23"/>
      <c r="B847" s="23"/>
      <c r="C847" s="96"/>
      <c r="D847" s="96"/>
      <c r="E847" s="96"/>
      <c r="F847" s="35"/>
      <c r="G847" s="35"/>
      <c r="H847" s="96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</row>
    <row r="848">
      <c r="A848" s="23"/>
      <c r="B848" s="23"/>
      <c r="C848" s="96"/>
      <c r="D848" s="96"/>
      <c r="E848" s="96"/>
      <c r="F848" s="35"/>
      <c r="G848" s="35"/>
      <c r="H848" s="96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</row>
    <row r="849">
      <c r="A849" s="23"/>
      <c r="B849" s="23"/>
      <c r="C849" s="96"/>
      <c r="D849" s="96"/>
      <c r="E849" s="96"/>
      <c r="F849" s="35"/>
      <c r="G849" s="35"/>
      <c r="H849" s="96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</row>
    <row r="850">
      <c r="A850" s="23"/>
      <c r="B850" s="23"/>
      <c r="C850" s="96"/>
      <c r="D850" s="96"/>
      <c r="E850" s="96"/>
      <c r="F850" s="35"/>
      <c r="G850" s="35"/>
      <c r="H850" s="96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</row>
    <row r="851">
      <c r="A851" s="23"/>
      <c r="B851" s="23"/>
      <c r="C851" s="96"/>
      <c r="D851" s="96"/>
      <c r="E851" s="96"/>
      <c r="F851" s="35"/>
      <c r="G851" s="35"/>
      <c r="H851" s="96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</row>
    <row r="852">
      <c r="A852" s="23"/>
      <c r="B852" s="23"/>
      <c r="C852" s="96"/>
      <c r="D852" s="96"/>
      <c r="E852" s="96"/>
      <c r="F852" s="35"/>
      <c r="G852" s="35"/>
      <c r="H852" s="96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</row>
    <row r="853">
      <c r="A853" s="23"/>
      <c r="B853" s="23"/>
      <c r="C853" s="96"/>
      <c r="D853" s="96"/>
      <c r="E853" s="96"/>
      <c r="F853" s="35"/>
      <c r="G853" s="35"/>
      <c r="H853" s="96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</row>
    <row r="854">
      <c r="A854" s="23"/>
      <c r="B854" s="23"/>
      <c r="C854" s="96"/>
      <c r="D854" s="96"/>
      <c r="E854" s="96"/>
      <c r="F854" s="35"/>
      <c r="G854" s="35"/>
      <c r="H854" s="96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</row>
    <row r="855">
      <c r="A855" s="23"/>
      <c r="B855" s="23"/>
      <c r="C855" s="96"/>
      <c r="D855" s="96"/>
      <c r="E855" s="96"/>
      <c r="F855" s="35"/>
      <c r="G855" s="35"/>
      <c r="H855" s="96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</row>
    <row r="856">
      <c r="A856" s="23"/>
      <c r="B856" s="23"/>
      <c r="C856" s="96"/>
      <c r="D856" s="96"/>
      <c r="E856" s="96"/>
      <c r="F856" s="35"/>
      <c r="G856" s="35"/>
      <c r="H856" s="96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</row>
    <row r="857">
      <c r="A857" s="23"/>
      <c r="B857" s="23"/>
      <c r="C857" s="96"/>
      <c r="D857" s="96"/>
      <c r="E857" s="96"/>
      <c r="F857" s="35"/>
      <c r="G857" s="35"/>
      <c r="H857" s="96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</row>
    <row r="858">
      <c r="A858" s="23"/>
      <c r="B858" s="23"/>
      <c r="C858" s="96"/>
      <c r="D858" s="96"/>
      <c r="E858" s="96"/>
      <c r="F858" s="35"/>
      <c r="G858" s="35"/>
      <c r="H858" s="96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</row>
    <row r="859">
      <c r="A859" s="23"/>
      <c r="B859" s="23"/>
      <c r="C859" s="96"/>
      <c r="D859" s="96"/>
      <c r="E859" s="96"/>
      <c r="F859" s="35"/>
      <c r="G859" s="35"/>
      <c r="H859" s="96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</row>
    <row r="860">
      <c r="A860" s="23"/>
      <c r="B860" s="23"/>
      <c r="C860" s="96"/>
      <c r="D860" s="96"/>
      <c r="E860" s="96"/>
      <c r="F860" s="35"/>
      <c r="G860" s="35"/>
      <c r="H860" s="96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</row>
    <row r="861">
      <c r="A861" s="23"/>
      <c r="B861" s="23"/>
      <c r="C861" s="96"/>
      <c r="D861" s="96"/>
      <c r="E861" s="96"/>
      <c r="F861" s="35"/>
      <c r="G861" s="35"/>
      <c r="H861" s="96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</row>
    <row r="862">
      <c r="A862" s="23"/>
      <c r="B862" s="23"/>
      <c r="C862" s="96"/>
      <c r="D862" s="96"/>
      <c r="E862" s="96"/>
      <c r="F862" s="35"/>
      <c r="G862" s="35"/>
      <c r="H862" s="96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</row>
    <row r="863">
      <c r="A863" s="23"/>
      <c r="B863" s="23"/>
      <c r="C863" s="96"/>
      <c r="D863" s="96"/>
      <c r="E863" s="96"/>
      <c r="F863" s="35"/>
      <c r="G863" s="35"/>
      <c r="H863" s="96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</row>
    <row r="864">
      <c r="A864" s="23"/>
      <c r="B864" s="23"/>
      <c r="C864" s="96"/>
      <c r="D864" s="96"/>
      <c r="E864" s="96"/>
      <c r="F864" s="35"/>
      <c r="G864" s="35"/>
      <c r="H864" s="96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</row>
    <row r="865">
      <c r="A865" s="23"/>
      <c r="B865" s="23"/>
      <c r="C865" s="96"/>
      <c r="D865" s="96"/>
      <c r="E865" s="96"/>
      <c r="F865" s="35"/>
      <c r="G865" s="35"/>
      <c r="H865" s="96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</row>
    <row r="866">
      <c r="A866" s="23"/>
      <c r="B866" s="23"/>
      <c r="C866" s="96"/>
      <c r="D866" s="96"/>
      <c r="E866" s="96"/>
      <c r="F866" s="35"/>
      <c r="G866" s="35"/>
      <c r="H866" s="96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</row>
    <row r="867">
      <c r="A867" s="23"/>
      <c r="B867" s="23"/>
      <c r="C867" s="96"/>
      <c r="D867" s="96"/>
      <c r="E867" s="96"/>
      <c r="F867" s="35"/>
      <c r="G867" s="35"/>
      <c r="H867" s="96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</row>
    <row r="868">
      <c r="A868" s="23"/>
      <c r="B868" s="23"/>
      <c r="C868" s="96"/>
      <c r="D868" s="96"/>
      <c r="E868" s="96"/>
      <c r="F868" s="35"/>
      <c r="G868" s="35"/>
      <c r="H868" s="96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</row>
    <row r="869">
      <c r="A869" s="23"/>
      <c r="B869" s="23"/>
      <c r="C869" s="96"/>
      <c r="D869" s="96"/>
      <c r="E869" s="96"/>
      <c r="F869" s="35"/>
      <c r="G869" s="35"/>
      <c r="H869" s="96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</row>
    <row r="870">
      <c r="A870" s="23"/>
      <c r="B870" s="23"/>
      <c r="C870" s="96"/>
      <c r="D870" s="96"/>
      <c r="E870" s="96"/>
      <c r="F870" s="35"/>
      <c r="G870" s="35"/>
      <c r="H870" s="96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</row>
    <row r="871">
      <c r="A871" s="23"/>
      <c r="B871" s="23"/>
      <c r="C871" s="96"/>
      <c r="D871" s="96"/>
      <c r="E871" s="96"/>
      <c r="F871" s="35"/>
      <c r="G871" s="35"/>
      <c r="H871" s="96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</row>
    <row r="872">
      <c r="A872" s="23"/>
      <c r="B872" s="23"/>
      <c r="C872" s="96"/>
      <c r="D872" s="96"/>
      <c r="E872" s="96"/>
      <c r="F872" s="35"/>
      <c r="G872" s="35"/>
      <c r="H872" s="96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</row>
    <row r="873">
      <c r="A873" s="23"/>
      <c r="B873" s="23"/>
      <c r="C873" s="96"/>
      <c r="D873" s="96"/>
      <c r="E873" s="96"/>
      <c r="F873" s="35"/>
      <c r="G873" s="35"/>
      <c r="H873" s="96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</row>
    <row r="874">
      <c r="A874" s="23"/>
      <c r="B874" s="23"/>
      <c r="C874" s="96"/>
      <c r="D874" s="96"/>
      <c r="E874" s="96"/>
      <c r="F874" s="35"/>
      <c r="G874" s="35"/>
      <c r="H874" s="96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</row>
    <row r="875">
      <c r="A875" s="23"/>
      <c r="B875" s="23"/>
      <c r="C875" s="96"/>
      <c r="D875" s="96"/>
      <c r="E875" s="96"/>
      <c r="F875" s="35"/>
      <c r="G875" s="35"/>
      <c r="H875" s="96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</row>
    <row r="876">
      <c r="A876" s="23"/>
      <c r="B876" s="23"/>
      <c r="C876" s="96"/>
      <c r="D876" s="96"/>
      <c r="E876" s="96"/>
      <c r="F876" s="35"/>
      <c r="G876" s="35"/>
      <c r="H876" s="96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</row>
    <row r="877">
      <c r="A877" s="23"/>
      <c r="B877" s="23"/>
      <c r="C877" s="96"/>
      <c r="D877" s="96"/>
      <c r="E877" s="96"/>
      <c r="F877" s="35"/>
      <c r="G877" s="35"/>
      <c r="H877" s="96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</row>
    <row r="878">
      <c r="A878" s="23"/>
      <c r="B878" s="23"/>
      <c r="C878" s="96"/>
      <c r="D878" s="96"/>
      <c r="E878" s="96"/>
      <c r="F878" s="35"/>
      <c r="G878" s="35"/>
      <c r="H878" s="96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</row>
    <row r="879">
      <c r="A879" s="23"/>
      <c r="B879" s="23"/>
      <c r="C879" s="96"/>
      <c r="D879" s="96"/>
      <c r="E879" s="96"/>
      <c r="F879" s="35"/>
      <c r="G879" s="35"/>
      <c r="H879" s="96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</row>
    <row r="880">
      <c r="A880" s="23"/>
      <c r="B880" s="23"/>
      <c r="C880" s="96"/>
      <c r="D880" s="96"/>
      <c r="E880" s="96"/>
      <c r="F880" s="35"/>
      <c r="G880" s="35"/>
      <c r="H880" s="96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</row>
    <row r="881">
      <c r="A881" s="23"/>
      <c r="B881" s="23"/>
      <c r="C881" s="96"/>
      <c r="D881" s="96"/>
      <c r="E881" s="96"/>
      <c r="F881" s="35"/>
      <c r="G881" s="35"/>
      <c r="H881" s="96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</row>
    <row r="882">
      <c r="A882" s="23"/>
      <c r="B882" s="23"/>
      <c r="C882" s="96"/>
      <c r="D882" s="96"/>
      <c r="E882" s="96"/>
      <c r="F882" s="35"/>
      <c r="G882" s="35"/>
      <c r="H882" s="96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</row>
    <row r="883">
      <c r="A883" s="23"/>
      <c r="B883" s="23"/>
      <c r="C883" s="96"/>
      <c r="D883" s="96"/>
      <c r="E883" s="96"/>
      <c r="F883" s="35"/>
      <c r="G883" s="35"/>
      <c r="H883" s="96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</row>
    <row r="884">
      <c r="A884" s="23"/>
      <c r="B884" s="23"/>
      <c r="C884" s="96"/>
      <c r="D884" s="96"/>
      <c r="E884" s="96"/>
      <c r="F884" s="35"/>
      <c r="G884" s="35"/>
      <c r="H884" s="96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</row>
    <row r="885">
      <c r="A885" s="23"/>
      <c r="B885" s="23"/>
      <c r="C885" s="96"/>
      <c r="D885" s="96"/>
      <c r="E885" s="96"/>
      <c r="F885" s="35"/>
      <c r="G885" s="35"/>
      <c r="H885" s="96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</row>
    <row r="886">
      <c r="A886" s="23"/>
      <c r="B886" s="23"/>
      <c r="C886" s="96"/>
      <c r="D886" s="96"/>
      <c r="E886" s="96"/>
      <c r="F886" s="35"/>
      <c r="G886" s="35"/>
      <c r="H886" s="96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</row>
    <row r="887">
      <c r="A887" s="23"/>
      <c r="B887" s="23"/>
      <c r="C887" s="96"/>
      <c r="D887" s="96"/>
      <c r="E887" s="96"/>
      <c r="F887" s="35"/>
      <c r="G887" s="35"/>
      <c r="H887" s="96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</row>
    <row r="888">
      <c r="A888" s="23"/>
      <c r="B888" s="23"/>
      <c r="C888" s="96"/>
      <c r="D888" s="96"/>
      <c r="E888" s="96"/>
      <c r="F888" s="35"/>
      <c r="G888" s="35"/>
      <c r="H888" s="96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</row>
    <row r="889">
      <c r="A889" s="23"/>
      <c r="B889" s="23"/>
      <c r="C889" s="96"/>
      <c r="D889" s="96"/>
      <c r="E889" s="96"/>
      <c r="F889" s="35"/>
      <c r="G889" s="35"/>
      <c r="H889" s="96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</row>
    <row r="890">
      <c r="A890" s="23"/>
      <c r="B890" s="23"/>
      <c r="C890" s="96"/>
      <c r="D890" s="96"/>
      <c r="E890" s="96"/>
      <c r="F890" s="35"/>
      <c r="G890" s="35"/>
      <c r="H890" s="96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</row>
    <row r="891">
      <c r="A891" s="23"/>
      <c r="B891" s="23"/>
      <c r="C891" s="96"/>
      <c r="D891" s="96"/>
      <c r="E891" s="96"/>
      <c r="F891" s="35"/>
      <c r="G891" s="35"/>
      <c r="H891" s="96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</row>
    <row r="892">
      <c r="A892" s="23"/>
      <c r="B892" s="23"/>
      <c r="C892" s="96"/>
      <c r="D892" s="96"/>
      <c r="E892" s="96"/>
      <c r="F892" s="35"/>
      <c r="G892" s="35"/>
      <c r="H892" s="96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</row>
    <row r="893">
      <c r="A893" s="23"/>
      <c r="B893" s="23"/>
      <c r="C893" s="96"/>
      <c r="D893" s="96"/>
      <c r="E893" s="96"/>
      <c r="F893" s="35"/>
      <c r="G893" s="35"/>
      <c r="H893" s="96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</row>
    <row r="894">
      <c r="A894" s="23"/>
      <c r="B894" s="23"/>
      <c r="C894" s="96"/>
      <c r="D894" s="96"/>
      <c r="E894" s="96"/>
      <c r="F894" s="35"/>
      <c r="G894" s="35"/>
      <c r="H894" s="96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</row>
    <row r="895">
      <c r="A895" s="23"/>
      <c r="B895" s="23"/>
      <c r="C895" s="96"/>
      <c r="D895" s="96"/>
      <c r="E895" s="96"/>
      <c r="F895" s="35"/>
      <c r="G895" s="35"/>
      <c r="H895" s="96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</row>
    <row r="896">
      <c r="A896" s="23"/>
      <c r="B896" s="23"/>
      <c r="C896" s="96"/>
      <c r="D896" s="96"/>
      <c r="E896" s="96"/>
      <c r="F896" s="35"/>
      <c r="G896" s="35"/>
      <c r="H896" s="96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</row>
    <row r="897">
      <c r="A897" s="23"/>
      <c r="B897" s="23"/>
      <c r="C897" s="96"/>
      <c r="D897" s="96"/>
      <c r="E897" s="96"/>
      <c r="F897" s="35"/>
      <c r="G897" s="35"/>
      <c r="H897" s="96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</row>
    <row r="898">
      <c r="A898" s="23"/>
      <c r="B898" s="23"/>
      <c r="C898" s="96"/>
      <c r="D898" s="96"/>
      <c r="E898" s="96"/>
      <c r="F898" s="35"/>
      <c r="G898" s="35"/>
      <c r="H898" s="96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</row>
    <row r="899">
      <c r="A899" s="23"/>
      <c r="B899" s="23"/>
      <c r="C899" s="96"/>
      <c r="D899" s="96"/>
      <c r="E899" s="96"/>
      <c r="F899" s="35"/>
      <c r="G899" s="35"/>
      <c r="H899" s="96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</row>
    <row r="900">
      <c r="A900" s="23"/>
      <c r="B900" s="23"/>
      <c r="C900" s="96"/>
      <c r="D900" s="96"/>
      <c r="E900" s="96"/>
      <c r="F900" s="35"/>
      <c r="G900" s="35"/>
      <c r="H900" s="96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</row>
    <row r="901">
      <c r="A901" s="23"/>
      <c r="B901" s="23"/>
      <c r="C901" s="96"/>
      <c r="D901" s="96"/>
      <c r="E901" s="96"/>
      <c r="F901" s="35"/>
      <c r="G901" s="35"/>
      <c r="H901" s="96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</row>
    <row r="902">
      <c r="A902" s="23"/>
      <c r="B902" s="23"/>
      <c r="C902" s="96"/>
      <c r="D902" s="96"/>
      <c r="E902" s="96"/>
      <c r="F902" s="35"/>
      <c r="G902" s="35"/>
      <c r="H902" s="96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</row>
    <row r="903">
      <c r="A903" s="23"/>
      <c r="B903" s="23"/>
      <c r="C903" s="96"/>
      <c r="D903" s="96"/>
      <c r="E903" s="96"/>
      <c r="F903" s="35"/>
      <c r="G903" s="35"/>
      <c r="H903" s="96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</row>
    <row r="904">
      <c r="A904" s="23"/>
      <c r="B904" s="23"/>
      <c r="C904" s="96"/>
      <c r="D904" s="96"/>
      <c r="E904" s="96"/>
      <c r="F904" s="35"/>
      <c r="G904" s="35"/>
      <c r="H904" s="96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</row>
    <row r="905">
      <c r="A905" s="23"/>
      <c r="B905" s="23"/>
      <c r="C905" s="96"/>
      <c r="D905" s="96"/>
      <c r="E905" s="96"/>
      <c r="F905" s="35"/>
      <c r="G905" s="35"/>
      <c r="H905" s="96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</row>
    <row r="906">
      <c r="A906" s="23"/>
      <c r="B906" s="23"/>
      <c r="C906" s="96"/>
      <c r="D906" s="96"/>
      <c r="E906" s="96"/>
      <c r="F906" s="35"/>
      <c r="G906" s="35"/>
      <c r="H906" s="96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</row>
    <row r="907">
      <c r="A907" s="23"/>
      <c r="B907" s="23"/>
      <c r="C907" s="96"/>
      <c r="D907" s="96"/>
      <c r="E907" s="96"/>
      <c r="F907" s="35"/>
      <c r="G907" s="35"/>
      <c r="H907" s="96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</row>
    <row r="908">
      <c r="A908" s="23"/>
      <c r="B908" s="23"/>
      <c r="C908" s="96"/>
      <c r="D908" s="96"/>
      <c r="E908" s="96"/>
      <c r="F908" s="35"/>
      <c r="G908" s="35"/>
      <c r="H908" s="96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</row>
    <row r="909">
      <c r="A909" s="23"/>
      <c r="B909" s="23"/>
      <c r="C909" s="96"/>
      <c r="D909" s="96"/>
      <c r="E909" s="96"/>
      <c r="F909" s="35"/>
      <c r="G909" s="35"/>
      <c r="H909" s="96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</row>
    <row r="910">
      <c r="A910" s="23"/>
      <c r="B910" s="23"/>
      <c r="C910" s="96"/>
      <c r="D910" s="96"/>
      <c r="E910" s="96"/>
      <c r="F910" s="35"/>
      <c r="G910" s="35"/>
      <c r="H910" s="96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</row>
    <row r="911">
      <c r="A911" s="23"/>
      <c r="B911" s="23"/>
      <c r="C911" s="96"/>
      <c r="D911" s="96"/>
      <c r="E911" s="96"/>
      <c r="F911" s="35"/>
      <c r="G911" s="35"/>
      <c r="H911" s="96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</row>
    <row r="912">
      <c r="A912" s="23"/>
      <c r="B912" s="23"/>
      <c r="C912" s="96"/>
      <c r="D912" s="96"/>
      <c r="E912" s="96"/>
      <c r="F912" s="35"/>
      <c r="G912" s="35"/>
      <c r="H912" s="96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</row>
    <row r="913">
      <c r="A913" s="23"/>
      <c r="B913" s="23"/>
      <c r="C913" s="96"/>
      <c r="D913" s="96"/>
      <c r="E913" s="96"/>
      <c r="F913" s="35"/>
      <c r="G913" s="35"/>
      <c r="H913" s="96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</row>
    <row r="914">
      <c r="A914" s="23"/>
      <c r="B914" s="23"/>
      <c r="C914" s="96"/>
      <c r="D914" s="96"/>
      <c r="E914" s="96"/>
      <c r="F914" s="35"/>
      <c r="G914" s="35"/>
      <c r="H914" s="96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</row>
    <row r="915">
      <c r="A915" s="23"/>
      <c r="B915" s="23"/>
      <c r="C915" s="96"/>
      <c r="D915" s="96"/>
      <c r="E915" s="96"/>
      <c r="F915" s="35"/>
      <c r="G915" s="35"/>
      <c r="H915" s="96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</row>
    <row r="916">
      <c r="A916" s="23"/>
      <c r="B916" s="23"/>
      <c r="C916" s="96"/>
      <c r="D916" s="96"/>
      <c r="E916" s="96"/>
      <c r="F916" s="35"/>
      <c r="G916" s="35"/>
      <c r="H916" s="96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</row>
    <row r="917">
      <c r="A917" s="23"/>
      <c r="B917" s="23"/>
      <c r="C917" s="96"/>
      <c r="D917" s="96"/>
      <c r="E917" s="96"/>
      <c r="F917" s="35"/>
      <c r="G917" s="35"/>
      <c r="H917" s="96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</row>
    <row r="918">
      <c r="A918" s="23"/>
      <c r="B918" s="23"/>
      <c r="C918" s="96"/>
      <c r="D918" s="96"/>
      <c r="E918" s="96"/>
      <c r="F918" s="35"/>
      <c r="G918" s="35"/>
      <c r="H918" s="96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</row>
    <row r="919">
      <c r="A919" s="23"/>
      <c r="B919" s="23"/>
      <c r="C919" s="96"/>
      <c r="D919" s="96"/>
      <c r="E919" s="96"/>
      <c r="F919" s="35"/>
      <c r="G919" s="35"/>
      <c r="H919" s="96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</row>
    <row r="920">
      <c r="A920" s="23"/>
      <c r="B920" s="23"/>
      <c r="C920" s="96"/>
      <c r="D920" s="96"/>
      <c r="E920" s="96"/>
      <c r="F920" s="35"/>
      <c r="G920" s="35"/>
      <c r="H920" s="96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</row>
    <row r="921">
      <c r="A921" s="23"/>
      <c r="B921" s="23"/>
      <c r="C921" s="96"/>
      <c r="D921" s="96"/>
      <c r="E921" s="96"/>
      <c r="F921" s="35"/>
      <c r="G921" s="35"/>
      <c r="H921" s="96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</row>
    <row r="922">
      <c r="A922" s="23"/>
      <c r="B922" s="23"/>
      <c r="C922" s="96"/>
      <c r="D922" s="96"/>
      <c r="E922" s="96"/>
      <c r="F922" s="35"/>
      <c r="G922" s="35"/>
      <c r="H922" s="96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</row>
    <row r="923">
      <c r="A923" s="23"/>
      <c r="B923" s="23"/>
      <c r="C923" s="96"/>
      <c r="D923" s="96"/>
      <c r="E923" s="96"/>
      <c r="F923" s="35"/>
      <c r="G923" s="35"/>
      <c r="H923" s="96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</row>
    <row r="924">
      <c r="A924" s="23"/>
      <c r="B924" s="23"/>
      <c r="C924" s="96"/>
      <c r="D924" s="96"/>
      <c r="E924" s="96"/>
      <c r="F924" s="35"/>
      <c r="G924" s="35"/>
      <c r="H924" s="96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</row>
    <row r="925">
      <c r="A925" s="23"/>
      <c r="B925" s="23"/>
      <c r="C925" s="96"/>
      <c r="D925" s="96"/>
      <c r="E925" s="96"/>
      <c r="F925" s="35"/>
      <c r="G925" s="35"/>
      <c r="H925" s="96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</row>
    <row r="926">
      <c r="A926" s="23"/>
      <c r="B926" s="23"/>
      <c r="C926" s="96"/>
      <c r="D926" s="96"/>
      <c r="E926" s="96"/>
      <c r="F926" s="35"/>
      <c r="G926" s="35"/>
      <c r="H926" s="96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</row>
    <row r="927">
      <c r="A927" s="23"/>
      <c r="B927" s="23"/>
      <c r="C927" s="96"/>
      <c r="D927" s="96"/>
      <c r="E927" s="96"/>
      <c r="F927" s="35"/>
      <c r="G927" s="35"/>
      <c r="H927" s="96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</row>
    <row r="928">
      <c r="A928" s="23"/>
      <c r="B928" s="23"/>
      <c r="C928" s="96"/>
      <c r="D928" s="96"/>
      <c r="E928" s="96"/>
      <c r="F928" s="35"/>
      <c r="G928" s="35"/>
      <c r="H928" s="96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</row>
    <row r="929">
      <c r="A929" s="23"/>
      <c r="B929" s="23"/>
      <c r="C929" s="96"/>
      <c r="D929" s="96"/>
      <c r="E929" s="96"/>
      <c r="F929" s="35"/>
      <c r="G929" s="35"/>
      <c r="H929" s="96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</row>
    <row r="930">
      <c r="A930" s="23"/>
      <c r="B930" s="23"/>
      <c r="C930" s="96"/>
      <c r="D930" s="96"/>
      <c r="E930" s="96"/>
      <c r="F930" s="35"/>
      <c r="G930" s="35"/>
      <c r="H930" s="96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</row>
    <row r="931">
      <c r="A931" s="23"/>
      <c r="B931" s="23"/>
      <c r="C931" s="96"/>
      <c r="D931" s="96"/>
      <c r="E931" s="96"/>
      <c r="F931" s="35"/>
      <c r="G931" s="35"/>
      <c r="H931" s="96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</row>
    <row r="932">
      <c r="A932" s="23"/>
      <c r="B932" s="23"/>
      <c r="C932" s="96"/>
      <c r="D932" s="96"/>
      <c r="E932" s="96"/>
      <c r="F932" s="35"/>
      <c r="G932" s="35"/>
      <c r="H932" s="96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</row>
    <row r="933">
      <c r="A933" s="23"/>
      <c r="B933" s="23"/>
      <c r="C933" s="96"/>
      <c r="D933" s="96"/>
      <c r="E933" s="96"/>
      <c r="F933" s="35"/>
      <c r="G933" s="35"/>
      <c r="H933" s="96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</row>
    <row r="934">
      <c r="A934" s="23"/>
      <c r="B934" s="23"/>
      <c r="C934" s="96"/>
      <c r="D934" s="96"/>
      <c r="E934" s="96"/>
      <c r="F934" s="35"/>
      <c r="G934" s="35"/>
      <c r="H934" s="96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</row>
    <row r="935">
      <c r="A935" s="23"/>
      <c r="B935" s="23"/>
      <c r="C935" s="96"/>
      <c r="D935" s="96"/>
      <c r="E935" s="96"/>
      <c r="F935" s="35"/>
      <c r="G935" s="35"/>
      <c r="H935" s="96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</row>
    <row r="936">
      <c r="A936" s="23"/>
      <c r="B936" s="23"/>
      <c r="C936" s="96"/>
      <c r="D936" s="96"/>
      <c r="E936" s="96"/>
      <c r="F936" s="35"/>
      <c r="G936" s="35"/>
      <c r="H936" s="96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</row>
    <row r="937">
      <c r="A937" s="23"/>
      <c r="B937" s="23"/>
      <c r="C937" s="96"/>
      <c r="D937" s="96"/>
      <c r="E937" s="96"/>
      <c r="F937" s="35"/>
      <c r="G937" s="35"/>
      <c r="H937" s="96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</row>
    <row r="938">
      <c r="A938" s="23"/>
      <c r="B938" s="23"/>
      <c r="C938" s="96"/>
      <c r="D938" s="96"/>
      <c r="E938" s="96"/>
      <c r="F938" s="35"/>
      <c r="G938" s="35"/>
      <c r="H938" s="96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</row>
    <row r="939">
      <c r="A939" s="23"/>
      <c r="B939" s="23"/>
      <c r="C939" s="96"/>
      <c r="D939" s="96"/>
      <c r="E939" s="96"/>
      <c r="F939" s="35"/>
      <c r="G939" s="35"/>
      <c r="H939" s="96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</row>
    <row r="940">
      <c r="A940" s="23"/>
      <c r="B940" s="23"/>
      <c r="C940" s="96"/>
      <c r="D940" s="96"/>
      <c r="E940" s="96"/>
      <c r="F940" s="35"/>
      <c r="G940" s="35"/>
      <c r="H940" s="96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</row>
    <row r="941">
      <c r="A941" s="23"/>
      <c r="B941" s="23"/>
      <c r="C941" s="96"/>
      <c r="D941" s="96"/>
      <c r="E941" s="96"/>
      <c r="F941" s="35"/>
      <c r="G941" s="35"/>
      <c r="H941" s="96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</row>
    <row r="942">
      <c r="A942" s="23"/>
      <c r="B942" s="23"/>
      <c r="C942" s="96"/>
      <c r="D942" s="96"/>
      <c r="E942" s="96"/>
      <c r="F942" s="35"/>
      <c r="G942" s="35"/>
      <c r="H942" s="96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</row>
    <row r="943">
      <c r="A943" s="23"/>
      <c r="B943" s="23"/>
      <c r="C943" s="96"/>
      <c r="D943" s="96"/>
      <c r="E943" s="96"/>
      <c r="F943" s="35"/>
      <c r="G943" s="35"/>
      <c r="H943" s="96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</row>
    <row r="944">
      <c r="A944" s="23"/>
      <c r="B944" s="23"/>
      <c r="C944" s="96"/>
      <c r="D944" s="96"/>
      <c r="E944" s="96"/>
      <c r="F944" s="35"/>
      <c r="G944" s="35"/>
      <c r="H944" s="96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</row>
    <row r="945">
      <c r="A945" s="23"/>
      <c r="B945" s="23"/>
      <c r="C945" s="96"/>
      <c r="D945" s="96"/>
      <c r="E945" s="96"/>
      <c r="F945" s="35"/>
      <c r="G945" s="35"/>
      <c r="H945" s="96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</row>
    <row r="946">
      <c r="A946" s="23"/>
      <c r="B946" s="23"/>
      <c r="C946" s="96"/>
      <c r="D946" s="96"/>
      <c r="E946" s="96"/>
      <c r="F946" s="35"/>
      <c r="G946" s="35"/>
      <c r="H946" s="96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</row>
    <row r="947">
      <c r="A947" s="23"/>
      <c r="B947" s="23"/>
      <c r="C947" s="96"/>
      <c r="D947" s="96"/>
      <c r="E947" s="96"/>
      <c r="F947" s="35"/>
      <c r="G947" s="35"/>
      <c r="H947" s="96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</row>
    <row r="948">
      <c r="A948" s="23"/>
      <c r="B948" s="23"/>
      <c r="C948" s="96"/>
      <c r="D948" s="96"/>
      <c r="E948" s="96"/>
      <c r="F948" s="35"/>
      <c r="G948" s="35"/>
      <c r="H948" s="96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</row>
    <row r="949">
      <c r="A949" s="23"/>
      <c r="B949" s="23"/>
      <c r="C949" s="96"/>
      <c r="D949" s="96"/>
      <c r="E949" s="96"/>
      <c r="F949" s="35"/>
      <c r="G949" s="35"/>
      <c r="H949" s="96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</row>
    <row r="950">
      <c r="A950" s="23"/>
      <c r="B950" s="23"/>
      <c r="C950" s="96"/>
      <c r="D950" s="96"/>
      <c r="E950" s="96"/>
      <c r="F950" s="35"/>
      <c r="G950" s="35"/>
      <c r="H950" s="96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</row>
    <row r="951">
      <c r="A951" s="23"/>
      <c r="B951" s="23"/>
      <c r="C951" s="96"/>
      <c r="D951" s="96"/>
      <c r="E951" s="96"/>
      <c r="F951" s="35"/>
      <c r="G951" s="35"/>
      <c r="H951" s="96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</row>
    <row r="952">
      <c r="A952" s="23"/>
      <c r="B952" s="23"/>
      <c r="C952" s="96"/>
      <c r="D952" s="96"/>
      <c r="E952" s="96"/>
      <c r="F952" s="35"/>
      <c r="G952" s="35"/>
      <c r="H952" s="96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</row>
    <row r="953">
      <c r="A953" s="23"/>
      <c r="B953" s="23"/>
      <c r="C953" s="96"/>
      <c r="D953" s="96"/>
      <c r="E953" s="96"/>
      <c r="F953" s="35"/>
      <c r="G953" s="35"/>
      <c r="H953" s="96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</row>
    <row r="954">
      <c r="A954" s="23"/>
      <c r="B954" s="23"/>
      <c r="C954" s="96"/>
      <c r="D954" s="96"/>
      <c r="E954" s="96"/>
      <c r="F954" s="35"/>
      <c r="G954" s="35"/>
      <c r="H954" s="96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</row>
    <row r="955">
      <c r="A955" s="23"/>
      <c r="B955" s="23"/>
      <c r="C955" s="96"/>
      <c r="D955" s="96"/>
      <c r="E955" s="96"/>
      <c r="F955" s="35"/>
      <c r="G955" s="35"/>
      <c r="H955" s="96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</row>
    <row r="956">
      <c r="A956" s="23"/>
      <c r="B956" s="23"/>
      <c r="C956" s="96"/>
      <c r="D956" s="96"/>
      <c r="E956" s="96"/>
      <c r="F956" s="35"/>
      <c r="G956" s="35"/>
      <c r="H956" s="96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</row>
    <row r="957">
      <c r="A957" s="23"/>
      <c r="B957" s="23"/>
      <c r="C957" s="96"/>
      <c r="D957" s="96"/>
      <c r="E957" s="96"/>
      <c r="F957" s="35"/>
      <c r="G957" s="35"/>
      <c r="H957" s="96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</row>
    <row r="958">
      <c r="A958" s="23"/>
      <c r="B958" s="23"/>
      <c r="C958" s="96"/>
      <c r="D958" s="96"/>
      <c r="E958" s="96"/>
      <c r="F958" s="35"/>
      <c r="G958" s="35"/>
      <c r="H958" s="96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</row>
    <row r="959">
      <c r="A959" s="23"/>
      <c r="B959" s="23"/>
      <c r="C959" s="96"/>
      <c r="D959" s="96"/>
      <c r="E959" s="96"/>
      <c r="F959" s="35"/>
      <c r="G959" s="35"/>
      <c r="H959" s="96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</row>
    <row r="960">
      <c r="A960" s="23"/>
      <c r="B960" s="23"/>
      <c r="C960" s="96"/>
      <c r="D960" s="96"/>
      <c r="E960" s="96"/>
      <c r="F960" s="35"/>
      <c r="G960" s="35"/>
      <c r="H960" s="96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</row>
    <row r="961">
      <c r="A961" s="23"/>
      <c r="B961" s="23"/>
      <c r="C961" s="96"/>
      <c r="D961" s="96"/>
      <c r="E961" s="96"/>
      <c r="F961" s="35"/>
      <c r="G961" s="35"/>
      <c r="H961" s="96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</row>
    <row r="962">
      <c r="A962" s="23"/>
      <c r="B962" s="23"/>
      <c r="C962" s="96"/>
      <c r="D962" s="96"/>
      <c r="E962" s="96"/>
      <c r="F962" s="35"/>
      <c r="G962" s="35"/>
      <c r="H962" s="96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</row>
    <row r="963">
      <c r="A963" s="23"/>
      <c r="B963" s="23"/>
      <c r="C963" s="96"/>
      <c r="D963" s="96"/>
      <c r="E963" s="96"/>
      <c r="F963" s="35"/>
      <c r="G963" s="35"/>
      <c r="H963" s="96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</row>
    <row r="964">
      <c r="A964" s="23"/>
      <c r="B964" s="23"/>
      <c r="C964" s="96"/>
      <c r="D964" s="96"/>
      <c r="E964" s="96"/>
      <c r="F964" s="35"/>
      <c r="G964" s="35"/>
      <c r="H964" s="96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</row>
    <row r="965">
      <c r="A965" s="23"/>
      <c r="B965" s="23"/>
      <c r="C965" s="96"/>
      <c r="D965" s="96"/>
      <c r="E965" s="96"/>
      <c r="F965" s="35"/>
      <c r="G965" s="35"/>
      <c r="H965" s="96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</row>
    <row r="966">
      <c r="A966" s="23"/>
      <c r="B966" s="23"/>
      <c r="C966" s="96"/>
      <c r="D966" s="96"/>
      <c r="E966" s="96"/>
      <c r="F966" s="35"/>
      <c r="G966" s="35"/>
      <c r="H966" s="96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</row>
    <row r="967">
      <c r="A967" s="23"/>
      <c r="B967" s="23"/>
      <c r="C967" s="96"/>
      <c r="D967" s="96"/>
      <c r="E967" s="96"/>
      <c r="F967" s="35"/>
      <c r="G967" s="35"/>
      <c r="H967" s="96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</row>
    <row r="968">
      <c r="A968" s="23"/>
      <c r="B968" s="23"/>
      <c r="C968" s="96"/>
      <c r="D968" s="96"/>
      <c r="E968" s="96"/>
      <c r="F968" s="35"/>
      <c r="G968" s="35"/>
      <c r="H968" s="96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</row>
    <row r="969">
      <c r="A969" s="23"/>
      <c r="B969" s="23"/>
      <c r="C969" s="96"/>
      <c r="D969" s="96"/>
      <c r="E969" s="96"/>
      <c r="F969" s="35"/>
      <c r="G969" s="35"/>
      <c r="H969" s="96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</row>
    <row r="970">
      <c r="A970" s="23"/>
      <c r="B970" s="23"/>
      <c r="C970" s="96"/>
      <c r="D970" s="96"/>
      <c r="E970" s="96"/>
      <c r="F970" s="35"/>
      <c r="G970" s="35"/>
      <c r="H970" s="96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</row>
    <row r="971">
      <c r="A971" s="23"/>
      <c r="B971" s="23"/>
      <c r="C971" s="96"/>
      <c r="D971" s="96"/>
      <c r="E971" s="96"/>
      <c r="F971" s="35"/>
      <c r="G971" s="35"/>
      <c r="H971" s="96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</row>
    <row r="972">
      <c r="A972" s="23"/>
      <c r="B972" s="23"/>
      <c r="C972" s="96"/>
      <c r="D972" s="96"/>
      <c r="E972" s="96"/>
      <c r="F972" s="35"/>
      <c r="G972" s="35"/>
      <c r="H972" s="96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</row>
    <row r="973">
      <c r="A973" s="23"/>
      <c r="B973" s="23"/>
      <c r="C973" s="96"/>
      <c r="D973" s="96"/>
      <c r="E973" s="96"/>
      <c r="F973" s="35"/>
      <c r="G973" s="35"/>
      <c r="H973" s="96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</row>
    <row r="974">
      <c r="A974" s="23"/>
      <c r="B974" s="23"/>
      <c r="C974" s="96"/>
      <c r="D974" s="96"/>
      <c r="E974" s="96"/>
      <c r="F974" s="35"/>
      <c r="G974" s="35"/>
      <c r="H974" s="96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</row>
    <row r="975">
      <c r="A975" s="23"/>
      <c r="B975" s="23"/>
      <c r="C975" s="96"/>
      <c r="D975" s="96"/>
      <c r="E975" s="96"/>
      <c r="F975" s="35"/>
      <c r="G975" s="35"/>
      <c r="H975" s="96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</row>
    <row r="976">
      <c r="A976" s="23"/>
      <c r="B976" s="23"/>
      <c r="C976" s="96"/>
      <c r="D976" s="96"/>
      <c r="E976" s="96"/>
      <c r="F976" s="35"/>
      <c r="G976" s="35"/>
      <c r="H976" s="96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</row>
    <row r="977">
      <c r="A977" s="23"/>
      <c r="B977" s="23"/>
      <c r="C977" s="96"/>
      <c r="D977" s="96"/>
      <c r="E977" s="96"/>
      <c r="F977" s="35"/>
      <c r="G977" s="35"/>
      <c r="H977" s="96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</row>
    <row r="978">
      <c r="A978" s="23"/>
      <c r="B978" s="23"/>
      <c r="C978" s="96"/>
      <c r="D978" s="96"/>
      <c r="E978" s="96"/>
      <c r="F978" s="35"/>
      <c r="G978" s="35"/>
      <c r="H978" s="96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</row>
    <row r="979">
      <c r="A979" s="23"/>
      <c r="B979" s="23"/>
      <c r="C979" s="96"/>
      <c r="D979" s="96"/>
      <c r="E979" s="96"/>
      <c r="F979" s="35"/>
      <c r="G979" s="35"/>
      <c r="H979" s="96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</row>
    <row r="980">
      <c r="A980" s="23"/>
      <c r="B980" s="23"/>
      <c r="C980" s="96"/>
      <c r="D980" s="96"/>
      <c r="E980" s="96"/>
      <c r="F980" s="35"/>
      <c r="G980" s="35"/>
      <c r="H980" s="96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</row>
    <row r="981">
      <c r="A981" s="23"/>
      <c r="B981" s="23"/>
      <c r="C981" s="96"/>
      <c r="D981" s="96"/>
      <c r="E981" s="96"/>
      <c r="F981" s="35"/>
      <c r="G981" s="35"/>
      <c r="H981" s="96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</row>
    <row r="982">
      <c r="A982" s="23"/>
      <c r="B982" s="23"/>
      <c r="C982" s="96"/>
      <c r="D982" s="96"/>
      <c r="E982" s="96"/>
      <c r="F982" s="35"/>
      <c r="G982" s="35"/>
      <c r="H982" s="96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</row>
    <row r="983">
      <c r="A983" s="23"/>
      <c r="B983" s="23"/>
      <c r="C983" s="96"/>
      <c r="D983" s="96"/>
      <c r="E983" s="96"/>
      <c r="F983" s="35"/>
      <c r="G983" s="35"/>
      <c r="H983" s="96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</row>
    <row r="984">
      <c r="A984" s="23"/>
      <c r="B984" s="23"/>
      <c r="C984" s="96"/>
      <c r="D984" s="96"/>
      <c r="E984" s="96"/>
      <c r="F984" s="35"/>
      <c r="G984" s="35"/>
      <c r="H984" s="96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</row>
    <row r="985">
      <c r="A985" s="23"/>
      <c r="B985" s="23"/>
      <c r="C985" s="96"/>
      <c r="D985" s="96"/>
      <c r="E985" s="96"/>
      <c r="F985" s="35"/>
      <c r="G985" s="35"/>
      <c r="H985" s="96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</row>
    <row r="986">
      <c r="A986" s="23"/>
      <c r="B986" s="23"/>
      <c r="C986" s="96"/>
      <c r="D986" s="96"/>
      <c r="E986" s="96"/>
      <c r="F986" s="35"/>
      <c r="G986" s="35"/>
      <c r="H986" s="96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</row>
    <row r="987">
      <c r="A987" s="23"/>
      <c r="B987" s="23"/>
      <c r="C987" s="96"/>
      <c r="D987" s="96"/>
      <c r="E987" s="96"/>
      <c r="F987" s="35"/>
      <c r="G987" s="35"/>
      <c r="H987" s="96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</row>
    <row r="988">
      <c r="A988" s="23"/>
      <c r="B988" s="23"/>
      <c r="C988" s="96"/>
      <c r="D988" s="96"/>
      <c r="E988" s="96"/>
      <c r="F988" s="35"/>
      <c r="G988" s="35"/>
      <c r="H988" s="96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</row>
    <row r="989">
      <c r="A989" s="23"/>
      <c r="B989" s="23"/>
      <c r="C989" s="96"/>
      <c r="D989" s="96"/>
      <c r="E989" s="96"/>
      <c r="F989" s="35"/>
      <c r="G989" s="35"/>
      <c r="H989" s="96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</row>
    <row r="990">
      <c r="A990" s="23"/>
      <c r="B990" s="23"/>
      <c r="C990" s="96"/>
      <c r="D990" s="96"/>
      <c r="E990" s="96"/>
      <c r="F990" s="35"/>
      <c r="G990" s="35"/>
      <c r="H990" s="96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</row>
    <row r="991">
      <c r="A991" s="23"/>
      <c r="B991" s="23"/>
      <c r="C991" s="96"/>
      <c r="D991" s="96"/>
      <c r="E991" s="96"/>
      <c r="F991" s="35"/>
      <c r="G991" s="35"/>
      <c r="H991" s="96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</row>
    <row r="992">
      <c r="A992" s="23"/>
      <c r="B992" s="23"/>
      <c r="C992" s="96"/>
      <c r="D992" s="96"/>
      <c r="E992" s="96"/>
      <c r="F992" s="35"/>
      <c r="G992" s="35"/>
      <c r="H992" s="96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</row>
    <row r="993">
      <c r="A993" s="23"/>
      <c r="B993" s="23"/>
      <c r="C993" s="96"/>
      <c r="D993" s="96"/>
      <c r="E993" s="96"/>
      <c r="F993" s="35"/>
      <c r="G993" s="35"/>
      <c r="H993" s="96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</row>
    <row r="994">
      <c r="A994" s="23"/>
      <c r="B994" s="23"/>
      <c r="C994" s="96"/>
      <c r="D994" s="96"/>
      <c r="E994" s="96"/>
      <c r="F994" s="35"/>
      <c r="G994" s="35"/>
      <c r="H994" s="96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</row>
    <row r="995">
      <c r="A995" s="23"/>
      <c r="B995" s="23"/>
      <c r="C995" s="96"/>
      <c r="D995" s="96"/>
      <c r="E995" s="96"/>
      <c r="F995" s="35"/>
      <c r="G995" s="35"/>
      <c r="H995" s="96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</row>
    <row r="996">
      <c r="A996" s="23"/>
      <c r="B996" s="23"/>
      <c r="C996" s="96"/>
      <c r="D996" s="96"/>
      <c r="E996" s="96"/>
      <c r="F996" s="35"/>
      <c r="G996" s="35"/>
      <c r="H996" s="96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</row>
    <row r="997">
      <c r="A997" s="23"/>
      <c r="B997" s="23"/>
      <c r="C997" s="96"/>
      <c r="D997" s="96"/>
      <c r="E997" s="96"/>
      <c r="F997" s="35"/>
      <c r="G997" s="35"/>
      <c r="H997" s="96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</row>
    <row r="998">
      <c r="A998" s="23"/>
      <c r="B998" s="23"/>
      <c r="C998" s="96"/>
      <c r="D998" s="96"/>
      <c r="E998" s="96"/>
      <c r="F998" s="35"/>
      <c r="G998" s="35"/>
      <c r="H998" s="96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</row>
    <row r="999">
      <c r="A999" s="23"/>
      <c r="B999" s="23"/>
      <c r="C999" s="96"/>
      <c r="D999" s="96"/>
      <c r="E999" s="96"/>
      <c r="F999" s="35"/>
      <c r="G999" s="35"/>
      <c r="H999" s="96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</row>
    <row r="1000">
      <c r="A1000" s="23"/>
      <c r="B1000" s="23"/>
      <c r="C1000" s="96"/>
      <c r="D1000" s="96"/>
      <c r="E1000" s="96"/>
      <c r="F1000" s="35"/>
      <c r="G1000" s="35"/>
      <c r="H1000" s="96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</row>
  </sheetData>
  <mergeCells count="5">
    <mergeCell ref="M19:R19"/>
    <mergeCell ref="S19:Y19"/>
    <mergeCell ref="Z19:AB19"/>
    <mergeCell ref="AC19:AL19"/>
    <mergeCell ref="L26:R26"/>
  </mergeCells>
  <printOptions gridLines="1"/>
  <pageMargins bottom="0.984251968503937" footer="0.0" header="0.0" left="0.3937007874015748" right="0.0" top="0.984251968503937"/>
  <pageSetup paperSize="9" orientation="landscape"/>
  <headerFooter>
    <oddHeader>&amp;L&amp;F&amp;RList: &amp;A</oddHead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15.43"/>
    <col customWidth="1" min="3" max="3" width="15.14"/>
    <col customWidth="1" min="4" max="4" width="14.43"/>
    <col customWidth="1" min="5" max="5" width="14.14"/>
    <col customWidth="1" min="6" max="6" width="11.57"/>
    <col customWidth="1" min="7" max="7" width="12.14"/>
    <col customWidth="1" min="8" max="8" width="13.29"/>
    <col customWidth="1" min="9" max="9" width="15.29"/>
    <col customWidth="1" min="10" max="10" width="11.29"/>
    <col customWidth="1" min="11" max="11" width="16.71"/>
    <col customWidth="1" min="12" max="12" width="18.0"/>
    <col customWidth="1" min="13" max="13" width="3.0"/>
    <col customWidth="1" min="14" max="14" width="24.71"/>
    <col customWidth="1" min="15" max="15" width="9.14"/>
    <col customWidth="1" min="16" max="16" width="36.43"/>
    <col customWidth="1" min="17" max="17" width="4.86"/>
    <col customWidth="1" min="18" max="18" width="5.86"/>
    <col customWidth="1" min="19" max="19" width="6.0"/>
    <col customWidth="1" min="20" max="21" width="6.29"/>
    <col customWidth="1" min="22" max="22" width="1.57"/>
    <col customWidth="1" min="23" max="23" width="6.57"/>
    <col customWidth="1" min="24" max="24" width="5.86"/>
    <col customWidth="1" min="25" max="27" width="9.14"/>
  </cols>
  <sheetData>
    <row r="1">
      <c r="A1" s="98" t="s">
        <v>180</v>
      </c>
      <c r="B1" s="96"/>
      <c r="C1" s="96"/>
      <c r="D1" s="96"/>
      <c r="E1" s="96"/>
      <c r="F1" s="96"/>
      <c r="G1" s="96"/>
      <c r="H1" s="96"/>
      <c r="I1" s="96"/>
      <c r="J1" s="96"/>
      <c r="K1" s="97"/>
      <c r="L1" s="81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>
      <c r="A2" s="199" t="s">
        <v>181</v>
      </c>
      <c r="B2" s="96"/>
      <c r="C2" s="96"/>
      <c r="D2" s="96"/>
      <c r="E2" s="96"/>
      <c r="F2" s="96"/>
      <c r="G2" s="96"/>
      <c r="H2" s="96"/>
      <c r="I2" s="96"/>
      <c r="J2" s="96"/>
      <c r="K2" s="97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>
      <c r="A3" s="23"/>
      <c r="B3" s="96"/>
      <c r="C3" s="96"/>
      <c r="D3" s="96"/>
      <c r="E3" s="96"/>
      <c r="F3" s="96"/>
      <c r="G3" s="96"/>
      <c r="H3" s="96"/>
      <c r="I3" s="96"/>
      <c r="J3" s="96"/>
      <c r="K3" s="97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>
      <c r="A4" s="90"/>
      <c r="B4" s="96"/>
      <c r="C4" s="31" t="s">
        <v>182</v>
      </c>
      <c r="F4" s="96"/>
      <c r="G4" s="96"/>
      <c r="H4" s="96"/>
      <c r="I4" s="96"/>
      <c r="J4" s="66" t="s">
        <v>183</v>
      </c>
      <c r="K4" s="200">
        <f>'1_Bc_Mag_DSP'!F8</f>
        <v>9090975.931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>
      <c r="A5" s="90"/>
      <c r="B5" s="96"/>
      <c r="C5" s="201">
        <v>5.0</v>
      </c>
      <c r="D5" s="201">
        <v>2.0</v>
      </c>
      <c r="E5" s="201">
        <v>1.0</v>
      </c>
      <c r="F5" s="202" t="s">
        <v>184</v>
      </c>
      <c r="G5" s="124"/>
      <c r="H5" s="124"/>
      <c r="I5" s="96"/>
      <c r="J5" s="96"/>
      <c r="K5" s="97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>
      <c r="A6" s="203" t="s">
        <v>129</v>
      </c>
      <c r="B6" s="204" t="s">
        <v>185</v>
      </c>
      <c r="C6" s="204" t="s">
        <v>186</v>
      </c>
      <c r="D6" s="204" t="s">
        <v>187</v>
      </c>
      <c r="E6" s="204" t="s">
        <v>188</v>
      </c>
      <c r="F6" s="204" t="s">
        <v>189</v>
      </c>
      <c r="G6" s="204" t="s">
        <v>190</v>
      </c>
      <c r="H6" s="204" t="s">
        <v>191</v>
      </c>
      <c r="I6" s="204" t="s">
        <v>192</v>
      </c>
      <c r="J6" s="203" t="s">
        <v>105</v>
      </c>
      <c r="K6" s="205" t="s">
        <v>106</v>
      </c>
      <c r="L6" s="204" t="s">
        <v>193</v>
      </c>
      <c r="M6" s="206"/>
      <c r="N6" s="204" t="s">
        <v>194</v>
      </c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</row>
    <row r="7" ht="22.5" customHeight="1">
      <c r="A7" s="207" t="s">
        <v>139</v>
      </c>
      <c r="B7" s="208">
        <v>2.0</v>
      </c>
      <c r="C7" s="208">
        <v>4.0</v>
      </c>
      <c r="D7" s="208">
        <v>0.0</v>
      </c>
      <c r="E7" s="208">
        <v>2.0</v>
      </c>
      <c r="F7" s="209">
        <f t="shared" ref="F7:F13" si="1">C7*$C$5</f>
        <v>20</v>
      </c>
      <c r="G7" s="209">
        <f t="shared" ref="G7:G13" si="2">D7*$D$5</f>
        <v>0</v>
      </c>
      <c r="H7" s="209">
        <f t="shared" ref="H7:H13" si="3">E7*$E$5</f>
        <v>2</v>
      </c>
      <c r="I7" s="210">
        <f t="shared" ref="I7:I13" si="4">SUM(F7:H7)</f>
        <v>22</v>
      </c>
      <c r="J7" s="211">
        <f t="shared" ref="J7:J13" si="5">I7/$I$14</f>
        <v>0.1341463415</v>
      </c>
      <c r="K7" s="212">
        <f t="shared" ref="K7:K13" si="6">$K$4*J7</f>
        <v>1219521.161</v>
      </c>
      <c r="L7" s="212"/>
      <c r="M7" s="23"/>
      <c r="N7" s="212">
        <f t="shared" ref="N7:N9" si="7">K7</f>
        <v>1219521.161</v>
      </c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ht="22.5" customHeight="1">
      <c r="A8" s="207" t="s">
        <v>140</v>
      </c>
      <c r="B8" s="208">
        <v>13.0</v>
      </c>
      <c r="C8" s="208">
        <v>6.0</v>
      </c>
      <c r="D8" s="208">
        <v>2.0</v>
      </c>
      <c r="E8" s="208">
        <v>11.0</v>
      </c>
      <c r="F8" s="209">
        <f t="shared" si="1"/>
        <v>30</v>
      </c>
      <c r="G8" s="209">
        <f t="shared" si="2"/>
        <v>4</v>
      </c>
      <c r="H8" s="209">
        <f t="shared" si="3"/>
        <v>11</v>
      </c>
      <c r="I8" s="210">
        <f t="shared" si="4"/>
        <v>45</v>
      </c>
      <c r="J8" s="211">
        <f t="shared" si="5"/>
        <v>0.2743902439</v>
      </c>
      <c r="K8" s="212">
        <f t="shared" si="6"/>
        <v>2494475.103</v>
      </c>
      <c r="L8" s="212"/>
      <c r="M8" s="23"/>
      <c r="N8" s="212">
        <f t="shared" si="7"/>
        <v>2494475.103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ht="22.5" customHeight="1">
      <c r="A9" s="207" t="s">
        <v>141</v>
      </c>
      <c r="B9" s="208">
        <v>28.0</v>
      </c>
      <c r="C9" s="208">
        <v>6.0</v>
      </c>
      <c r="D9" s="208">
        <v>2.0</v>
      </c>
      <c r="E9" s="208">
        <v>26.0</v>
      </c>
      <c r="F9" s="209">
        <f t="shared" si="1"/>
        <v>30</v>
      </c>
      <c r="G9" s="209">
        <f t="shared" si="2"/>
        <v>4</v>
      </c>
      <c r="H9" s="209">
        <f t="shared" si="3"/>
        <v>26</v>
      </c>
      <c r="I9" s="210">
        <f t="shared" si="4"/>
        <v>60</v>
      </c>
      <c r="J9" s="211">
        <f t="shared" si="5"/>
        <v>0.3658536585</v>
      </c>
      <c r="K9" s="212">
        <f t="shared" si="6"/>
        <v>3325966.804</v>
      </c>
      <c r="L9" s="212"/>
      <c r="M9" s="23"/>
      <c r="N9" s="212">
        <f t="shared" si="7"/>
        <v>3325966.804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ht="22.5" customHeight="1">
      <c r="A10" s="207" t="s">
        <v>195</v>
      </c>
      <c r="B10" s="208">
        <v>0.0</v>
      </c>
      <c r="C10" s="208">
        <v>0.0</v>
      </c>
      <c r="D10" s="208">
        <v>0.0</v>
      </c>
      <c r="E10" s="208">
        <v>0.0</v>
      </c>
      <c r="F10" s="209">
        <f t="shared" si="1"/>
        <v>0</v>
      </c>
      <c r="G10" s="209">
        <f t="shared" si="2"/>
        <v>0</v>
      </c>
      <c r="H10" s="209">
        <f t="shared" si="3"/>
        <v>0</v>
      </c>
      <c r="I10" s="210">
        <f t="shared" si="4"/>
        <v>0</v>
      </c>
      <c r="J10" s="211">
        <f t="shared" si="5"/>
        <v>0</v>
      </c>
      <c r="K10" s="212">
        <f t="shared" si="6"/>
        <v>0</v>
      </c>
      <c r="L10" s="212">
        <v>800000.0</v>
      </c>
      <c r="M10" s="23"/>
      <c r="N10" s="212">
        <f>L10</f>
        <v>800000</v>
      </c>
      <c r="O10" s="23"/>
      <c r="P10" s="81" t="s">
        <v>196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ht="22.5" customHeight="1">
      <c r="A11" s="213" t="s">
        <v>197</v>
      </c>
      <c r="B11" s="208">
        <v>6.0</v>
      </c>
      <c r="C11" s="208">
        <v>3.0</v>
      </c>
      <c r="D11" s="208">
        <v>0.0</v>
      </c>
      <c r="E11" s="208">
        <v>6.0</v>
      </c>
      <c r="F11" s="214">
        <f t="shared" si="1"/>
        <v>15</v>
      </c>
      <c r="G11" s="214">
        <f t="shared" si="2"/>
        <v>0</v>
      </c>
      <c r="H11" s="214">
        <f t="shared" si="3"/>
        <v>6</v>
      </c>
      <c r="I11" s="215">
        <f t="shared" si="4"/>
        <v>21</v>
      </c>
      <c r="J11" s="216">
        <f t="shared" si="5"/>
        <v>0.1280487805</v>
      </c>
      <c r="K11" s="217">
        <f t="shared" si="6"/>
        <v>1164088.381</v>
      </c>
      <c r="L11" s="212"/>
      <c r="M11" s="23"/>
      <c r="N11" s="212">
        <f t="shared" ref="N11:N13" si="8">K11/SUM($K$11:$K$13)*(SUM($K$11:$K$13)-$L$10)</f>
        <v>710034.3273</v>
      </c>
      <c r="O11" s="23"/>
      <c r="P11" s="42" t="str">
        <f t="shared" ref="P11:P13" si="9">"Převod 106 na "&amp;A11</f>
        <v>Převod 106 na CXI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ht="22.5" customHeight="1">
      <c r="A12" s="213" t="s">
        <v>198</v>
      </c>
      <c r="B12" s="208">
        <v>12.0</v>
      </c>
      <c r="C12" s="208">
        <v>0.0</v>
      </c>
      <c r="D12" s="208">
        <v>2.0</v>
      </c>
      <c r="E12" s="208">
        <v>10.0</v>
      </c>
      <c r="F12" s="214">
        <f t="shared" si="1"/>
        <v>0</v>
      </c>
      <c r="G12" s="214">
        <f t="shared" si="2"/>
        <v>4</v>
      </c>
      <c r="H12" s="214">
        <f t="shared" si="3"/>
        <v>10</v>
      </c>
      <c r="I12" s="215">
        <f t="shared" si="4"/>
        <v>14</v>
      </c>
      <c r="J12" s="216">
        <f t="shared" si="5"/>
        <v>0.08536585366</v>
      </c>
      <c r="K12" s="217">
        <f t="shared" si="6"/>
        <v>776058.9209</v>
      </c>
      <c r="L12" s="212"/>
      <c r="M12" s="23"/>
      <c r="N12" s="212">
        <f t="shared" si="8"/>
        <v>473356.2182</v>
      </c>
      <c r="O12" s="23"/>
      <c r="P12" s="42" t="str">
        <f t="shared" si="9"/>
        <v>Převod 106 na KCH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ht="22.5" customHeight="1">
      <c r="A13" s="213" t="s">
        <v>199</v>
      </c>
      <c r="B13" s="208">
        <v>2.0</v>
      </c>
      <c r="C13" s="208">
        <v>0.0</v>
      </c>
      <c r="D13" s="208">
        <v>0.0</v>
      </c>
      <c r="E13" s="208">
        <v>2.0</v>
      </c>
      <c r="F13" s="214">
        <f t="shared" si="1"/>
        <v>0</v>
      </c>
      <c r="G13" s="214">
        <f t="shared" si="2"/>
        <v>0</v>
      </c>
      <c r="H13" s="214">
        <f t="shared" si="3"/>
        <v>2</v>
      </c>
      <c r="I13" s="215">
        <f t="shared" si="4"/>
        <v>2</v>
      </c>
      <c r="J13" s="216">
        <f t="shared" si="5"/>
        <v>0.01219512195</v>
      </c>
      <c r="K13" s="217">
        <f t="shared" si="6"/>
        <v>110865.5601</v>
      </c>
      <c r="L13" s="212"/>
      <c r="M13" s="23"/>
      <c r="N13" s="212">
        <f t="shared" si="8"/>
        <v>67622.31689</v>
      </c>
      <c r="O13" s="23"/>
      <c r="P13" s="42" t="str">
        <f t="shared" si="9"/>
        <v>Převod 106 na KFY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22"/>
      <c r="B14" s="151">
        <f t="shared" ref="B14:I14" si="10">SUM(B7:B13)</f>
        <v>63</v>
      </c>
      <c r="C14" s="151">
        <f t="shared" si="10"/>
        <v>19</v>
      </c>
      <c r="D14" s="151">
        <f t="shared" si="10"/>
        <v>6</v>
      </c>
      <c r="E14" s="151">
        <f t="shared" si="10"/>
        <v>57</v>
      </c>
      <c r="F14" s="151">
        <f t="shared" si="10"/>
        <v>95</v>
      </c>
      <c r="G14" s="151">
        <f t="shared" si="10"/>
        <v>12</v>
      </c>
      <c r="H14" s="151">
        <f t="shared" si="10"/>
        <v>57</v>
      </c>
      <c r="I14" s="151">
        <f t="shared" si="10"/>
        <v>164</v>
      </c>
      <c r="J14" s="218">
        <f>SUM(J7:J10)</f>
        <v>0.7743902439</v>
      </c>
      <c r="K14" s="92">
        <f t="shared" ref="K14:L14" si="11">SUM(K7:K13)</f>
        <v>9090975.931</v>
      </c>
      <c r="L14" s="92">
        <f t="shared" si="11"/>
        <v>800000</v>
      </c>
      <c r="M14" s="114"/>
      <c r="N14" s="92">
        <f>SUM(N7:N13)</f>
        <v>9090975.931</v>
      </c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</row>
    <row r="15">
      <c r="A15" s="90"/>
      <c r="B15" s="96"/>
      <c r="C15" s="96"/>
      <c r="D15" s="170"/>
      <c r="E15" s="96"/>
      <c r="F15" s="96"/>
      <c r="G15" s="96"/>
      <c r="H15" s="96"/>
      <c r="I15" s="96"/>
      <c r="J15" s="96" t="s">
        <v>200</v>
      </c>
      <c r="K15" s="219">
        <f>K4-K14</f>
        <v>0</v>
      </c>
      <c r="L15" s="23"/>
      <c r="M15" s="23"/>
      <c r="N15" s="219">
        <f>K4-N14</f>
        <v>0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90"/>
      <c r="B16" s="96"/>
      <c r="C16" s="96"/>
      <c r="D16" s="96"/>
      <c r="E16" s="96"/>
      <c r="F16" s="96"/>
      <c r="G16" s="96"/>
      <c r="H16" s="96"/>
      <c r="I16" s="96"/>
      <c r="J16" s="96"/>
      <c r="K16" s="97"/>
      <c r="L16" s="23"/>
      <c r="M16" s="23"/>
      <c r="N16" s="92">
        <f>SUM(N11:N13)</f>
        <v>1251012.862</v>
      </c>
      <c r="P16" s="42" t="s">
        <v>201</v>
      </c>
    </row>
    <row r="17">
      <c r="A17" s="90"/>
      <c r="B17" s="96"/>
      <c r="C17" s="96"/>
      <c r="D17" s="96"/>
      <c r="E17" s="96"/>
      <c r="F17" s="96"/>
      <c r="G17" s="96"/>
      <c r="H17" s="96"/>
      <c r="I17" s="96"/>
      <c r="J17" s="96"/>
      <c r="K17" s="97"/>
      <c r="L17" s="23"/>
      <c r="M17" s="23"/>
    </row>
    <row r="18">
      <c r="A18" s="90"/>
      <c r="B18" s="96"/>
      <c r="C18" s="96"/>
      <c r="D18" s="96"/>
      <c r="E18" s="96"/>
      <c r="F18" s="96"/>
      <c r="G18" s="96"/>
      <c r="H18" s="96"/>
      <c r="I18" s="96"/>
      <c r="J18" s="96"/>
      <c r="K18" s="97"/>
      <c r="L18" s="23"/>
      <c r="M18" s="23"/>
    </row>
    <row r="19">
      <c r="A19" s="90"/>
      <c r="B19" s="220" t="s">
        <v>202</v>
      </c>
      <c r="C19" s="221" t="s">
        <v>203</v>
      </c>
      <c r="D19" s="96"/>
      <c r="E19" s="96"/>
      <c r="F19" s="96"/>
      <c r="G19" s="96"/>
      <c r="H19" s="96"/>
      <c r="I19" s="96"/>
      <c r="J19" s="96"/>
      <c r="K19" s="97"/>
      <c r="L19" s="23"/>
      <c r="M19" s="23"/>
    </row>
    <row r="20">
      <c r="A20" s="90"/>
      <c r="B20" s="96"/>
      <c r="C20" s="96"/>
      <c r="D20" s="96"/>
      <c r="E20" s="96"/>
      <c r="F20" s="96"/>
      <c r="G20" s="96"/>
      <c r="H20" s="96"/>
      <c r="I20" s="96"/>
      <c r="J20" s="96"/>
      <c r="K20" s="97"/>
      <c r="L20" s="23"/>
      <c r="M20" s="23"/>
    </row>
    <row r="21">
      <c r="A21" s="90"/>
      <c r="B21" s="96"/>
      <c r="C21" s="96"/>
      <c r="D21" s="96"/>
      <c r="E21" s="96"/>
      <c r="F21" s="96"/>
      <c r="G21" s="96"/>
      <c r="H21" s="96"/>
      <c r="I21" s="96"/>
      <c r="J21" s="96"/>
      <c r="K21" s="97"/>
      <c r="L21" s="23"/>
      <c r="M21" s="23"/>
    </row>
    <row r="22">
      <c r="A22" s="90"/>
      <c r="B22" s="96"/>
      <c r="C22" s="96"/>
      <c r="D22" s="96"/>
      <c r="E22" s="96"/>
      <c r="F22" s="96"/>
      <c r="G22" s="96"/>
      <c r="H22" s="96"/>
      <c r="I22" s="96"/>
      <c r="J22" s="96"/>
      <c r="K22" s="97"/>
      <c r="L22" s="23"/>
      <c r="M22" s="23"/>
    </row>
    <row r="23">
      <c r="A23" s="90"/>
      <c r="B23" s="96"/>
      <c r="C23" s="96"/>
      <c r="D23" s="96"/>
      <c r="E23" s="96"/>
      <c r="F23" s="96"/>
      <c r="G23" s="96"/>
      <c r="H23" s="96"/>
      <c r="I23" s="96"/>
      <c r="J23" s="96"/>
      <c r="K23" s="97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90"/>
      <c r="B24" s="96"/>
      <c r="C24" s="96"/>
      <c r="D24" s="96"/>
      <c r="E24" s="96"/>
      <c r="F24" s="96"/>
      <c r="G24" s="96"/>
      <c r="H24" s="96"/>
      <c r="I24" s="96"/>
      <c r="J24" s="96"/>
      <c r="K24" s="97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90"/>
      <c r="B25" s="96"/>
      <c r="C25" s="96"/>
      <c r="D25" s="96"/>
      <c r="E25" s="96"/>
      <c r="F25" s="96"/>
      <c r="G25" s="96"/>
      <c r="H25" s="96"/>
      <c r="I25" s="96"/>
      <c r="J25" s="96"/>
      <c r="K25" s="97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90"/>
      <c r="B26" s="96"/>
      <c r="C26" s="96"/>
      <c r="D26" s="96"/>
      <c r="E26" s="96"/>
      <c r="F26" s="96"/>
      <c r="G26" s="96"/>
      <c r="H26" s="96"/>
      <c r="I26" s="96"/>
      <c r="J26" s="96"/>
      <c r="K26" s="97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90"/>
      <c r="B27" s="96"/>
      <c r="C27" s="96"/>
      <c r="D27" s="96"/>
      <c r="E27" s="96"/>
      <c r="F27" s="96"/>
      <c r="G27" s="96"/>
      <c r="H27" s="96"/>
      <c r="I27" s="96"/>
      <c r="J27" s="96"/>
      <c r="K27" s="97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90"/>
      <c r="B28" s="96"/>
      <c r="C28" s="96"/>
      <c r="D28" s="96"/>
      <c r="E28" s="96"/>
      <c r="F28" s="96"/>
      <c r="G28" s="96"/>
      <c r="H28" s="96"/>
      <c r="I28" s="96"/>
      <c r="J28" s="96"/>
      <c r="K28" s="97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90"/>
      <c r="B29" s="96"/>
      <c r="C29" s="96"/>
      <c r="D29" s="96"/>
      <c r="E29" s="96"/>
      <c r="F29" s="96"/>
      <c r="G29" s="96"/>
      <c r="H29" s="96"/>
      <c r="I29" s="96"/>
      <c r="J29" s="96"/>
      <c r="K29" s="97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90"/>
      <c r="B30" s="96"/>
      <c r="C30" s="96"/>
      <c r="D30" s="96"/>
      <c r="E30" s="96"/>
      <c r="F30" s="96"/>
      <c r="G30" s="96"/>
      <c r="H30" s="96"/>
      <c r="I30" s="96"/>
      <c r="J30" s="96"/>
      <c r="K30" s="97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90"/>
      <c r="B31" s="96"/>
      <c r="C31" s="96"/>
      <c r="D31" s="96"/>
      <c r="E31" s="96"/>
      <c r="F31" s="96"/>
      <c r="G31" s="96"/>
      <c r="H31" s="96"/>
      <c r="I31" s="96"/>
      <c r="J31" s="96"/>
      <c r="K31" s="97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90"/>
      <c r="B32" s="96"/>
      <c r="C32" s="96"/>
      <c r="D32" s="96"/>
      <c r="E32" s="96"/>
      <c r="F32" s="96"/>
      <c r="G32" s="96"/>
      <c r="H32" s="96"/>
      <c r="I32" s="96"/>
      <c r="J32" s="96"/>
      <c r="K32" s="97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90"/>
      <c r="B33" s="96"/>
      <c r="C33" s="96"/>
      <c r="D33" s="96"/>
      <c r="E33" s="96"/>
      <c r="F33" s="96"/>
      <c r="G33" s="96"/>
      <c r="H33" s="96"/>
      <c r="I33" s="96"/>
      <c r="J33" s="96"/>
      <c r="K33" s="97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90"/>
      <c r="B34" s="96"/>
      <c r="C34" s="96"/>
      <c r="D34" s="96"/>
      <c r="E34" s="96"/>
      <c r="F34" s="96"/>
      <c r="G34" s="96"/>
      <c r="H34" s="96"/>
      <c r="I34" s="96"/>
      <c r="J34" s="96"/>
      <c r="K34" s="97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90"/>
      <c r="B35" s="96"/>
      <c r="C35" s="96"/>
      <c r="D35" s="96"/>
      <c r="E35" s="96"/>
      <c r="F35" s="96"/>
      <c r="G35" s="96"/>
      <c r="H35" s="96"/>
      <c r="I35" s="96"/>
      <c r="J35" s="96"/>
      <c r="K35" s="97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90"/>
      <c r="B36" s="96"/>
      <c r="C36" s="96"/>
      <c r="D36" s="96"/>
      <c r="E36" s="96"/>
      <c r="F36" s="96"/>
      <c r="G36" s="96"/>
      <c r="H36" s="96"/>
      <c r="I36" s="96"/>
      <c r="J36" s="96"/>
      <c r="K36" s="97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90"/>
      <c r="B37" s="96"/>
      <c r="C37" s="96"/>
      <c r="D37" s="96"/>
      <c r="E37" s="96"/>
      <c r="F37" s="96"/>
      <c r="G37" s="96"/>
      <c r="H37" s="96"/>
      <c r="I37" s="96"/>
      <c r="J37" s="96"/>
      <c r="K37" s="97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90"/>
      <c r="B38" s="96"/>
      <c r="C38" s="96"/>
      <c r="D38" s="96"/>
      <c r="E38" s="96"/>
      <c r="F38" s="96"/>
      <c r="G38" s="96"/>
      <c r="H38" s="96"/>
      <c r="I38" s="96"/>
      <c r="J38" s="96"/>
      <c r="K38" s="97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90"/>
      <c r="B39" s="96"/>
      <c r="C39" s="96"/>
      <c r="D39" s="96"/>
      <c r="E39" s="96"/>
      <c r="F39" s="96"/>
      <c r="G39" s="96"/>
      <c r="H39" s="96"/>
      <c r="I39" s="96"/>
      <c r="J39" s="96"/>
      <c r="K39" s="97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90"/>
      <c r="B40" s="96"/>
      <c r="C40" s="96"/>
      <c r="D40" s="96"/>
      <c r="E40" s="96"/>
      <c r="F40" s="96"/>
      <c r="G40" s="96"/>
      <c r="H40" s="96"/>
      <c r="I40" s="96"/>
      <c r="J40" s="96"/>
      <c r="K40" s="97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90"/>
      <c r="B41" s="96"/>
      <c r="C41" s="96"/>
      <c r="D41" s="96"/>
      <c r="E41" s="96"/>
      <c r="F41" s="96"/>
      <c r="G41" s="96"/>
      <c r="H41" s="96"/>
      <c r="I41" s="96"/>
      <c r="J41" s="96"/>
      <c r="K41" s="97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90"/>
      <c r="B42" s="96"/>
      <c r="C42" s="96"/>
      <c r="D42" s="96"/>
      <c r="E42" s="96"/>
      <c r="F42" s="96"/>
      <c r="G42" s="96"/>
      <c r="H42" s="96"/>
      <c r="I42" s="96"/>
      <c r="J42" s="96"/>
      <c r="K42" s="97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90"/>
      <c r="B43" s="96"/>
      <c r="C43" s="96"/>
      <c r="D43" s="96"/>
      <c r="E43" s="96"/>
      <c r="F43" s="96"/>
      <c r="G43" s="96"/>
      <c r="H43" s="96"/>
      <c r="I43" s="96"/>
      <c r="J43" s="96"/>
      <c r="K43" s="97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90"/>
      <c r="B44" s="96"/>
      <c r="C44" s="96"/>
      <c r="D44" s="96"/>
      <c r="E44" s="96"/>
      <c r="F44" s="96"/>
      <c r="G44" s="96"/>
      <c r="H44" s="96"/>
      <c r="I44" s="96"/>
      <c r="J44" s="96"/>
      <c r="K44" s="97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90"/>
      <c r="B45" s="96"/>
      <c r="C45" s="96"/>
      <c r="D45" s="96"/>
      <c r="E45" s="96"/>
      <c r="F45" s="96"/>
      <c r="G45" s="96"/>
      <c r="H45" s="96"/>
      <c r="I45" s="96"/>
      <c r="J45" s="96"/>
      <c r="K45" s="97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90"/>
      <c r="B46" s="96"/>
      <c r="C46" s="96"/>
      <c r="D46" s="96"/>
      <c r="E46" s="96"/>
      <c r="F46" s="96"/>
      <c r="G46" s="96"/>
      <c r="H46" s="96"/>
      <c r="I46" s="96"/>
      <c r="J46" s="96"/>
      <c r="K46" s="97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90"/>
      <c r="B47" s="96"/>
      <c r="C47" s="96"/>
      <c r="D47" s="96"/>
      <c r="E47" s="96"/>
      <c r="F47" s="96"/>
      <c r="G47" s="96"/>
      <c r="H47" s="96"/>
      <c r="I47" s="96"/>
      <c r="J47" s="96"/>
      <c r="K47" s="97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90"/>
      <c r="B48" s="96"/>
      <c r="C48" s="96"/>
      <c r="D48" s="96"/>
      <c r="E48" s="96"/>
      <c r="F48" s="96"/>
      <c r="G48" s="96"/>
      <c r="H48" s="96"/>
      <c r="I48" s="96"/>
      <c r="J48" s="96"/>
      <c r="K48" s="97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90"/>
      <c r="B49" s="96"/>
      <c r="C49" s="96"/>
      <c r="D49" s="96"/>
      <c r="E49" s="96"/>
      <c r="F49" s="96"/>
      <c r="G49" s="96"/>
      <c r="H49" s="96"/>
      <c r="I49" s="96"/>
      <c r="J49" s="96"/>
      <c r="K49" s="97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90"/>
      <c r="B50" s="96"/>
      <c r="C50" s="96"/>
      <c r="D50" s="96"/>
      <c r="E50" s="96"/>
      <c r="F50" s="96"/>
      <c r="G50" s="96"/>
      <c r="H50" s="96"/>
      <c r="I50" s="96"/>
      <c r="J50" s="96"/>
      <c r="K50" s="97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90"/>
      <c r="B51" s="96"/>
      <c r="C51" s="96"/>
      <c r="D51" s="96"/>
      <c r="E51" s="96"/>
      <c r="F51" s="96"/>
      <c r="G51" s="96"/>
      <c r="H51" s="96"/>
      <c r="I51" s="96"/>
      <c r="J51" s="96"/>
      <c r="K51" s="97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90"/>
      <c r="B52" s="96"/>
      <c r="C52" s="96"/>
      <c r="D52" s="96"/>
      <c r="E52" s="96"/>
      <c r="F52" s="96"/>
      <c r="G52" s="96"/>
      <c r="H52" s="96"/>
      <c r="I52" s="96"/>
      <c r="J52" s="96"/>
      <c r="K52" s="97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90"/>
      <c r="B53" s="96"/>
      <c r="C53" s="96"/>
      <c r="D53" s="96"/>
      <c r="E53" s="96"/>
      <c r="F53" s="96"/>
      <c r="G53" s="96"/>
      <c r="H53" s="96"/>
      <c r="I53" s="96"/>
      <c r="J53" s="96"/>
      <c r="K53" s="97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90"/>
      <c r="B54" s="96"/>
      <c r="C54" s="96"/>
      <c r="D54" s="96"/>
      <c r="E54" s="96"/>
      <c r="F54" s="96"/>
      <c r="G54" s="96"/>
      <c r="H54" s="96"/>
      <c r="I54" s="96"/>
      <c r="J54" s="96"/>
      <c r="K54" s="97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90"/>
      <c r="B55" s="96"/>
      <c r="C55" s="96"/>
      <c r="D55" s="96"/>
      <c r="E55" s="96"/>
      <c r="F55" s="96"/>
      <c r="G55" s="96"/>
      <c r="H55" s="96"/>
      <c r="I55" s="96"/>
      <c r="J55" s="96"/>
      <c r="K55" s="97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90"/>
      <c r="B56" s="96"/>
      <c r="C56" s="96"/>
      <c r="D56" s="96"/>
      <c r="E56" s="96"/>
      <c r="F56" s="96"/>
      <c r="G56" s="96"/>
      <c r="H56" s="96"/>
      <c r="I56" s="96"/>
      <c r="J56" s="96"/>
      <c r="K56" s="97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90"/>
      <c r="B57" s="96"/>
      <c r="C57" s="96"/>
      <c r="D57" s="96"/>
      <c r="E57" s="96"/>
      <c r="F57" s="96"/>
      <c r="G57" s="96"/>
      <c r="H57" s="96"/>
      <c r="I57" s="96"/>
      <c r="J57" s="96"/>
      <c r="K57" s="97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90"/>
      <c r="B58" s="96"/>
      <c r="C58" s="96"/>
      <c r="D58" s="96"/>
      <c r="E58" s="96"/>
      <c r="F58" s="96"/>
      <c r="G58" s="96"/>
      <c r="H58" s="96"/>
      <c r="I58" s="96"/>
      <c r="J58" s="96"/>
      <c r="K58" s="97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90"/>
      <c r="B59" s="96"/>
      <c r="C59" s="96"/>
      <c r="D59" s="96"/>
      <c r="E59" s="96"/>
      <c r="F59" s="96"/>
      <c r="G59" s="96"/>
      <c r="H59" s="96"/>
      <c r="I59" s="96"/>
      <c r="J59" s="96"/>
      <c r="K59" s="97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90"/>
      <c r="B60" s="96"/>
      <c r="C60" s="96"/>
      <c r="D60" s="96"/>
      <c r="E60" s="96"/>
      <c r="F60" s="96"/>
      <c r="G60" s="96"/>
      <c r="H60" s="96"/>
      <c r="I60" s="96"/>
      <c r="J60" s="96"/>
      <c r="K60" s="97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90"/>
      <c r="B61" s="96"/>
      <c r="C61" s="96"/>
      <c r="D61" s="96"/>
      <c r="E61" s="96"/>
      <c r="F61" s="96"/>
      <c r="G61" s="96"/>
      <c r="H61" s="96"/>
      <c r="I61" s="96"/>
      <c r="J61" s="96"/>
      <c r="K61" s="97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90"/>
      <c r="B62" s="96"/>
      <c r="C62" s="96"/>
      <c r="D62" s="96"/>
      <c r="E62" s="96"/>
      <c r="F62" s="96"/>
      <c r="G62" s="96"/>
      <c r="H62" s="96"/>
      <c r="I62" s="96"/>
      <c r="J62" s="96"/>
      <c r="K62" s="97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90"/>
      <c r="B63" s="96"/>
      <c r="C63" s="96"/>
      <c r="D63" s="96"/>
      <c r="E63" s="96"/>
      <c r="F63" s="96"/>
      <c r="G63" s="96"/>
      <c r="H63" s="96"/>
      <c r="I63" s="96"/>
      <c r="J63" s="96"/>
      <c r="K63" s="97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90"/>
      <c r="B64" s="96"/>
      <c r="C64" s="96"/>
      <c r="D64" s="96"/>
      <c r="E64" s="96"/>
      <c r="F64" s="96"/>
      <c r="G64" s="96"/>
      <c r="H64" s="96"/>
      <c r="I64" s="96"/>
      <c r="J64" s="96"/>
      <c r="K64" s="97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90"/>
      <c r="B65" s="96"/>
      <c r="C65" s="96"/>
      <c r="D65" s="96"/>
      <c r="E65" s="96"/>
      <c r="F65" s="96"/>
      <c r="G65" s="96"/>
      <c r="H65" s="96"/>
      <c r="I65" s="96"/>
      <c r="J65" s="96"/>
      <c r="K65" s="97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90"/>
      <c r="B66" s="96"/>
      <c r="C66" s="96"/>
      <c r="D66" s="96"/>
      <c r="E66" s="96"/>
      <c r="F66" s="96"/>
      <c r="G66" s="96"/>
      <c r="H66" s="96"/>
      <c r="I66" s="96"/>
      <c r="J66" s="96"/>
      <c r="K66" s="97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90"/>
      <c r="B67" s="96"/>
      <c r="C67" s="96"/>
      <c r="D67" s="96"/>
      <c r="E67" s="96"/>
      <c r="F67" s="96"/>
      <c r="G67" s="96"/>
      <c r="H67" s="96"/>
      <c r="I67" s="96"/>
      <c r="J67" s="96"/>
      <c r="K67" s="97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90"/>
      <c r="B68" s="96"/>
      <c r="C68" s="96"/>
      <c r="D68" s="96"/>
      <c r="E68" s="96"/>
      <c r="F68" s="96"/>
      <c r="G68" s="96"/>
      <c r="H68" s="96"/>
      <c r="I68" s="96"/>
      <c r="J68" s="96"/>
      <c r="K68" s="97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90"/>
      <c r="B69" s="96"/>
      <c r="C69" s="96"/>
      <c r="D69" s="96"/>
      <c r="E69" s="96"/>
      <c r="F69" s="96"/>
      <c r="G69" s="96"/>
      <c r="H69" s="96"/>
      <c r="I69" s="96"/>
      <c r="J69" s="96"/>
      <c r="K69" s="97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90"/>
      <c r="B70" s="96"/>
      <c r="C70" s="96"/>
      <c r="D70" s="96"/>
      <c r="E70" s="96"/>
      <c r="F70" s="96"/>
      <c r="G70" s="96"/>
      <c r="H70" s="96"/>
      <c r="I70" s="96"/>
      <c r="J70" s="96"/>
      <c r="K70" s="97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90"/>
      <c r="B71" s="96"/>
      <c r="C71" s="96"/>
      <c r="D71" s="96"/>
      <c r="E71" s="96"/>
      <c r="F71" s="96"/>
      <c r="G71" s="96"/>
      <c r="H71" s="96"/>
      <c r="I71" s="96"/>
      <c r="J71" s="96"/>
      <c r="K71" s="97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90"/>
      <c r="B72" s="96"/>
      <c r="C72" s="96"/>
      <c r="D72" s="96"/>
      <c r="E72" s="96"/>
      <c r="F72" s="96"/>
      <c r="G72" s="96"/>
      <c r="H72" s="96"/>
      <c r="I72" s="96"/>
      <c r="J72" s="96"/>
      <c r="K72" s="97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90"/>
      <c r="B73" s="96"/>
      <c r="C73" s="96"/>
      <c r="D73" s="96"/>
      <c r="E73" s="96"/>
      <c r="F73" s="96"/>
      <c r="G73" s="96"/>
      <c r="H73" s="96"/>
      <c r="I73" s="96"/>
      <c r="J73" s="96"/>
      <c r="K73" s="97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90"/>
      <c r="B74" s="96"/>
      <c r="C74" s="96"/>
      <c r="D74" s="96"/>
      <c r="E74" s="96"/>
      <c r="F74" s="96"/>
      <c r="G74" s="96"/>
      <c r="H74" s="96"/>
      <c r="I74" s="96"/>
      <c r="J74" s="96"/>
      <c r="K74" s="97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90"/>
      <c r="B75" s="96"/>
      <c r="C75" s="96"/>
      <c r="D75" s="96"/>
      <c r="E75" s="96"/>
      <c r="F75" s="96"/>
      <c r="G75" s="96"/>
      <c r="H75" s="96"/>
      <c r="I75" s="96"/>
      <c r="J75" s="96"/>
      <c r="K75" s="97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90"/>
      <c r="B76" s="96"/>
      <c r="C76" s="96"/>
      <c r="D76" s="96"/>
      <c r="E76" s="96"/>
      <c r="F76" s="96"/>
      <c r="G76" s="96"/>
      <c r="H76" s="96"/>
      <c r="I76" s="96"/>
      <c r="J76" s="96"/>
      <c r="K76" s="97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90"/>
      <c r="B77" s="96"/>
      <c r="C77" s="96"/>
      <c r="D77" s="96"/>
      <c r="E77" s="96"/>
      <c r="F77" s="96"/>
      <c r="G77" s="96"/>
      <c r="H77" s="96"/>
      <c r="I77" s="96"/>
      <c r="J77" s="96"/>
      <c r="K77" s="97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90"/>
      <c r="B78" s="96"/>
      <c r="C78" s="96"/>
      <c r="D78" s="96"/>
      <c r="E78" s="96"/>
      <c r="F78" s="96"/>
      <c r="G78" s="96"/>
      <c r="H78" s="96"/>
      <c r="I78" s="96"/>
      <c r="J78" s="96"/>
      <c r="K78" s="97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90"/>
      <c r="B79" s="96"/>
      <c r="C79" s="96"/>
      <c r="D79" s="96"/>
      <c r="E79" s="96"/>
      <c r="F79" s="96"/>
      <c r="G79" s="96"/>
      <c r="H79" s="96"/>
      <c r="I79" s="96"/>
      <c r="J79" s="96"/>
      <c r="K79" s="97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90"/>
      <c r="B80" s="96"/>
      <c r="C80" s="96"/>
      <c r="D80" s="96"/>
      <c r="E80" s="96"/>
      <c r="F80" s="96"/>
      <c r="G80" s="96"/>
      <c r="H80" s="96"/>
      <c r="I80" s="96"/>
      <c r="J80" s="96"/>
      <c r="K80" s="97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90"/>
      <c r="B81" s="96"/>
      <c r="C81" s="96"/>
      <c r="D81" s="96"/>
      <c r="E81" s="96"/>
      <c r="F81" s="96"/>
      <c r="G81" s="96"/>
      <c r="H81" s="96"/>
      <c r="I81" s="96"/>
      <c r="J81" s="96"/>
      <c r="K81" s="97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90"/>
      <c r="B82" s="96"/>
      <c r="C82" s="96"/>
      <c r="D82" s="96"/>
      <c r="E82" s="96"/>
      <c r="F82" s="96"/>
      <c r="G82" s="96"/>
      <c r="H82" s="96"/>
      <c r="I82" s="96"/>
      <c r="J82" s="96"/>
      <c r="K82" s="97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90"/>
      <c r="B83" s="96"/>
      <c r="C83" s="96"/>
      <c r="D83" s="96"/>
      <c r="E83" s="96"/>
      <c r="F83" s="96"/>
      <c r="G83" s="96"/>
      <c r="H83" s="96"/>
      <c r="I83" s="96"/>
      <c r="J83" s="96"/>
      <c r="K83" s="97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90"/>
      <c r="B84" s="96"/>
      <c r="C84" s="96"/>
      <c r="D84" s="96"/>
      <c r="E84" s="96"/>
      <c r="F84" s="96"/>
      <c r="G84" s="96"/>
      <c r="H84" s="96"/>
      <c r="I84" s="96"/>
      <c r="J84" s="96"/>
      <c r="K84" s="97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90"/>
      <c r="B85" s="96"/>
      <c r="C85" s="96"/>
      <c r="D85" s="96"/>
      <c r="E85" s="96"/>
      <c r="F85" s="96"/>
      <c r="G85" s="96"/>
      <c r="H85" s="96"/>
      <c r="I85" s="96"/>
      <c r="J85" s="96"/>
      <c r="K85" s="97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90"/>
      <c r="B86" s="96"/>
      <c r="C86" s="96"/>
      <c r="D86" s="96"/>
      <c r="E86" s="96"/>
      <c r="F86" s="96"/>
      <c r="G86" s="96"/>
      <c r="H86" s="96"/>
      <c r="I86" s="96"/>
      <c r="J86" s="96"/>
      <c r="K86" s="97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90"/>
      <c r="B87" s="96"/>
      <c r="C87" s="96"/>
      <c r="D87" s="96"/>
      <c r="E87" s="96"/>
      <c r="F87" s="96"/>
      <c r="G87" s="96"/>
      <c r="H87" s="96"/>
      <c r="I87" s="96"/>
      <c r="J87" s="96"/>
      <c r="K87" s="97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90"/>
      <c r="B88" s="96"/>
      <c r="C88" s="96"/>
      <c r="D88" s="96"/>
      <c r="E88" s="96"/>
      <c r="F88" s="96"/>
      <c r="G88" s="96"/>
      <c r="H88" s="96"/>
      <c r="I88" s="96"/>
      <c r="J88" s="96"/>
      <c r="K88" s="97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90"/>
      <c r="B89" s="96"/>
      <c r="C89" s="96"/>
      <c r="D89" s="96"/>
      <c r="E89" s="96"/>
      <c r="F89" s="96"/>
      <c r="G89" s="96"/>
      <c r="H89" s="96"/>
      <c r="I89" s="96"/>
      <c r="J89" s="96"/>
      <c r="K89" s="97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90"/>
      <c r="B90" s="96"/>
      <c r="C90" s="96"/>
      <c r="D90" s="96"/>
      <c r="E90" s="96"/>
      <c r="F90" s="96"/>
      <c r="G90" s="96"/>
      <c r="H90" s="96"/>
      <c r="I90" s="96"/>
      <c r="J90" s="96"/>
      <c r="K90" s="97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90"/>
      <c r="B91" s="96"/>
      <c r="C91" s="96"/>
      <c r="D91" s="96"/>
      <c r="E91" s="96"/>
      <c r="F91" s="96"/>
      <c r="G91" s="96"/>
      <c r="H91" s="96"/>
      <c r="I91" s="96"/>
      <c r="J91" s="96"/>
      <c r="K91" s="97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90"/>
      <c r="B92" s="96"/>
      <c r="C92" s="96"/>
      <c r="D92" s="96"/>
      <c r="E92" s="96"/>
      <c r="F92" s="96"/>
      <c r="G92" s="96"/>
      <c r="H92" s="96"/>
      <c r="I92" s="96"/>
      <c r="J92" s="96"/>
      <c r="K92" s="97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90"/>
      <c r="B93" s="96"/>
      <c r="C93" s="96"/>
      <c r="D93" s="96"/>
      <c r="E93" s="96"/>
      <c r="F93" s="96"/>
      <c r="G93" s="96"/>
      <c r="H93" s="96"/>
      <c r="I93" s="96"/>
      <c r="J93" s="96"/>
      <c r="K93" s="97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90"/>
      <c r="B94" s="96"/>
      <c r="C94" s="96"/>
      <c r="D94" s="96"/>
      <c r="E94" s="96"/>
      <c r="F94" s="96"/>
      <c r="G94" s="96"/>
      <c r="H94" s="96"/>
      <c r="I94" s="96"/>
      <c r="J94" s="96"/>
      <c r="K94" s="97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90"/>
      <c r="B95" s="96"/>
      <c r="C95" s="96"/>
      <c r="D95" s="96"/>
      <c r="E95" s="96"/>
      <c r="F95" s="96"/>
      <c r="G95" s="96"/>
      <c r="H95" s="96"/>
      <c r="I95" s="96"/>
      <c r="J95" s="96"/>
      <c r="K95" s="97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90"/>
      <c r="B96" s="96"/>
      <c r="C96" s="96"/>
      <c r="D96" s="96"/>
      <c r="E96" s="96"/>
      <c r="F96" s="96"/>
      <c r="G96" s="96"/>
      <c r="H96" s="96"/>
      <c r="I96" s="96"/>
      <c r="J96" s="96"/>
      <c r="K96" s="97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90"/>
      <c r="B97" s="96"/>
      <c r="C97" s="96"/>
      <c r="D97" s="96"/>
      <c r="E97" s="96"/>
      <c r="F97" s="96"/>
      <c r="G97" s="96"/>
      <c r="H97" s="96"/>
      <c r="I97" s="96"/>
      <c r="J97" s="96"/>
      <c r="K97" s="97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90"/>
      <c r="B98" s="96"/>
      <c r="C98" s="96"/>
      <c r="D98" s="96"/>
      <c r="E98" s="96"/>
      <c r="F98" s="96"/>
      <c r="G98" s="96"/>
      <c r="H98" s="96"/>
      <c r="I98" s="96"/>
      <c r="J98" s="96"/>
      <c r="K98" s="97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90"/>
      <c r="B99" s="96"/>
      <c r="C99" s="96"/>
      <c r="D99" s="96"/>
      <c r="E99" s="96"/>
      <c r="F99" s="96"/>
      <c r="G99" s="96"/>
      <c r="H99" s="96"/>
      <c r="I99" s="96"/>
      <c r="J99" s="96"/>
      <c r="K99" s="97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90"/>
      <c r="B100" s="96"/>
      <c r="C100" s="96"/>
      <c r="D100" s="96"/>
      <c r="E100" s="96"/>
      <c r="F100" s="96"/>
      <c r="G100" s="96"/>
      <c r="H100" s="96"/>
      <c r="I100" s="96"/>
      <c r="J100" s="96"/>
      <c r="K100" s="97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90"/>
      <c r="B101" s="96"/>
      <c r="C101" s="96"/>
      <c r="D101" s="96"/>
      <c r="E101" s="96"/>
      <c r="F101" s="96"/>
      <c r="G101" s="96"/>
      <c r="H101" s="96"/>
      <c r="I101" s="96"/>
      <c r="J101" s="96"/>
      <c r="K101" s="97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90"/>
      <c r="B102" s="96"/>
      <c r="C102" s="96"/>
      <c r="D102" s="96"/>
      <c r="E102" s="96"/>
      <c r="F102" s="96"/>
      <c r="G102" s="96"/>
      <c r="H102" s="96"/>
      <c r="I102" s="96"/>
      <c r="J102" s="96"/>
      <c r="K102" s="97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90"/>
      <c r="B103" s="96"/>
      <c r="C103" s="96"/>
      <c r="D103" s="96"/>
      <c r="E103" s="96"/>
      <c r="F103" s="96"/>
      <c r="G103" s="96"/>
      <c r="H103" s="96"/>
      <c r="I103" s="96"/>
      <c r="J103" s="96"/>
      <c r="K103" s="97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90"/>
      <c r="B104" s="96"/>
      <c r="C104" s="96"/>
      <c r="D104" s="96"/>
      <c r="E104" s="96"/>
      <c r="F104" s="96"/>
      <c r="G104" s="96"/>
      <c r="H104" s="96"/>
      <c r="I104" s="96"/>
      <c r="J104" s="96"/>
      <c r="K104" s="97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90"/>
      <c r="B105" s="96"/>
      <c r="C105" s="96"/>
      <c r="D105" s="96"/>
      <c r="E105" s="96"/>
      <c r="F105" s="96"/>
      <c r="G105" s="96"/>
      <c r="H105" s="96"/>
      <c r="I105" s="96"/>
      <c r="J105" s="96"/>
      <c r="K105" s="97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90"/>
      <c r="B106" s="96"/>
      <c r="C106" s="96"/>
      <c r="D106" s="96"/>
      <c r="E106" s="96"/>
      <c r="F106" s="96"/>
      <c r="G106" s="96"/>
      <c r="H106" s="96"/>
      <c r="I106" s="96"/>
      <c r="J106" s="96"/>
      <c r="K106" s="97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90"/>
      <c r="B107" s="96"/>
      <c r="C107" s="96"/>
      <c r="D107" s="96"/>
      <c r="E107" s="96"/>
      <c r="F107" s="96"/>
      <c r="G107" s="96"/>
      <c r="H107" s="96"/>
      <c r="I107" s="96"/>
      <c r="J107" s="96"/>
      <c r="K107" s="97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90"/>
      <c r="B108" s="96"/>
      <c r="C108" s="96"/>
      <c r="D108" s="96"/>
      <c r="E108" s="96"/>
      <c r="F108" s="96"/>
      <c r="G108" s="96"/>
      <c r="H108" s="96"/>
      <c r="I108" s="96"/>
      <c r="J108" s="96"/>
      <c r="K108" s="97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90"/>
      <c r="B109" s="96"/>
      <c r="C109" s="96"/>
      <c r="D109" s="96"/>
      <c r="E109" s="96"/>
      <c r="F109" s="96"/>
      <c r="G109" s="96"/>
      <c r="H109" s="96"/>
      <c r="I109" s="96"/>
      <c r="J109" s="96"/>
      <c r="K109" s="97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90"/>
      <c r="B110" s="96"/>
      <c r="C110" s="96"/>
      <c r="D110" s="96"/>
      <c r="E110" s="96"/>
      <c r="F110" s="96"/>
      <c r="G110" s="96"/>
      <c r="H110" s="96"/>
      <c r="I110" s="96"/>
      <c r="J110" s="96"/>
      <c r="K110" s="97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90"/>
      <c r="B111" s="96"/>
      <c r="C111" s="96"/>
      <c r="D111" s="96"/>
      <c r="E111" s="96"/>
      <c r="F111" s="96"/>
      <c r="G111" s="96"/>
      <c r="H111" s="96"/>
      <c r="I111" s="96"/>
      <c r="J111" s="96"/>
      <c r="K111" s="97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90"/>
      <c r="B112" s="96"/>
      <c r="C112" s="96"/>
      <c r="D112" s="96"/>
      <c r="E112" s="96"/>
      <c r="F112" s="96"/>
      <c r="G112" s="96"/>
      <c r="H112" s="96"/>
      <c r="I112" s="96"/>
      <c r="J112" s="96"/>
      <c r="K112" s="97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90"/>
      <c r="B113" s="96"/>
      <c r="C113" s="96"/>
      <c r="D113" s="96"/>
      <c r="E113" s="96"/>
      <c r="F113" s="96"/>
      <c r="G113" s="96"/>
      <c r="H113" s="96"/>
      <c r="I113" s="96"/>
      <c r="J113" s="96"/>
      <c r="K113" s="97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90"/>
      <c r="B114" s="96"/>
      <c r="C114" s="96"/>
      <c r="D114" s="96"/>
      <c r="E114" s="96"/>
      <c r="F114" s="96"/>
      <c r="G114" s="96"/>
      <c r="H114" s="96"/>
      <c r="I114" s="96"/>
      <c r="J114" s="96"/>
      <c r="K114" s="97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90"/>
      <c r="B115" s="96"/>
      <c r="C115" s="96"/>
      <c r="D115" s="96"/>
      <c r="E115" s="96"/>
      <c r="F115" s="96"/>
      <c r="G115" s="96"/>
      <c r="H115" s="96"/>
      <c r="I115" s="96"/>
      <c r="J115" s="96"/>
      <c r="K115" s="97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90"/>
      <c r="B116" s="96"/>
      <c r="C116" s="96"/>
      <c r="D116" s="96"/>
      <c r="E116" s="96"/>
      <c r="F116" s="96"/>
      <c r="G116" s="96"/>
      <c r="H116" s="96"/>
      <c r="I116" s="96"/>
      <c r="J116" s="96"/>
      <c r="K116" s="97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90"/>
      <c r="B117" s="96"/>
      <c r="C117" s="96"/>
      <c r="D117" s="96"/>
      <c r="E117" s="96"/>
      <c r="F117" s="96"/>
      <c r="G117" s="96"/>
      <c r="H117" s="96"/>
      <c r="I117" s="96"/>
      <c r="J117" s="96"/>
      <c r="K117" s="97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90"/>
      <c r="B118" s="96"/>
      <c r="C118" s="96"/>
      <c r="D118" s="96"/>
      <c r="E118" s="96"/>
      <c r="F118" s="96"/>
      <c r="G118" s="96"/>
      <c r="H118" s="96"/>
      <c r="I118" s="96"/>
      <c r="J118" s="96"/>
      <c r="K118" s="97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90"/>
      <c r="B119" s="96"/>
      <c r="C119" s="96"/>
      <c r="D119" s="96"/>
      <c r="E119" s="96"/>
      <c r="F119" s="96"/>
      <c r="G119" s="96"/>
      <c r="H119" s="96"/>
      <c r="I119" s="96"/>
      <c r="J119" s="96"/>
      <c r="K119" s="97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90"/>
      <c r="B120" s="96"/>
      <c r="C120" s="96"/>
      <c r="D120" s="96"/>
      <c r="E120" s="96"/>
      <c r="F120" s="96"/>
      <c r="G120" s="96"/>
      <c r="H120" s="96"/>
      <c r="I120" s="96"/>
      <c r="J120" s="96"/>
      <c r="K120" s="97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90"/>
      <c r="B121" s="96"/>
      <c r="C121" s="96"/>
      <c r="D121" s="96"/>
      <c r="E121" s="96"/>
      <c r="F121" s="96"/>
      <c r="G121" s="96"/>
      <c r="H121" s="96"/>
      <c r="I121" s="96"/>
      <c r="J121" s="96"/>
      <c r="K121" s="97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90"/>
      <c r="B122" s="96"/>
      <c r="C122" s="96"/>
      <c r="D122" s="96"/>
      <c r="E122" s="96"/>
      <c r="F122" s="96"/>
      <c r="G122" s="96"/>
      <c r="H122" s="96"/>
      <c r="I122" s="96"/>
      <c r="J122" s="96"/>
      <c r="K122" s="97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90"/>
      <c r="B123" s="96"/>
      <c r="C123" s="96"/>
      <c r="D123" s="96"/>
      <c r="E123" s="96"/>
      <c r="F123" s="96"/>
      <c r="G123" s="96"/>
      <c r="H123" s="96"/>
      <c r="I123" s="96"/>
      <c r="J123" s="96"/>
      <c r="K123" s="97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90"/>
      <c r="B124" s="96"/>
      <c r="C124" s="96"/>
      <c r="D124" s="96"/>
      <c r="E124" s="96"/>
      <c r="F124" s="96"/>
      <c r="G124" s="96"/>
      <c r="H124" s="96"/>
      <c r="I124" s="96"/>
      <c r="J124" s="96"/>
      <c r="K124" s="97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90"/>
      <c r="B125" s="96"/>
      <c r="C125" s="96"/>
      <c r="D125" s="96"/>
      <c r="E125" s="96"/>
      <c r="F125" s="96"/>
      <c r="G125" s="96"/>
      <c r="H125" s="96"/>
      <c r="I125" s="96"/>
      <c r="J125" s="96"/>
      <c r="K125" s="97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90"/>
      <c r="B126" s="96"/>
      <c r="C126" s="96"/>
      <c r="D126" s="96"/>
      <c r="E126" s="96"/>
      <c r="F126" s="96"/>
      <c r="G126" s="96"/>
      <c r="H126" s="96"/>
      <c r="I126" s="96"/>
      <c r="J126" s="96"/>
      <c r="K126" s="97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90"/>
      <c r="B127" s="96"/>
      <c r="C127" s="96"/>
      <c r="D127" s="96"/>
      <c r="E127" s="96"/>
      <c r="F127" s="96"/>
      <c r="G127" s="96"/>
      <c r="H127" s="96"/>
      <c r="I127" s="96"/>
      <c r="J127" s="96"/>
      <c r="K127" s="97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90"/>
      <c r="B128" s="96"/>
      <c r="C128" s="96"/>
      <c r="D128" s="96"/>
      <c r="E128" s="96"/>
      <c r="F128" s="96"/>
      <c r="G128" s="96"/>
      <c r="H128" s="96"/>
      <c r="I128" s="96"/>
      <c r="J128" s="96"/>
      <c r="K128" s="97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90"/>
      <c r="B129" s="96"/>
      <c r="C129" s="96"/>
      <c r="D129" s="96"/>
      <c r="E129" s="96"/>
      <c r="F129" s="96"/>
      <c r="G129" s="96"/>
      <c r="H129" s="96"/>
      <c r="I129" s="96"/>
      <c r="J129" s="96"/>
      <c r="K129" s="97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90"/>
      <c r="B130" s="96"/>
      <c r="C130" s="96"/>
      <c r="D130" s="96"/>
      <c r="E130" s="96"/>
      <c r="F130" s="96"/>
      <c r="G130" s="96"/>
      <c r="H130" s="96"/>
      <c r="I130" s="96"/>
      <c r="J130" s="96"/>
      <c r="K130" s="97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90"/>
      <c r="B131" s="96"/>
      <c r="C131" s="96"/>
      <c r="D131" s="96"/>
      <c r="E131" s="96"/>
      <c r="F131" s="96"/>
      <c r="G131" s="96"/>
      <c r="H131" s="96"/>
      <c r="I131" s="96"/>
      <c r="J131" s="96"/>
      <c r="K131" s="97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90"/>
      <c r="B132" s="96"/>
      <c r="C132" s="96"/>
      <c r="D132" s="96"/>
      <c r="E132" s="96"/>
      <c r="F132" s="96"/>
      <c r="G132" s="96"/>
      <c r="H132" s="96"/>
      <c r="I132" s="96"/>
      <c r="J132" s="96"/>
      <c r="K132" s="97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90"/>
      <c r="B133" s="96"/>
      <c r="C133" s="96"/>
      <c r="D133" s="96"/>
      <c r="E133" s="96"/>
      <c r="F133" s="96"/>
      <c r="G133" s="96"/>
      <c r="H133" s="96"/>
      <c r="I133" s="96"/>
      <c r="J133" s="96"/>
      <c r="K133" s="97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90"/>
      <c r="B134" s="96"/>
      <c r="C134" s="96"/>
      <c r="D134" s="96"/>
      <c r="E134" s="96"/>
      <c r="F134" s="96"/>
      <c r="G134" s="96"/>
      <c r="H134" s="96"/>
      <c r="I134" s="96"/>
      <c r="J134" s="96"/>
      <c r="K134" s="97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90"/>
      <c r="B135" s="96"/>
      <c r="C135" s="96"/>
      <c r="D135" s="96"/>
      <c r="E135" s="96"/>
      <c r="F135" s="96"/>
      <c r="G135" s="96"/>
      <c r="H135" s="96"/>
      <c r="I135" s="96"/>
      <c r="J135" s="96"/>
      <c r="K135" s="97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90"/>
      <c r="B136" s="96"/>
      <c r="C136" s="96"/>
      <c r="D136" s="96"/>
      <c r="E136" s="96"/>
      <c r="F136" s="96"/>
      <c r="G136" s="96"/>
      <c r="H136" s="96"/>
      <c r="I136" s="96"/>
      <c r="J136" s="96"/>
      <c r="K136" s="97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90"/>
      <c r="B137" s="96"/>
      <c r="C137" s="96"/>
      <c r="D137" s="96"/>
      <c r="E137" s="96"/>
      <c r="F137" s="96"/>
      <c r="G137" s="96"/>
      <c r="H137" s="96"/>
      <c r="I137" s="96"/>
      <c r="J137" s="96"/>
      <c r="K137" s="97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90"/>
      <c r="B138" s="96"/>
      <c r="C138" s="96"/>
      <c r="D138" s="96"/>
      <c r="E138" s="96"/>
      <c r="F138" s="96"/>
      <c r="G138" s="96"/>
      <c r="H138" s="96"/>
      <c r="I138" s="96"/>
      <c r="J138" s="96"/>
      <c r="K138" s="97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90"/>
      <c r="B139" s="96"/>
      <c r="C139" s="96"/>
      <c r="D139" s="96"/>
      <c r="E139" s="96"/>
      <c r="F139" s="96"/>
      <c r="G139" s="96"/>
      <c r="H139" s="96"/>
      <c r="I139" s="96"/>
      <c r="J139" s="96"/>
      <c r="K139" s="97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90"/>
      <c r="B140" s="96"/>
      <c r="C140" s="96"/>
      <c r="D140" s="96"/>
      <c r="E140" s="96"/>
      <c r="F140" s="96"/>
      <c r="G140" s="96"/>
      <c r="H140" s="96"/>
      <c r="I140" s="96"/>
      <c r="J140" s="96"/>
      <c r="K140" s="97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90"/>
      <c r="B141" s="96"/>
      <c r="C141" s="96"/>
      <c r="D141" s="96"/>
      <c r="E141" s="96"/>
      <c r="F141" s="96"/>
      <c r="G141" s="96"/>
      <c r="H141" s="96"/>
      <c r="I141" s="96"/>
      <c r="J141" s="96"/>
      <c r="K141" s="97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90"/>
      <c r="B142" s="96"/>
      <c r="C142" s="96"/>
      <c r="D142" s="96"/>
      <c r="E142" s="96"/>
      <c r="F142" s="96"/>
      <c r="G142" s="96"/>
      <c r="H142" s="96"/>
      <c r="I142" s="96"/>
      <c r="J142" s="96"/>
      <c r="K142" s="97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90"/>
      <c r="B143" s="96"/>
      <c r="C143" s="96"/>
      <c r="D143" s="96"/>
      <c r="E143" s="96"/>
      <c r="F143" s="96"/>
      <c r="G143" s="96"/>
      <c r="H143" s="96"/>
      <c r="I143" s="96"/>
      <c r="J143" s="96"/>
      <c r="K143" s="97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90"/>
      <c r="B144" s="96"/>
      <c r="C144" s="96"/>
      <c r="D144" s="96"/>
      <c r="E144" s="96"/>
      <c r="F144" s="96"/>
      <c r="G144" s="96"/>
      <c r="H144" s="96"/>
      <c r="I144" s="96"/>
      <c r="J144" s="96"/>
      <c r="K144" s="97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90"/>
      <c r="B145" s="96"/>
      <c r="C145" s="96"/>
      <c r="D145" s="96"/>
      <c r="E145" s="96"/>
      <c r="F145" s="96"/>
      <c r="G145" s="96"/>
      <c r="H145" s="96"/>
      <c r="I145" s="96"/>
      <c r="J145" s="96"/>
      <c r="K145" s="97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90"/>
      <c r="B146" s="96"/>
      <c r="C146" s="96"/>
      <c r="D146" s="96"/>
      <c r="E146" s="96"/>
      <c r="F146" s="96"/>
      <c r="G146" s="96"/>
      <c r="H146" s="96"/>
      <c r="I146" s="96"/>
      <c r="J146" s="96"/>
      <c r="K146" s="97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90"/>
      <c r="B147" s="96"/>
      <c r="C147" s="96"/>
      <c r="D147" s="96"/>
      <c r="E147" s="96"/>
      <c r="F147" s="96"/>
      <c r="G147" s="96"/>
      <c r="H147" s="96"/>
      <c r="I147" s="96"/>
      <c r="J147" s="96"/>
      <c r="K147" s="97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90"/>
      <c r="B148" s="96"/>
      <c r="C148" s="96"/>
      <c r="D148" s="96"/>
      <c r="E148" s="96"/>
      <c r="F148" s="96"/>
      <c r="G148" s="96"/>
      <c r="H148" s="96"/>
      <c r="I148" s="96"/>
      <c r="J148" s="96"/>
      <c r="K148" s="97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90"/>
      <c r="B149" s="96"/>
      <c r="C149" s="96"/>
      <c r="D149" s="96"/>
      <c r="E149" s="96"/>
      <c r="F149" s="96"/>
      <c r="G149" s="96"/>
      <c r="H149" s="96"/>
      <c r="I149" s="96"/>
      <c r="J149" s="96"/>
      <c r="K149" s="97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90"/>
      <c r="B150" s="96"/>
      <c r="C150" s="96"/>
      <c r="D150" s="96"/>
      <c r="E150" s="96"/>
      <c r="F150" s="96"/>
      <c r="G150" s="96"/>
      <c r="H150" s="96"/>
      <c r="I150" s="96"/>
      <c r="J150" s="96"/>
      <c r="K150" s="97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90"/>
      <c r="B151" s="96"/>
      <c r="C151" s="96"/>
      <c r="D151" s="96"/>
      <c r="E151" s="96"/>
      <c r="F151" s="96"/>
      <c r="G151" s="96"/>
      <c r="H151" s="96"/>
      <c r="I151" s="96"/>
      <c r="J151" s="96"/>
      <c r="K151" s="97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90"/>
      <c r="B152" s="96"/>
      <c r="C152" s="96"/>
      <c r="D152" s="96"/>
      <c r="E152" s="96"/>
      <c r="F152" s="96"/>
      <c r="G152" s="96"/>
      <c r="H152" s="96"/>
      <c r="I152" s="96"/>
      <c r="J152" s="96"/>
      <c r="K152" s="97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90"/>
      <c r="B153" s="96"/>
      <c r="C153" s="96"/>
      <c r="D153" s="96"/>
      <c r="E153" s="96"/>
      <c r="F153" s="96"/>
      <c r="G153" s="96"/>
      <c r="H153" s="96"/>
      <c r="I153" s="96"/>
      <c r="J153" s="96"/>
      <c r="K153" s="97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90"/>
      <c r="B154" s="96"/>
      <c r="C154" s="96"/>
      <c r="D154" s="96"/>
      <c r="E154" s="96"/>
      <c r="F154" s="96"/>
      <c r="G154" s="96"/>
      <c r="H154" s="96"/>
      <c r="I154" s="96"/>
      <c r="J154" s="96"/>
      <c r="K154" s="97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90"/>
      <c r="B155" s="96"/>
      <c r="C155" s="96"/>
      <c r="D155" s="96"/>
      <c r="E155" s="96"/>
      <c r="F155" s="96"/>
      <c r="G155" s="96"/>
      <c r="H155" s="96"/>
      <c r="I155" s="96"/>
      <c r="J155" s="96"/>
      <c r="K155" s="97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90"/>
      <c r="B156" s="96"/>
      <c r="C156" s="96"/>
      <c r="D156" s="96"/>
      <c r="E156" s="96"/>
      <c r="F156" s="96"/>
      <c r="G156" s="96"/>
      <c r="H156" s="96"/>
      <c r="I156" s="96"/>
      <c r="J156" s="96"/>
      <c r="K156" s="97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90"/>
      <c r="B157" s="96"/>
      <c r="C157" s="96"/>
      <c r="D157" s="96"/>
      <c r="E157" s="96"/>
      <c r="F157" s="96"/>
      <c r="G157" s="96"/>
      <c r="H157" s="96"/>
      <c r="I157" s="96"/>
      <c r="J157" s="96"/>
      <c r="K157" s="97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90"/>
      <c r="B158" s="96"/>
      <c r="C158" s="96"/>
      <c r="D158" s="96"/>
      <c r="E158" s="96"/>
      <c r="F158" s="96"/>
      <c r="G158" s="96"/>
      <c r="H158" s="96"/>
      <c r="I158" s="96"/>
      <c r="J158" s="96"/>
      <c r="K158" s="97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90"/>
      <c r="B159" s="96"/>
      <c r="C159" s="96"/>
      <c r="D159" s="96"/>
      <c r="E159" s="96"/>
      <c r="F159" s="96"/>
      <c r="G159" s="96"/>
      <c r="H159" s="96"/>
      <c r="I159" s="96"/>
      <c r="J159" s="96"/>
      <c r="K159" s="97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90"/>
      <c r="B160" s="96"/>
      <c r="C160" s="96"/>
      <c r="D160" s="96"/>
      <c r="E160" s="96"/>
      <c r="F160" s="96"/>
      <c r="G160" s="96"/>
      <c r="H160" s="96"/>
      <c r="I160" s="96"/>
      <c r="J160" s="96"/>
      <c r="K160" s="97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90"/>
      <c r="B161" s="96"/>
      <c r="C161" s="96"/>
      <c r="D161" s="96"/>
      <c r="E161" s="96"/>
      <c r="F161" s="96"/>
      <c r="G161" s="96"/>
      <c r="H161" s="96"/>
      <c r="I161" s="96"/>
      <c r="J161" s="96"/>
      <c r="K161" s="97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90"/>
      <c r="B162" s="96"/>
      <c r="C162" s="96"/>
      <c r="D162" s="96"/>
      <c r="E162" s="96"/>
      <c r="F162" s="96"/>
      <c r="G162" s="96"/>
      <c r="H162" s="96"/>
      <c r="I162" s="96"/>
      <c r="J162" s="96"/>
      <c r="K162" s="97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90"/>
      <c r="B163" s="96"/>
      <c r="C163" s="96"/>
      <c r="D163" s="96"/>
      <c r="E163" s="96"/>
      <c r="F163" s="96"/>
      <c r="G163" s="96"/>
      <c r="H163" s="96"/>
      <c r="I163" s="96"/>
      <c r="J163" s="96"/>
      <c r="K163" s="97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90"/>
      <c r="B164" s="96"/>
      <c r="C164" s="96"/>
      <c r="D164" s="96"/>
      <c r="E164" s="96"/>
      <c r="F164" s="96"/>
      <c r="G164" s="96"/>
      <c r="H164" s="96"/>
      <c r="I164" s="96"/>
      <c r="J164" s="96"/>
      <c r="K164" s="97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90"/>
      <c r="B165" s="96"/>
      <c r="C165" s="96"/>
      <c r="D165" s="96"/>
      <c r="E165" s="96"/>
      <c r="F165" s="96"/>
      <c r="G165" s="96"/>
      <c r="H165" s="96"/>
      <c r="I165" s="96"/>
      <c r="J165" s="96"/>
      <c r="K165" s="97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90"/>
      <c r="B166" s="96"/>
      <c r="C166" s="96"/>
      <c r="D166" s="96"/>
      <c r="E166" s="96"/>
      <c r="F166" s="96"/>
      <c r="G166" s="96"/>
      <c r="H166" s="96"/>
      <c r="I166" s="96"/>
      <c r="J166" s="96"/>
      <c r="K166" s="97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90"/>
      <c r="B167" s="96"/>
      <c r="C167" s="96"/>
      <c r="D167" s="96"/>
      <c r="E167" s="96"/>
      <c r="F167" s="96"/>
      <c r="G167" s="96"/>
      <c r="H167" s="96"/>
      <c r="I167" s="96"/>
      <c r="J167" s="96"/>
      <c r="K167" s="97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90"/>
      <c r="B168" s="96"/>
      <c r="C168" s="96"/>
      <c r="D168" s="96"/>
      <c r="E168" s="96"/>
      <c r="F168" s="96"/>
      <c r="G168" s="96"/>
      <c r="H168" s="96"/>
      <c r="I168" s="96"/>
      <c r="J168" s="96"/>
      <c r="K168" s="97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90"/>
      <c r="B169" s="96"/>
      <c r="C169" s="96"/>
      <c r="D169" s="96"/>
      <c r="E169" s="96"/>
      <c r="F169" s="96"/>
      <c r="G169" s="96"/>
      <c r="H169" s="96"/>
      <c r="I169" s="96"/>
      <c r="J169" s="96"/>
      <c r="K169" s="97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90"/>
      <c r="B170" s="96"/>
      <c r="C170" s="96"/>
      <c r="D170" s="96"/>
      <c r="E170" s="96"/>
      <c r="F170" s="96"/>
      <c r="G170" s="96"/>
      <c r="H170" s="96"/>
      <c r="I170" s="96"/>
      <c r="J170" s="96"/>
      <c r="K170" s="97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90"/>
      <c r="B171" s="96"/>
      <c r="C171" s="96"/>
      <c r="D171" s="96"/>
      <c r="E171" s="96"/>
      <c r="F171" s="96"/>
      <c r="G171" s="96"/>
      <c r="H171" s="96"/>
      <c r="I171" s="96"/>
      <c r="J171" s="96"/>
      <c r="K171" s="97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90"/>
      <c r="B172" s="96"/>
      <c r="C172" s="96"/>
      <c r="D172" s="96"/>
      <c r="E172" s="96"/>
      <c r="F172" s="96"/>
      <c r="G172" s="96"/>
      <c r="H172" s="96"/>
      <c r="I172" s="96"/>
      <c r="J172" s="96"/>
      <c r="K172" s="97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90"/>
      <c r="B173" s="96"/>
      <c r="C173" s="96"/>
      <c r="D173" s="96"/>
      <c r="E173" s="96"/>
      <c r="F173" s="96"/>
      <c r="G173" s="96"/>
      <c r="H173" s="96"/>
      <c r="I173" s="96"/>
      <c r="J173" s="96"/>
      <c r="K173" s="97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90"/>
      <c r="B174" s="96"/>
      <c r="C174" s="96"/>
      <c r="D174" s="96"/>
      <c r="E174" s="96"/>
      <c r="F174" s="96"/>
      <c r="G174" s="96"/>
      <c r="H174" s="96"/>
      <c r="I174" s="96"/>
      <c r="J174" s="96"/>
      <c r="K174" s="97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90"/>
      <c r="B175" s="96"/>
      <c r="C175" s="96"/>
      <c r="D175" s="96"/>
      <c r="E175" s="96"/>
      <c r="F175" s="96"/>
      <c r="G175" s="96"/>
      <c r="H175" s="96"/>
      <c r="I175" s="96"/>
      <c r="J175" s="96"/>
      <c r="K175" s="97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90"/>
      <c r="B176" s="96"/>
      <c r="C176" s="96"/>
      <c r="D176" s="96"/>
      <c r="E176" s="96"/>
      <c r="F176" s="96"/>
      <c r="G176" s="96"/>
      <c r="H176" s="96"/>
      <c r="I176" s="96"/>
      <c r="J176" s="96"/>
      <c r="K176" s="97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90"/>
      <c r="B177" s="96"/>
      <c r="C177" s="96"/>
      <c r="D177" s="96"/>
      <c r="E177" s="96"/>
      <c r="F177" s="96"/>
      <c r="G177" s="96"/>
      <c r="H177" s="96"/>
      <c r="I177" s="96"/>
      <c r="J177" s="96"/>
      <c r="K177" s="97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90"/>
      <c r="B178" s="96"/>
      <c r="C178" s="96"/>
      <c r="D178" s="96"/>
      <c r="E178" s="96"/>
      <c r="F178" s="96"/>
      <c r="G178" s="96"/>
      <c r="H178" s="96"/>
      <c r="I178" s="96"/>
      <c r="J178" s="96"/>
      <c r="K178" s="97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90"/>
      <c r="B179" s="96"/>
      <c r="C179" s="96"/>
      <c r="D179" s="96"/>
      <c r="E179" s="96"/>
      <c r="F179" s="96"/>
      <c r="G179" s="96"/>
      <c r="H179" s="96"/>
      <c r="I179" s="96"/>
      <c r="J179" s="96"/>
      <c r="K179" s="97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90"/>
      <c r="B180" s="96"/>
      <c r="C180" s="96"/>
      <c r="D180" s="96"/>
      <c r="E180" s="96"/>
      <c r="F180" s="96"/>
      <c r="G180" s="96"/>
      <c r="H180" s="96"/>
      <c r="I180" s="96"/>
      <c r="J180" s="96"/>
      <c r="K180" s="97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90"/>
      <c r="B181" s="96"/>
      <c r="C181" s="96"/>
      <c r="D181" s="96"/>
      <c r="E181" s="96"/>
      <c r="F181" s="96"/>
      <c r="G181" s="96"/>
      <c r="H181" s="96"/>
      <c r="I181" s="96"/>
      <c r="J181" s="96"/>
      <c r="K181" s="97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90"/>
      <c r="B182" s="96"/>
      <c r="C182" s="96"/>
      <c r="D182" s="96"/>
      <c r="E182" s="96"/>
      <c r="F182" s="96"/>
      <c r="G182" s="96"/>
      <c r="H182" s="96"/>
      <c r="I182" s="96"/>
      <c r="J182" s="96"/>
      <c r="K182" s="97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90"/>
      <c r="B183" s="96"/>
      <c r="C183" s="96"/>
      <c r="D183" s="96"/>
      <c r="E183" s="96"/>
      <c r="F183" s="96"/>
      <c r="G183" s="96"/>
      <c r="H183" s="96"/>
      <c r="I183" s="96"/>
      <c r="J183" s="96"/>
      <c r="K183" s="97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90"/>
      <c r="B184" s="96"/>
      <c r="C184" s="96"/>
      <c r="D184" s="96"/>
      <c r="E184" s="96"/>
      <c r="F184" s="96"/>
      <c r="G184" s="96"/>
      <c r="H184" s="96"/>
      <c r="I184" s="96"/>
      <c r="J184" s="96"/>
      <c r="K184" s="97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90"/>
      <c r="B185" s="96"/>
      <c r="C185" s="96"/>
      <c r="D185" s="96"/>
      <c r="E185" s="96"/>
      <c r="F185" s="96"/>
      <c r="G185" s="96"/>
      <c r="H185" s="96"/>
      <c r="I185" s="96"/>
      <c r="J185" s="96"/>
      <c r="K185" s="97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90"/>
      <c r="B186" s="96"/>
      <c r="C186" s="96"/>
      <c r="D186" s="96"/>
      <c r="E186" s="96"/>
      <c r="F186" s="96"/>
      <c r="G186" s="96"/>
      <c r="H186" s="96"/>
      <c r="I186" s="96"/>
      <c r="J186" s="96"/>
      <c r="K186" s="97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90"/>
      <c r="B187" s="96"/>
      <c r="C187" s="96"/>
      <c r="D187" s="96"/>
      <c r="E187" s="96"/>
      <c r="F187" s="96"/>
      <c r="G187" s="96"/>
      <c r="H187" s="96"/>
      <c r="I187" s="96"/>
      <c r="J187" s="96"/>
      <c r="K187" s="97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90"/>
      <c r="B188" s="96"/>
      <c r="C188" s="96"/>
      <c r="D188" s="96"/>
      <c r="E188" s="96"/>
      <c r="F188" s="96"/>
      <c r="G188" s="96"/>
      <c r="H188" s="96"/>
      <c r="I188" s="96"/>
      <c r="J188" s="96"/>
      <c r="K188" s="97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90"/>
      <c r="B189" s="96"/>
      <c r="C189" s="96"/>
      <c r="D189" s="96"/>
      <c r="E189" s="96"/>
      <c r="F189" s="96"/>
      <c r="G189" s="96"/>
      <c r="H189" s="96"/>
      <c r="I189" s="96"/>
      <c r="J189" s="96"/>
      <c r="K189" s="97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90"/>
      <c r="B190" s="96"/>
      <c r="C190" s="96"/>
      <c r="D190" s="96"/>
      <c r="E190" s="96"/>
      <c r="F190" s="96"/>
      <c r="G190" s="96"/>
      <c r="H190" s="96"/>
      <c r="I190" s="96"/>
      <c r="J190" s="96"/>
      <c r="K190" s="97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90"/>
      <c r="B191" s="96"/>
      <c r="C191" s="96"/>
      <c r="D191" s="96"/>
      <c r="E191" s="96"/>
      <c r="F191" s="96"/>
      <c r="G191" s="96"/>
      <c r="H191" s="96"/>
      <c r="I191" s="96"/>
      <c r="J191" s="96"/>
      <c r="K191" s="97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90"/>
      <c r="B192" s="96"/>
      <c r="C192" s="96"/>
      <c r="D192" s="96"/>
      <c r="E192" s="96"/>
      <c r="F192" s="96"/>
      <c r="G192" s="96"/>
      <c r="H192" s="96"/>
      <c r="I192" s="96"/>
      <c r="J192" s="96"/>
      <c r="K192" s="97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90"/>
      <c r="B193" s="96"/>
      <c r="C193" s="96"/>
      <c r="D193" s="96"/>
      <c r="E193" s="96"/>
      <c r="F193" s="96"/>
      <c r="G193" s="96"/>
      <c r="H193" s="96"/>
      <c r="I193" s="96"/>
      <c r="J193" s="96"/>
      <c r="K193" s="97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90"/>
      <c r="B194" s="96"/>
      <c r="C194" s="96"/>
      <c r="D194" s="96"/>
      <c r="E194" s="96"/>
      <c r="F194" s="96"/>
      <c r="G194" s="96"/>
      <c r="H194" s="96"/>
      <c r="I194" s="96"/>
      <c r="J194" s="96"/>
      <c r="K194" s="97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90"/>
      <c r="B195" s="96"/>
      <c r="C195" s="96"/>
      <c r="D195" s="96"/>
      <c r="E195" s="96"/>
      <c r="F195" s="96"/>
      <c r="G195" s="96"/>
      <c r="H195" s="96"/>
      <c r="I195" s="96"/>
      <c r="J195" s="96"/>
      <c r="K195" s="97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90"/>
      <c r="B196" s="96"/>
      <c r="C196" s="96"/>
      <c r="D196" s="96"/>
      <c r="E196" s="96"/>
      <c r="F196" s="96"/>
      <c r="G196" s="96"/>
      <c r="H196" s="96"/>
      <c r="I196" s="96"/>
      <c r="J196" s="96"/>
      <c r="K196" s="97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90"/>
      <c r="B197" s="96"/>
      <c r="C197" s="96"/>
      <c r="D197" s="96"/>
      <c r="E197" s="96"/>
      <c r="F197" s="96"/>
      <c r="G197" s="96"/>
      <c r="H197" s="96"/>
      <c r="I197" s="96"/>
      <c r="J197" s="96"/>
      <c r="K197" s="97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90"/>
      <c r="B198" s="96"/>
      <c r="C198" s="96"/>
      <c r="D198" s="96"/>
      <c r="E198" s="96"/>
      <c r="F198" s="96"/>
      <c r="G198" s="96"/>
      <c r="H198" s="96"/>
      <c r="I198" s="96"/>
      <c r="J198" s="96"/>
      <c r="K198" s="97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90"/>
      <c r="B199" s="96"/>
      <c r="C199" s="96"/>
      <c r="D199" s="96"/>
      <c r="E199" s="96"/>
      <c r="F199" s="96"/>
      <c r="G199" s="96"/>
      <c r="H199" s="96"/>
      <c r="I199" s="96"/>
      <c r="J199" s="96"/>
      <c r="K199" s="97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90"/>
      <c r="B200" s="96"/>
      <c r="C200" s="96"/>
      <c r="D200" s="96"/>
      <c r="E200" s="96"/>
      <c r="F200" s="96"/>
      <c r="G200" s="96"/>
      <c r="H200" s="96"/>
      <c r="I200" s="96"/>
      <c r="J200" s="96"/>
      <c r="K200" s="97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90"/>
      <c r="B201" s="96"/>
      <c r="C201" s="96"/>
      <c r="D201" s="96"/>
      <c r="E201" s="96"/>
      <c r="F201" s="96"/>
      <c r="G201" s="96"/>
      <c r="H201" s="96"/>
      <c r="I201" s="96"/>
      <c r="J201" s="96"/>
      <c r="K201" s="97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90"/>
      <c r="B202" s="96"/>
      <c r="C202" s="96"/>
      <c r="D202" s="96"/>
      <c r="E202" s="96"/>
      <c r="F202" s="96"/>
      <c r="G202" s="96"/>
      <c r="H202" s="96"/>
      <c r="I202" s="96"/>
      <c r="J202" s="96"/>
      <c r="K202" s="97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90"/>
      <c r="B203" s="96"/>
      <c r="C203" s="96"/>
      <c r="D203" s="96"/>
      <c r="E203" s="96"/>
      <c r="F203" s="96"/>
      <c r="G203" s="96"/>
      <c r="H203" s="96"/>
      <c r="I203" s="96"/>
      <c r="J203" s="96"/>
      <c r="K203" s="97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90"/>
      <c r="B204" s="96"/>
      <c r="C204" s="96"/>
      <c r="D204" s="96"/>
      <c r="E204" s="96"/>
      <c r="F204" s="96"/>
      <c r="G204" s="96"/>
      <c r="H204" s="96"/>
      <c r="I204" s="96"/>
      <c r="J204" s="96"/>
      <c r="K204" s="97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90"/>
      <c r="B205" s="96"/>
      <c r="C205" s="96"/>
      <c r="D205" s="96"/>
      <c r="E205" s="96"/>
      <c r="F205" s="96"/>
      <c r="G205" s="96"/>
      <c r="H205" s="96"/>
      <c r="I205" s="96"/>
      <c r="J205" s="96"/>
      <c r="K205" s="97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90"/>
      <c r="B206" s="96"/>
      <c r="C206" s="96"/>
      <c r="D206" s="96"/>
      <c r="E206" s="96"/>
      <c r="F206" s="96"/>
      <c r="G206" s="96"/>
      <c r="H206" s="96"/>
      <c r="I206" s="96"/>
      <c r="J206" s="96"/>
      <c r="K206" s="97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90"/>
      <c r="B207" s="96"/>
      <c r="C207" s="96"/>
      <c r="D207" s="96"/>
      <c r="E207" s="96"/>
      <c r="F207" s="96"/>
      <c r="G207" s="96"/>
      <c r="H207" s="96"/>
      <c r="I207" s="96"/>
      <c r="J207" s="96"/>
      <c r="K207" s="97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90"/>
      <c r="B208" s="96"/>
      <c r="C208" s="96"/>
      <c r="D208" s="96"/>
      <c r="E208" s="96"/>
      <c r="F208" s="96"/>
      <c r="G208" s="96"/>
      <c r="H208" s="96"/>
      <c r="I208" s="96"/>
      <c r="J208" s="96"/>
      <c r="K208" s="97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90"/>
      <c r="B209" s="96"/>
      <c r="C209" s="96"/>
      <c r="D209" s="96"/>
      <c r="E209" s="96"/>
      <c r="F209" s="96"/>
      <c r="G209" s="96"/>
      <c r="H209" s="96"/>
      <c r="I209" s="96"/>
      <c r="J209" s="96"/>
      <c r="K209" s="97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90"/>
      <c r="B210" s="96"/>
      <c r="C210" s="96"/>
      <c r="D210" s="96"/>
      <c r="E210" s="96"/>
      <c r="F210" s="96"/>
      <c r="G210" s="96"/>
      <c r="H210" s="96"/>
      <c r="I210" s="96"/>
      <c r="J210" s="96"/>
      <c r="K210" s="97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90"/>
      <c r="B211" s="96"/>
      <c r="C211" s="96"/>
      <c r="D211" s="96"/>
      <c r="E211" s="96"/>
      <c r="F211" s="96"/>
      <c r="G211" s="96"/>
      <c r="H211" s="96"/>
      <c r="I211" s="96"/>
      <c r="J211" s="96"/>
      <c r="K211" s="97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90"/>
      <c r="B212" s="96"/>
      <c r="C212" s="96"/>
      <c r="D212" s="96"/>
      <c r="E212" s="96"/>
      <c r="F212" s="96"/>
      <c r="G212" s="96"/>
      <c r="H212" s="96"/>
      <c r="I212" s="96"/>
      <c r="J212" s="96"/>
      <c r="K212" s="97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90"/>
      <c r="B213" s="96"/>
      <c r="C213" s="96"/>
      <c r="D213" s="96"/>
      <c r="E213" s="96"/>
      <c r="F213" s="96"/>
      <c r="G213" s="96"/>
      <c r="H213" s="96"/>
      <c r="I213" s="96"/>
      <c r="J213" s="96"/>
      <c r="K213" s="97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90"/>
      <c r="B214" s="96"/>
      <c r="C214" s="96"/>
      <c r="D214" s="96"/>
      <c r="E214" s="96"/>
      <c r="F214" s="96"/>
      <c r="G214" s="96"/>
      <c r="H214" s="96"/>
      <c r="I214" s="96"/>
      <c r="J214" s="96"/>
      <c r="K214" s="97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90"/>
      <c r="B215" s="96"/>
      <c r="C215" s="96"/>
      <c r="D215" s="96"/>
      <c r="E215" s="96"/>
      <c r="F215" s="96"/>
      <c r="G215" s="96"/>
      <c r="H215" s="96"/>
      <c r="I215" s="96"/>
      <c r="J215" s="96"/>
      <c r="K215" s="97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90"/>
      <c r="B216" s="96"/>
      <c r="C216" s="96"/>
      <c r="D216" s="96"/>
      <c r="E216" s="96"/>
      <c r="F216" s="96"/>
      <c r="G216" s="96"/>
      <c r="H216" s="96"/>
      <c r="I216" s="96"/>
      <c r="J216" s="96"/>
      <c r="K216" s="97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90"/>
      <c r="B217" s="96"/>
      <c r="C217" s="96"/>
      <c r="D217" s="96"/>
      <c r="E217" s="96"/>
      <c r="F217" s="96"/>
      <c r="G217" s="96"/>
      <c r="H217" s="96"/>
      <c r="I217" s="96"/>
      <c r="J217" s="96"/>
      <c r="K217" s="97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90"/>
      <c r="B218" s="96"/>
      <c r="C218" s="96"/>
      <c r="D218" s="96"/>
      <c r="E218" s="96"/>
      <c r="F218" s="96"/>
      <c r="G218" s="96"/>
      <c r="H218" s="96"/>
      <c r="I218" s="96"/>
      <c r="J218" s="96"/>
      <c r="K218" s="97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90"/>
      <c r="B219" s="96"/>
      <c r="C219" s="96"/>
      <c r="D219" s="96"/>
      <c r="E219" s="96"/>
      <c r="F219" s="96"/>
      <c r="G219" s="96"/>
      <c r="H219" s="96"/>
      <c r="I219" s="96"/>
      <c r="J219" s="96"/>
      <c r="K219" s="97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90"/>
      <c r="B220" s="96"/>
      <c r="C220" s="96"/>
      <c r="D220" s="96"/>
      <c r="E220" s="96"/>
      <c r="F220" s="96"/>
      <c r="G220" s="96"/>
      <c r="H220" s="96"/>
      <c r="I220" s="96"/>
      <c r="J220" s="96"/>
      <c r="K220" s="97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90"/>
      <c r="B221" s="96"/>
      <c r="C221" s="96"/>
      <c r="D221" s="96"/>
      <c r="E221" s="96"/>
      <c r="F221" s="96"/>
      <c r="G221" s="96"/>
      <c r="H221" s="96"/>
      <c r="I221" s="96"/>
      <c r="J221" s="96"/>
      <c r="K221" s="97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90"/>
      <c r="B222" s="96"/>
      <c r="C222" s="96"/>
      <c r="D222" s="96"/>
      <c r="E222" s="96"/>
      <c r="F222" s="96"/>
      <c r="G222" s="96"/>
      <c r="H222" s="96"/>
      <c r="I222" s="96"/>
      <c r="J222" s="96"/>
      <c r="K222" s="97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90"/>
      <c r="B223" s="96"/>
      <c r="C223" s="96"/>
      <c r="D223" s="96"/>
      <c r="E223" s="96"/>
      <c r="F223" s="96"/>
      <c r="G223" s="96"/>
      <c r="H223" s="96"/>
      <c r="I223" s="96"/>
      <c r="J223" s="96"/>
      <c r="K223" s="97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90"/>
      <c r="B224" s="96"/>
      <c r="C224" s="96"/>
      <c r="D224" s="96"/>
      <c r="E224" s="96"/>
      <c r="F224" s="96"/>
      <c r="G224" s="96"/>
      <c r="H224" s="96"/>
      <c r="I224" s="96"/>
      <c r="J224" s="96"/>
      <c r="K224" s="97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90"/>
      <c r="B225" s="96"/>
      <c r="C225" s="96"/>
      <c r="D225" s="96"/>
      <c r="E225" s="96"/>
      <c r="F225" s="96"/>
      <c r="G225" s="96"/>
      <c r="H225" s="96"/>
      <c r="I225" s="96"/>
      <c r="J225" s="96"/>
      <c r="K225" s="97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90"/>
      <c r="B226" s="96"/>
      <c r="C226" s="96"/>
      <c r="D226" s="96"/>
      <c r="E226" s="96"/>
      <c r="F226" s="96"/>
      <c r="G226" s="96"/>
      <c r="H226" s="96"/>
      <c r="I226" s="96"/>
      <c r="J226" s="96"/>
      <c r="K226" s="97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90"/>
      <c r="B227" s="96"/>
      <c r="C227" s="96"/>
      <c r="D227" s="96"/>
      <c r="E227" s="96"/>
      <c r="F227" s="96"/>
      <c r="G227" s="96"/>
      <c r="H227" s="96"/>
      <c r="I227" s="96"/>
      <c r="J227" s="96"/>
      <c r="K227" s="97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90"/>
      <c r="B228" s="96"/>
      <c r="C228" s="96"/>
      <c r="D228" s="96"/>
      <c r="E228" s="96"/>
      <c r="F228" s="96"/>
      <c r="G228" s="96"/>
      <c r="H228" s="96"/>
      <c r="I228" s="96"/>
      <c r="J228" s="96"/>
      <c r="K228" s="97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90"/>
      <c r="B229" s="96"/>
      <c r="C229" s="96"/>
      <c r="D229" s="96"/>
      <c r="E229" s="96"/>
      <c r="F229" s="96"/>
      <c r="G229" s="96"/>
      <c r="H229" s="96"/>
      <c r="I229" s="96"/>
      <c r="J229" s="96"/>
      <c r="K229" s="97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90"/>
      <c r="B230" s="96"/>
      <c r="C230" s="96"/>
      <c r="D230" s="96"/>
      <c r="E230" s="96"/>
      <c r="F230" s="96"/>
      <c r="G230" s="96"/>
      <c r="H230" s="96"/>
      <c r="I230" s="96"/>
      <c r="J230" s="96"/>
      <c r="K230" s="97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90"/>
      <c r="B231" s="96"/>
      <c r="C231" s="96"/>
      <c r="D231" s="96"/>
      <c r="E231" s="96"/>
      <c r="F231" s="96"/>
      <c r="G231" s="96"/>
      <c r="H231" s="96"/>
      <c r="I231" s="96"/>
      <c r="J231" s="96"/>
      <c r="K231" s="97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90"/>
      <c r="B232" s="96"/>
      <c r="C232" s="96"/>
      <c r="D232" s="96"/>
      <c r="E232" s="96"/>
      <c r="F232" s="96"/>
      <c r="G232" s="96"/>
      <c r="H232" s="96"/>
      <c r="I232" s="96"/>
      <c r="J232" s="96"/>
      <c r="K232" s="97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90"/>
      <c r="B233" s="96"/>
      <c r="C233" s="96"/>
      <c r="D233" s="96"/>
      <c r="E233" s="96"/>
      <c r="F233" s="96"/>
      <c r="G233" s="96"/>
      <c r="H233" s="96"/>
      <c r="I233" s="96"/>
      <c r="J233" s="96"/>
      <c r="K233" s="97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90"/>
      <c r="B234" s="96"/>
      <c r="C234" s="96"/>
      <c r="D234" s="96"/>
      <c r="E234" s="96"/>
      <c r="F234" s="96"/>
      <c r="G234" s="96"/>
      <c r="H234" s="96"/>
      <c r="I234" s="96"/>
      <c r="J234" s="96"/>
      <c r="K234" s="97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90"/>
      <c r="B235" s="96"/>
      <c r="C235" s="96"/>
      <c r="D235" s="96"/>
      <c r="E235" s="96"/>
      <c r="F235" s="96"/>
      <c r="G235" s="96"/>
      <c r="H235" s="96"/>
      <c r="I235" s="96"/>
      <c r="J235" s="96"/>
      <c r="K235" s="97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90"/>
      <c r="B236" s="96"/>
      <c r="C236" s="96"/>
      <c r="D236" s="96"/>
      <c r="E236" s="96"/>
      <c r="F236" s="96"/>
      <c r="G236" s="96"/>
      <c r="H236" s="96"/>
      <c r="I236" s="96"/>
      <c r="J236" s="96"/>
      <c r="K236" s="97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90"/>
      <c r="B237" s="96"/>
      <c r="C237" s="96"/>
      <c r="D237" s="96"/>
      <c r="E237" s="96"/>
      <c r="F237" s="96"/>
      <c r="G237" s="96"/>
      <c r="H237" s="96"/>
      <c r="I237" s="96"/>
      <c r="J237" s="96"/>
      <c r="K237" s="97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90"/>
      <c r="B238" s="96"/>
      <c r="C238" s="96"/>
      <c r="D238" s="96"/>
      <c r="E238" s="96"/>
      <c r="F238" s="96"/>
      <c r="G238" s="96"/>
      <c r="H238" s="96"/>
      <c r="I238" s="96"/>
      <c r="J238" s="96"/>
      <c r="K238" s="97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90"/>
      <c r="B239" s="96"/>
      <c r="C239" s="96"/>
      <c r="D239" s="96"/>
      <c r="E239" s="96"/>
      <c r="F239" s="96"/>
      <c r="G239" s="96"/>
      <c r="H239" s="96"/>
      <c r="I239" s="96"/>
      <c r="J239" s="96"/>
      <c r="K239" s="97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90"/>
      <c r="B240" s="96"/>
      <c r="C240" s="96"/>
      <c r="D240" s="96"/>
      <c r="E240" s="96"/>
      <c r="F240" s="96"/>
      <c r="G240" s="96"/>
      <c r="H240" s="96"/>
      <c r="I240" s="96"/>
      <c r="J240" s="96"/>
      <c r="K240" s="97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90"/>
      <c r="B241" s="96"/>
      <c r="C241" s="96"/>
      <c r="D241" s="96"/>
      <c r="E241" s="96"/>
      <c r="F241" s="96"/>
      <c r="G241" s="96"/>
      <c r="H241" s="96"/>
      <c r="I241" s="96"/>
      <c r="J241" s="96"/>
      <c r="K241" s="97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90"/>
      <c r="B242" s="96"/>
      <c r="C242" s="96"/>
      <c r="D242" s="96"/>
      <c r="E242" s="96"/>
      <c r="F242" s="96"/>
      <c r="G242" s="96"/>
      <c r="H242" s="96"/>
      <c r="I242" s="96"/>
      <c r="J242" s="96"/>
      <c r="K242" s="97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90"/>
      <c r="B243" s="96"/>
      <c r="C243" s="96"/>
      <c r="D243" s="96"/>
      <c r="E243" s="96"/>
      <c r="F243" s="96"/>
      <c r="G243" s="96"/>
      <c r="H243" s="96"/>
      <c r="I243" s="96"/>
      <c r="J243" s="96"/>
      <c r="K243" s="97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90"/>
      <c r="B244" s="96"/>
      <c r="C244" s="96"/>
      <c r="D244" s="96"/>
      <c r="E244" s="96"/>
      <c r="F244" s="96"/>
      <c r="G244" s="96"/>
      <c r="H244" s="96"/>
      <c r="I244" s="96"/>
      <c r="J244" s="96"/>
      <c r="K244" s="97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90"/>
      <c r="B245" s="96"/>
      <c r="C245" s="96"/>
      <c r="D245" s="96"/>
      <c r="E245" s="96"/>
      <c r="F245" s="96"/>
      <c r="G245" s="96"/>
      <c r="H245" s="96"/>
      <c r="I245" s="96"/>
      <c r="J245" s="96"/>
      <c r="K245" s="97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90"/>
      <c r="B246" s="96"/>
      <c r="C246" s="96"/>
      <c r="D246" s="96"/>
      <c r="E246" s="96"/>
      <c r="F246" s="96"/>
      <c r="G246" s="96"/>
      <c r="H246" s="96"/>
      <c r="I246" s="96"/>
      <c r="J246" s="96"/>
      <c r="K246" s="97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90"/>
      <c r="B247" s="96"/>
      <c r="C247" s="96"/>
      <c r="D247" s="96"/>
      <c r="E247" s="96"/>
      <c r="F247" s="96"/>
      <c r="G247" s="96"/>
      <c r="H247" s="96"/>
      <c r="I247" s="96"/>
      <c r="J247" s="96"/>
      <c r="K247" s="97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90"/>
      <c r="B248" s="96"/>
      <c r="C248" s="96"/>
      <c r="D248" s="96"/>
      <c r="E248" s="96"/>
      <c r="F248" s="96"/>
      <c r="G248" s="96"/>
      <c r="H248" s="96"/>
      <c r="I248" s="96"/>
      <c r="J248" s="96"/>
      <c r="K248" s="97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90"/>
      <c r="B249" s="96"/>
      <c r="C249" s="96"/>
      <c r="D249" s="96"/>
      <c r="E249" s="96"/>
      <c r="F249" s="96"/>
      <c r="G249" s="96"/>
      <c r="H249" s="96"/>
      <c r="I249" s="96"/>
      <c r="J249" s="96"/>
      <c r="K249" s="97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90"/>
      <c r="B250" s="96"/>
      <c r="C250" s="96"/>
      <c r="D250" s="96"/>
      <c r="E250" s="96"/>
      <c r="F250" s="96"/>
      <c r="G250" s="96"/>
      <c r="H250" s="96"/>
      <c r="I250" s="96"/>
      <c r="J250" s="96"/>
      <c r="K250" s="97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90"/>
      <c r="B251" s="96"/>
      <c r="C251" s="96"/>
      <c r="D251" s="96"/>
      <c r="E251" s="96"/>
      <c r="F251" s="96"/>
      <c r="G251" s="96"/>
      <c r="H251" s="96"/>
      <c r="I251" s="96"/>
      <c r="J251" s="96"/>
      <c r="K251" s="97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90"/>
      <c r="B252" s="96"/>
      <c r="C252" s="96"/>
      <c r="D252" s="96"/>
      <c r="E252" s="96"/>
      <c r="F252" s="96"/>
      <c r="G252" s="96"/>
      <c r="H252" s="96"/>
      <c r="I252" s="96"/>
      <c r="J252" s="96"/>
      <c r="K252" s="97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90"/>
      <c r="B253" s="96"/>
      <c r="C253" s="96"/>
      <c r="D253" s="96"/>
      <c r="E253" s="96"/>
      <c r="F253" s="96"/>
      <c r="G253" s="96"/>
      <c r="H253" s="96"/>
      <c r="I253" s="96"/>
      <c r="J253" s="96"/>
      <c r="K253" s="97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90"/>
      <c r="B254" s="96"/>
      <c r="C254" s="96"/>
      <c r="D254" s="96"/>
      <c r="E254" s="96"/>
      <c r="F254" s="96"/>
      <c r="G254" s="96"/>
      <c r="H254" s="96"/>
      <c r="I254" s="96"/>
      <c r="J254" s="96"/>
      <c r="K254" s="97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90"/>
      <c r="B255" s="96"/>
      <c r="C255" s="96"/>
      <c r="D255" s="96"/>
      <c r="E255" s="96"/>
      <c r="F255" s="96"/>
      <c r="G255" s="96"/>
      <c r="H255" s="96"/>
      <c r="I255" s="96"/>
      <c r="J255" s="96"/>
      <c r="K255" s="97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90"/>
      <c r="B256" s="96"/>
      <c r="C256" s="96"/>
      <c r="D256" s="96"/>
      <c r="E256" s="96"/>
      <c r="F256" s="96"/>
      <c r="G256" s="96"/>
      <c r="H256" s="96"/>
      <c r="I256" s="96"/>
      <c r="J256" s="96"/>
      <c r="K256" s="97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90"/>
      <c r="B257" s="96"/>
      <c r="C257" s="96"/>
      <c r="D257" s="96"/>
      <c r="E257" s="96"/>
      <c r="F257" s="96"/>
      <c r="G257" s="96"/>
      <c r="H257" s="96"/>
      <c r="I257" s="96"/>
      <c r="J257" s="96"/>
      <c r="K257" s="97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90"/>
      <c r="B258" s="96"/>
      <c r="C258" s="96"/>
      <c r="D258" s="96"/>
      <c r="E258" s="96"/>
      <c r="F258" s="96"/>
      <c r="G258" s="96"/>
      <c r="H258" s="96"/>
      <c r="I258" s="96"/>
      <c r="J258" s="96"/>
      <c r="K258" s="97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90"/>
      <c r="B259" s="96"/>
      <c r="C259" s="96"/>
      <c r="D259" s="96"/>
      <c r="E259" s="96"/>
      <c r="F259" s="96"/>
      <c r="G259" s="96"/>
      <c r="H259" s="96"/>
      <c r="I259" s="96"/>
      <c r="J259" s="96"/>
      <c r="K259" s="97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90"/>
      <c r="B260" s="96"/>
      <c r="C260" s="96"/>
      <c r="D260" s="96"/>
      <c r="E260" s="96"/>
      <c r="F260" s="96"/>
      <c r="G260" s="96"/>
      <c r="H260" s="96"/>
      <c r="I260" s="96"/>
      <c r="J260" s="96"/>
      <c r="K260" s="97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90"/>
      <c r="B261" s="96"/>
      <c r="C261" s="96"/>
      <c r="D261" s="96"/>
      <c r="E261" s="96"/>
      <c r="F261" s="96"/>
      <c r="G261" s="96"/>
      <c r="H261" s="96"/>
      <c r="I261" s="96"/>
      <c r="J261" s="96"/>
      <c r="K261" s="97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90"/>
      <c r="B262" s="96"/>
      <c r="C262" s="96"/>
      <c r="D262" s="96"/>
      <c r="E262" s="96"/>
      <c r="F262" s="96"/>
      <c r="G262" s="96"/>
      <c r="H262" s="96"/>
      <c r="I262" s="96"/>
      <c r="J262" s="96"/>
      <c r="K262" s="97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90"/>
      <c r="B263" s="96"/>
      <c r="C263" s="96"/>
      <c r="D263" s="96"/>
      <c r="E263" s="96"/>
      <c r="F263" s="96"/>
      <c r="G263" s="96"/>
      <c r="H263" s="96"/>
      <c r="I263" s="96"/>
      <c r="J263" s="96"/>
      <c r="K263" s="97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90"/>
      <c r="B264" s="96"/>
      <c r="C264" s="96"/>
      <c r="D264" s="96"/>
      <c r="E264" s="96"/>
      <c r="F264" s="96"/>
      <c r="G264" s="96"/>
      <c r="H264" s="96"/>
      <c r="I264" s="96"/>
      <c r="J264" s="96"/>
      <c r="K264" s="97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90"/>
      <c r="B265" s="96"/>
      <c r="C265" s="96"/>
      <c r="D265" s="96"/>
      <c r="E265" s="96"/>
      <c r="F265" s="96"/>
      <c r="G265" s="96"/>
      <c r="H265" s="96"/>
      <c r="I265" s="96"/>
      <c r="J265" s="96"/>
      <c r="K265" s="97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90"/>
      <c r="B266" s="96"/>
      <c r="C266" s="96"/>
      <c r="D266" s="96"/>
      <c r="E266" s="96"/>
      <c r="F266" s="96"/>
      <c r="G266" s="96"/>
      <c r="H266" s="96"/>
      <c r="I266" s="96"/>
      <c r="J266" s="96"/>
      <c r="K266" s="97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90"/>
      <c r="B267" s="96"/>
      <c r="C267" s="96"/>
      <c r="D267" s="96"/>
      <c r="E267" s="96"/>
      <c r="F267" s="96"/>
      <c r="G267" s="96"/>
      <c r="H267" s="96"/>
      <c r="I267" s="96"/>
      <c r="J267" s="96"/>
      <c r="K267" s="97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90"/>
      <c r="B268" s="96"/>
      <c r="C268" s="96"/>
      <c r="D268" s="96"/>
      <c r="E268" s="96"/>
      <c r="F268" s="96"/>
      <c r="G268" s="96"/>
      <c r="H268" s="96"/>
      <c r="I268" s="96"/>
      <c r="J268" s="96"/>
      <c r="K268" s="97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90"/>
      <c r="B269" s="96"/>
      <c r="C269" s="96"/>
      <c r="D269" s="96"/>
      <c r="E269" s="96"/>
      <c r="F269" s="96"/>
      <c r="G269" s="96"/>
      <c r="H269" s="96"/>
      <c r="I269" s="96"/>
      <c r="J269" s="96"/>
      <c r="K269" s="97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90"/>
      <c r="B270" s="96"/>
      <c r="C270" s="96"/>
      <c r="D270" s="96"/>
      <c r="E270" s="96"/>
      <c r="F270" s="96"/>
      <c r="G270" s="96"/>
      <c r="H270" s="96"/>
      <c r="I270" s="96"/>
      <c r="J270" s="96"/>
      <c r="K270" s="97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90"/>
      <c r="B271" s="96"/>
      <c r="C271" s="96"/>
      <c r="D271" s="96"/>
      <c r="E271" s="96"/>
      <c r="F271" s="96"/>
      <c r="G271" s="96"/>
      <c r="H271" s="96"/>
      <c r="I271" s="96"/>
      <c r="J271" s="96"/>
      <c r="K271" s="97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90"/>
      <c r="B272" s="96"/>
      <c r="C272" s="96"/>
      <c r="D272" s="96"/>
      <c r="E272" s="96"/>
      <c r="F272" s="96"/>
      <c r="G272" s="96"/>
      <c r="H272" s="96"/>
      <c r="I272" s="96"/>
      <c r="J272" s="96"/>
      <c r="K272" s="97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90"/>
      <c r="B273" s="96"/>
      <c r="C273" s="96"/>
      <c r="D273" s="96"/>
      <c r="E273" s="96"/>
      <c r="F273" s="96"/>
      <c r="G273" s="96"/>
      <c r="H273" s="96"/>
      <c r="I273" s="96"/>
      <c r="J273" s="96"/>
      <c r="K273" s="97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90"/>
      <c r="B274" s="96"/>
      <c r="C274" s="96"/>
      <c r="D274" s="96"/>
      <c r="E274" s="96"/>
      <c r="F274" s="96"/>
      <c r="G274" s="96"/>
      <c r="H274" s="96"/>
      <c r="I274" s="96"/>
      <c r="J274" s="96"/>
      <c r="K274" s="97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90"/>
      <c r="B275" s="96"/>
      <c r="C275" s="96"/>
      <c r="D275" s="96"/>
      <c r="E275" s="96"/>
      <c r="F275" s="96"/>
      <c r="G275" s="96"/>
      <c r="H275" s="96"/>
      <c r="I275" s="96"/>
      <c r="J275" s="96"/>
      <c r="K275" s="97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90"/>
      <c r="B276" s="96"/>
      <c r="C276" s="96"/>
      <c r="D276" s="96"/>
      <c r="E276" s="96"/>
      <c r="F276" s="96"/>
      <c r="G276" s="96"/>
      <c r="H276" s="96"/>
      <c r="I276" s="96"/>
      <c r="J276" s="96"/>
      <c r="K276" s="97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90"/>
      <c r="B277" s="96"/>
      <c r="C277" s="96"/>
      <c r="D277" s="96"/>
      <c r="E277" s="96"/>
      <c r="F277" s="96"/>
      <c r="G277" s="96"/>
      <c r="H277" s="96"/>
      <c r="I277" s="96"/>
      <c r="J277" s="96"/>
      <c r="K277" s="97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90"/>
      <c r="B278" s="96"/>
      <c r="C278" s="96"/>
      <c r="D278" s="96"/>
      <c r="E278" s="96"/>
      <c r="F278" s="96"/>
      <c r="G278" s="96"/>
      <c r="H278" s="96"/>
      <c r="I278" s="96"/>
      <c r="J278" s="96"/>
      <c r="K278" s="97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90"/>
      <c r="B279" s="96"/>
      <c r="C279" s="96"/>
      <c r="D279" s="96"/>
      <c r="E279" s="96"/>
      <c r="F279" s="96"/>
      <c r="G279" s="96"/>
      <c r="H279" s="96"/>
      <c r="I279" s="96"/>
      <c r="J279" s="96"/>
      <c r="K279" s="97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90"/>
      <c r="B280" s="96"/>
      <c r="C280" s="96"/>
      <c r="D280" s="96"/>
      <c r="E280" s="96"/>
      <c r="F280" s="96"/>
      <c r="G280" s="96"/>
      <c r="H280" s="96"/>
      <c r="I280" s="96"/>
      <c r="J280" s="96"/>
      <c r="K280" s="97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90"/>
      <c r="B281" s="96"/>
      <c r="C281" s="96"/>
      <c r="D281" s="96"/>
      <c r="E281" s="96"/>
      <c r="F281" s="96"/>
      <c r="G281" s="96"/>
      <c r="H281" s="96"/>
      <c r="I281" s="96"/>
      <c r="J281" s="96"/>
      <c r="K281" s="97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90"/>
      <c r="B282" s="96"/>
      <c r="C282" s="96"/>
      <c r="D282" s="96"/>
      <c r="E282" s="96"/>
      <c r="F282" s="96"/>
      <c r="G282" s="96"/>
      <c r="H282" s="96"/>
      <c r="I282" s="96"/>
      <c r="J282" s="96"/>
      <c r="K282" s="97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90"/>
      <c r="B283" s="96"/>
      <c r="C283" s="96"/>
      <c r="D283" s="96"/>
      <c r="E283" s="96"/>
      <c r="F283" s="96"/>
      <c r="G283" s="96"/>
      <c r="H283" s="96"/>
      <c r="I283" s="96"/>
      <c r="J283" s="96"/>
      <c r="K283" s="97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90"/>
      <c r="B284" s="96"/>
      <c r="C284" s="96"/>
      <c r="D284" s="96"/>
      <c r="E284" s="96"/>
      <c r="F284" s="96"/>
      <c r="G284" s="96"/>
      <c r="H284" s="96"/>
      <c r="I284" s="96"/>
      <c r="J284" s="96"/>
      <c r="K284" s="97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90"/>
      <c r="B285" s="96"/>
      <c r="C285" s="96"/>
      <c r="D285" s="96"/>
      <c r="E285" s="96"/>
      <c r="F285" s="96"/>
      <c r="G285" s="96"/>
      <c r="H285" s="96"/>
      <c r="I285" s="96"/>
      <c r="J285" s="96"/>
      <c r="K285" s="97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90"/>
      <c r="B286" s="96"/>
      <c r="C286" s="96"/>
      <c r="D286" s="96"/>
      <c r="E286" s="96"/>
      <c r="F286" s="96"/>
      <c r="G286" s="96"/>
      <c r="H286" s="96"/>
      <c r="I286" s="96"/>
      <c r="J286" s="96"/>
      <c r="K286" s="97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90"/>
      <c r="B287" s="96"/>
      <c r="C287" s="96"/>
      <c r="D287" s="96"/>
      <c r="E287" s="96"/>
      <c r="F287" s="96"/>
      <c r="G287" s="96"/>
      <c r="H287" s="96"/>
      <c r="I287" s="96"/>
      <c r="J287" s="96"/>
      <c r="K287" s="97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90"/>
      <c r="B288" s="96"/>
      <c r="C288" s="96"/>
      <c r="D288" s="96"/>
      <c r="E288" s="96"/>
      <c r="F288" s="96"/>
      <c r="G288" s="96"/>
      <c r="H288" s="96"/>
      <c r="I288" s="96"/>
      <c r="J288" s="96"/>
      <c r="K288" s="97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90"/>
      <c r="B289" s="96"/>
      <c r="C289" s="96"/>
      <c r="D289" s="96"/>
      <c r="E289" s="96"/>
      <c r="F289" s="96"/>
      <c r="G289" s="96"/>
      <c r="H289" s="96"/>
      <c r="I289" s="96"/>
      <c r="J289" s="96"/>
      <c r="K289" s="97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90"/>
      <c r="B290" s="96"/>
      <c r="C290" s="96"/>
      <c r="D290" s="96"/>
      <c r="E290" s="96"/>
      <c r="F290" s="96"/>
      <c r="G290" s="96"/>
      <c r="H290" s="96"/>
      <c r="I290" s="96"/>
      <c r="J290" s="96"/>
      <c r="K290" s="97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90"/>
      <c r="B291" s="96"/>
      <c r="C291" s="96"/>
      <c r="D291" s="96"/>
      <c r="E291" s="96"/>
      <c r="F291" s="96"/>
      <c r="G291" s="96"/>
      <c r="H291" s="96"/>
      <c r="I291" s="96"/>
      <c r="J291" s="96"/>
      <c r="K291" s="97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90"/>
      <c r="B292" s="96"/>
      <c r="C292" s="96"/>
      <c r="D292" s="96"/>
      <c r="E292" s="96"/>
      <c r="F292" s="96"/>
      <c r="G292" s="96"/>
      <c r="H292" s="96"/>
      <c r="I292" s="96"/>
      <c r="J292" s="96"/>
      <c r="K292" s="97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90"/>
      <c r="B293" s="96"/>
      <c r="C293" s="96"/>
      <c r="D293" s="96"/>
      <c r="E293" s="96"/>
      <c r="F293" s="96"/>
      <c r="G293" s="96"/>
      <c r="H293" s="96"/>
      <c r="I293" s="96"/>
      <c r="J293" s="96"/>
      <c r="K293" s="97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90"/>
      <c r="B294" s="96"/>
      <c r="C294" s="96"/>
      <c r="D294" s="96"/>
      <c r="E294" s="96"/>
      <c r="F294" s="96"/>
      <c r="G294" s="96"/>
      <c r="H294" s="96"/>
      <c r="I294" s="96"/>
      <c r="J294" s="96"/>
      <c r="K294" s="97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90"/>
      <c r="B295" s="96"/>
      <c r="C295" s="96"/>
      <c r="D295" s="96"/>
      <c r="E295" s="96"/>
      <c r="F295" s="96"/>
      <c r="G295" s="96"/>
      <c r="H295" s="96"/>
      <c r="I295" s="96"/>
      <c r="J295" s="96"/>
      <c r="K295" s="97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90"/>
      <c r="B296" s="96"/>
      <c r="C296" s="96"/>
      <c r="D296" s="96"/>
      <c r="E296" s="96"/>
      <c r="F296" s="96"/>
      <c r="G296" s="96"/>
      <c r="H296" s="96"/>
      <c r="I296" s="96"/>
      <c r="J296" s="96"/>
      <c r="K296" s="97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90"/>
      <c r="B297" s="96"/>
      <c r="C297" s="96"/>
      <c r="D297" s="96"/>
      <c r="E297" s="96"/>
      <c r="F297" s="96"/>
      <c r="G297" s="96"/>
      <c r="H297" s="96"/>
      <c r="I297" s="96"/>
      <c r="J297" s="96"/>
      <c r="K297" s="97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90"/>
      <c r="B298" s="96"/>
      <c r="C298" s="96"/>
      <c r="D298" s="96"/>
      <c r="E298" s="96"/>
      <c r="F298" s="96"/>
      <c r="G298" s="96"/>
      <c r="H298" s="96"/>
      <c r="I298" s="96"/>
      <c r="J298" s="96"/>
      <c r="K298" s="97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90"/>
      <c r="B299" s="96"/>
      <c r="C299" s="96"/>
      <c r="D299" s="96"/>
      <c r="E299" s="96"/>
      <c r="F299" s="96"/>
      <c r="G299" s="96"/>
      <c r="H299" s="96"/>
      <c r="I299" s="96"/>
      <c r="J299" s="96"/>
      <c r="K299" s="97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90"/>
      <c r="B300" s="96"/>
      <c r="C300" s="96"/>
      <c r="D300" s="96"/>
      <c r="E300" s="96"/>
      <c r="F300" s="96"/>
      <c r="G300" s="96"/>
      <c r="H300" s="96"/>
      <c r="I300" s="96"/>
      <c r="J300" s="96"/>
      <c r="K300" s="97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90"/>
      <c r="B301" s="96"/>
      <c r="C301" s="96"/>
      <c r="D301" s="96"/>
      <c r="E301" s="96"/>
      <c r="F301" s="96"/>
      <c r="G301" s="96"/>
      <c r="H301" s="96"/>
      <c r="I301" s="96"/>
      <c r="J301" s="96"/>
      <c r="K301" s="97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90"/>
      <c r="B302" s="96"/>
      <c r="C302" s="96"/>
      <c r="D302" s="96"/>
      <c r="E302" s="96"/>
      <c r="F302" s="96"/>
      <c r="G302" s="96"/>
      <c r="H302" s="96"/>
      <c r="I302" s="96"/>
      <c r="J302" s="96"/>
      <c r="K302" s="97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90"/>
      <c r="B303" s="96"/>
      <c r="C303" s="96"/>
      <c r="D303" s="96"/>
      <c r="E303" s="96"/>
      <c r="F303" s="96"/>
      <c r="G303" s="96"/>
      <c r="H303" s="96"/>
      <c r="I303" s="96"/>
      <c r="J303" s="96"/>
      <c r="K303" s="97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90"/>
      <c r="B304" s="96"/>
      <c r="C304" s="96"/>
      <c r="D304" s="96"/>
      <c r="E304" s="96"/>
      <c r="F304" s="96"/>
      <c r="G304" s="96"/>
      <c r="H304" s="96"/>
      <c r="I304" s="96"/>
      <c r="J304" s="96"/>
      <c r="K304" s="97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90"/>
      <c r="B305" s="96"/>
      <c r="C305" s="96"/>
      <c r="D305" s="96"/>
      <c r="E305" s="96"/>
      <c r="F305" s="96"/>
      <c r="G305" s="96"/>
      <c r="H305" s="96"/>
      <c r="I305" s="96"/>
      <c r="J305" s="96"/>
      <c r="K305" s="97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90"/>
      <c r="B306" s="96"/>
      <c r="C306" s="96"/>
      <c r="D306" s="96"/>
      <c r="E306" s="96"/>
      <c r="F306" s="96"/>
      <c r="G306" s="96"/>
      <c r="H306" s="96"/>
      <c r="I306" s="96"/>
      <c r="J306" s="96"/>
      <c r="K306" s="97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90"/>
      <c r="B307" s="96"/>
      <c r="C307" s="96"/>
      <c r="D307" s="96"/>
      <c r="E307" s="96"/>
      <c r="F307" s="96"/>
      <c r="G307" s="96"/>
      <c r="H307" s="96"/>
      <c r="I307" s="96"/>
      <c r="J307" s="96"/>
      <c r="K307" s="97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90"/>
      <c r="B308" s="96"/>
      <c r="C308" s="96"/>
      <c r="D308" s="96"/>
      <c r="E308" s="96"/>
      <c r="F308" s="96"/>
      <c r="G308" s="96"/>
      <c r="H308" s="96"/>
      <c r="I308" s="96"/>
      <c r="J308" s="96"/>
      <c r="K308" s="97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90"/>
      <c r="B309" s="96"/>
      <c r="C309" s="96"/>
      <c r="D309" s="96"/>
      <c r="E309" s="96"/>
      <c r="F309" s="96"/>
      <c r="G309" s="96"/>
      <c r="H309" s="96"/>
      <c r="I309" s="96"/>
      <c r="J309" s="96"/>
      <c r="K309" s="97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90"/>
      <c r="B310" s="96"/>
      <c r="C310" s="96"/>
      <c r="D310" s="96"/>
      <c r="E310" s="96"/>
      <c r="F310" s="96"/>
      <c r="G310" s="96"/>
      <c r="H310" s="96"/>
      <c r="I310" s="96"/>
      <c r="J310" s="96"/>
      <c r="K310" s="97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90"/>
      <c r="B311" s="96"/>
      <c r="C311" s="96"/>
      <c r="D311" s="96"/>
      <c r="E311" s="96"/>
      <c r="F311" s="96"/>
      <c r="G311" s="96"/>
      <c r="H311" s="96"/>
      <c r="I311" s="96"/>
      <c r="J311" s="96"/>
      <c r="K311" s="97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90"/>
      <c r="B312" s="96"/>
      <c r="C312" s="96"/>
      <c r="D312" s="96"/>
      <c r="E312" s="96"/>
      <c r="F312" s="96"/>
      <c r="G312" s="96"/>
      <c r="H312" s="96"/>
      <c r="I312" s="96"/>
      <c r="J312" s="96"/>
      <c r="K312" s="97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90"/>
      <c r="B313" s="96"/>
      <c r="C313" s="96"/>
      <c r="D313" s="96"/>
      <c r="E313" s="96"/>
      <c r="F313" s="96"/>
      <c r="G313" s="96"/>
      <c r="H313" s="96"/>
      <c r="I313" s="96"/>
      <c r="J313" s="96"/>
      <c r="K313" s="97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90"/>
      <c r="B314" s="96"/>
      <c r="C314" s="96"/>
      <c r="D314" s="96"/>
      <c r="E314" s="96"/>
      <c r="F314" s="96"/>
      <c r="G314" s="96"/>
      <c r="H314" s="96"/>
      <c r="I314" s="96"/>
      <c r="J314" s="96"/>
      <c r="K314" s="97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90"/>
      <c r="B315" s="96"/>
      <c r="C315" s="96"/>
      <c r="D315" s="96"/>
      <c r="E315" s="96"/>
      <c r="F315" s="96"/>
      <c r="G315" s="96"/>
      <c r="H315" s="96"/>
      <c r="I315" s="96"/>
      <c r="J315" s="96"/>
      <c r="K315" s="97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90"/>
      <c r="B316" s="96"/>
      <c r="C316" s="96"/>
      <c r="D316" s="96"/>
      <c r="E316" s="96"/>
      <c r="F316" s="96"/>
      <c r="G316" s="96"/>
      <c r="H316" s="96"/>
      <c r="I316" s="96"/>
      <c r="J316" s="96"/>
      <c r="K316" s="97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90"/>
      <c r="B317" s="96"/>
      <c r="C317" s="96"/>
      <c r="D317" s="96"/>
      <c r="E317" s="96"/>
      <c r="F317" s="96"/>
      <c r="G317" s="96"/>
      <c r="H317" s="96"/>
      <c r="I317" s="96"/>
      <c r="J317" s="96"/>
      <c r="K317" s="97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90"/>
      <c r="B318" s="96"/>
      <c r="C318" s="96"/>
      <c r="D318" s="96"/>
      <c r="E318" s="96"/>
      <c r="F318" s="96"/>
      <c r="G318" s="96"/>
      <c r="H318" s="96"/>
      <c r="I318" s="96"/>
      <c r="J318" s="96"/>
      <c r="K318" s="97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90"/>
      <c r="B319" s="96"/>
      <c r="C319" s="96"/>
      <c r="D319" s="96"/>
      <c r="E319" s="96"/>
      <c r="F319" s="96"/>
      <c r="G319" s="96"/>
      <c r="H319" s="96"/>
      <c r="I319" s="96"/>
      <c r="J319" s="96"/>
      <c r="K319" s="97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90"/>
      <c r="B320" s="96"/>
      <c r="C320" s="96"/>
      <c r="D320" s="96"/>
      <c r="E320" s="96"/>
      <c r="F320" s="96"/>
      <c r="G320" s="96"/>
      <c r="H320" s="96"/>
      <c r="I320" s="96"/>
      <c r="J320" s="96"/>
      <c r="K320" s="97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90"/>
      <c r="B321" s="96"/>
      <c r="C321" s="96"/>
      <c r="D321" s="96"/>
      <c r="E321" s="96"/>
      <c r="F321" s="96"/>
      <c r="G321" s="96"/>
      <c r="H321" s="96"/>
      <c r="I321" s="96"/>
      <c r="J321" s="96"/>
      <c r="K321" s="97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90"/>
      <c r="B322" s="96"/>
      <c r="C322" s="96"/>
      <c r="D322" s="96"/>
      <c r="E322" s="96"/>
      <c r="F322" s="96"/>
      <c r="G322" s="96"/>
      <c r="H322" s="96"/>
      <c r="I322" s="96"/>
      <c r="J322" s="96"/>
      <c r="K322" s="97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90"/>
      <c r="B323" s="96"/>
      <c r="C323" s="96"/>
      <c r="D323" s="96"/>
      <c r="E323" s="96"/>
      <c r="F323" s="96"/>
      <c r="G323" s="96"/>
      <c r="H323" s="96"/>
      <c r="I323" s="96"/>
      <c r="J323" s="96"/>
      <c r="K323" s="97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90"/>
      <c r="B324" s="96"/>
      <c r="C324" s="96"/>
      <c r="D324" s="96"/>
      <c r="E324" s="96"/>
      <c r="F324" s="96"/>
      <c r="G324" s="96"/>
      <c r="H324" s="96"/>
      <c r="I324" s="96"/>
      <c r="J324" s="96"/>
      <c r="K324" s="97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90"/>
      <c r="B325" s="96"/>
      <c r="C325" s="96"/>
      <c r="D325" s="96"/>
      <c r="E325" s="96"/>
      <c r="F325" s="96"/>
      <c r="G325" s="96"/>
      <c r="H325" s="96"/>
      <c r="I325" s="96"/>
      <c r="J325" s="96"/>
      <c r="K325" s="97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90"/>
      <c r="B326" s="96"/>
      <c r="C326" s="96"/>
      <c r="D326" s="96"/>
      <c r="E326" s="96"/>
      <c r="F326" s="96"/>
      <c r="G326" s="96"/>
      <c r="H326" s="96"/>
      <c r="I326" s="96"/>
      <c r="J326" s="96"/>
      <c r="K326" s="97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90"/>
      <c r="B327" s="96"/>
      <c r="C327" s="96"/>
      <c r="D327" s="96"/>
      <c r="E327" s="96"/>
      <c r="F327" s="96"/>
      <c r="G327" s="96"/>
      <c r="H327" s="96"/>
      <c r="I327" s="96"/>
      <c r="J327" s="96"/>
      <c r="K327" s="97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90"/>
      <c r="B328" s="96"/>
      <c r="C328" s="96"/>
      <c r="D328" s="96"/>
      <c r="E328" s="96"/>
      <c r="F328" s="96"/>
      <c r="G328" s="96"/>
      <c r="H328" s="96"/>
      <c r="I328" s="96"/>
      <c r="J328" s="96"/>
      <c r="K328" s="97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90"/>
      <c r="B329" s="96"/>
      <c r="C329" s="96"/>
      <c r="D329" s="96"/>
      <c r="E329" s="96"/>
      <c r="F329" s="96"/>
      <c r="G329" s="96"/>
      <c r="H329" s="96"/>
      <c r="I329" s="96"/>
      <c r="J329" s="96"/>
      <c r="K329" s="97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90"/>
      <c r="B330" s="96"/>
      <c r="C330" s="96"/>
      <c r="D330" s="96"/>
      <c r="E330" s="96"/>
      <c r="F330" s="96"/>
      <c r="G330" s="96"/>
      <c r="H330" s="96"/>
      <c r="I330" s="96"/>
      <c r="J330" s="96"/>
      <c r="K330" s="97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90"/>
      <c r="B331" s="96"/>
      <c r="C331" s="96"/>
      <c r="D331" s="96"/>
      <c r="E331" s="96"/>
      <c r="F331" s="96"/>
      <c r="G331" s="96"/>
      <c r="H331" s="96"/>
      <c r="I331" s="96"/>
      <c r="J331" s="96"/>
      <c r="K331" s="97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90"/>
      <c r="B332" s="96"/>
      <c r="C332" s="96"/>
      <c r="D332" s="96"/>
      <c r="E332" s="96"/>
      <c r="F332" s="96"/>
      <c r="G332" s="96"/>
      <c r="H332" s="96"/>
      <c r="I332" s="96"/>
      <c r="J332" s="96"/>
      <c r="K332" s="97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90"/>
      <c r="B333" s="96"/>
      <c r="C333" s="96"/>
      <c r="D333" s="96"/>
      <c r="E333" s="96"/>
      <c r="F333" s="96"/>
      <c r="G333" s="96"/>
      <c r="H333" s="96"/>
      <c r="I333" s="96"/>
      <c r="J333" s="96"/>
      <c r="K333" s="97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90"/>
      <c r="B334" s="96"/>
      <c r="C334" s="96"/>
      <c r="D334" s="96"/>
      <c r="E334" s="96"/>
      <c r="F334" s="96"/>
      <c r="G334" s="96"/>
      <c r="H334" s="96"/>
      <c r="I334" s="96"/>
      <c r="J334" s="96"/>
      <c r="K334" s="97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90"/>
      <c r="B335" s="96"/>
      <c r="C335" s="96"/>
      <c r="D335" s="96"/>
      <c r="E335" s="96"/>
      <c r="F335" s="96"/>
      <c r="G335" s="96"/>
      <c r="H335" s="96"/>
      <c r="I335" s="96"/>
      <c r="J335" s="96"/>
      <c r="K335" s="97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90"/>
      <c r="B336" s="96"/>
      <c r="C336" s="96"/>
      <c r="D336" s="96"/>
      <c r="E336" s="96"/>
      <c r="F336" s="96"/>
      <c r="G336" s="96"/>
      <c r="H336" s="96"/>
      <c r="I336" s="96"/>
      <c r="J336" s="96"/>
      <c r="K336" s="97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90"/>
      <c r="B337" s="96"/>
      <c r="C337" s="96"/>
      <c r="D337" s="96"/>
      <c r="E337" s="96"/>
      <c r="F337" s="96"/>
      <c r="G337" s="96"/>
      <c r="H337" s="96"/>
      <c r="I337" s="96"/>
      <c r="J337" s="96"/>
      <c r="K337" s="97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90"/>
      <c r="B338" s="96"/>
      <c r="C338" s="96"/>
      <c r="D338" s="96"/>
      <c r="E338" s="96"/>
      <c r="F338" s="96"/>
      <c r="G338" s="96"/>
      <c r="H338" s="96"/>
      <c r="I338" s="96"/>
      <c r="J338" s="96"/>
      <c r="K338" s="97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90"/>
      <c r="B339" s="96"/>
      <c r="C339" s="96"/>
      <c r="D339" s="96"/>
      <c r="E339" s="96"/>
      <c r="F339" s="96"/>
      <c r="G339" s="96"/>
      <c r="H339" s="96"/>
      <c r="I339" s="96"/>
      <c r="J339" s="96"/>
      <c r="K339" s="97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90"/>
      <c r="B340" s="96"/>
      <c r="C340" s="96"/>
      <c r="D340" s="96"/>
      <c r="E340" s="96"/>
      <c r="F340" s="96"/>
      <c r="G340" s="96"/>
      <c r="H340" s="96"/>
      <c r="I340" s="96"/>
      <c r="J340" s="96"/>
      <c r="K340" s="97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90"/>
      <c r="B341" s="96"/>
      <c r="C341" s="96"/>
      <c r="D341" s="96"/>
      <c r="E341" s="96"/>
      <c r="F341" s="96"/>
      <c r="G341" s="96"/>
      <c r="H341" s="96"/>
      <c r="I341" s="96"/>
      <c r="J341" s="96"/>
      <c r="K341" s="97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90"/>
      <c r="B342" s="96"/>
      <c r="C342" s="96"/>
      <c r="D342" s="96"/>
      <c r="E342" s="96"/>
      <c r="F342" s="96"/>
      <c r="G342" s="96"/>
      <c r="H342" s="96"/>
      <c r="I342" s="96"/>
      <c r="J342" s="96"/>
      <c r="K342" s="97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90"/>
      <c r="B343" s="96"/>
      <c r="C343" s="96"/>
      <c r="D343" s="96"/>
      <c r="E343" s="96"/>
      <c r="F343" s="96"/>
      <c r="G343" s="96"/>
      <c r="H343" s="96"/>
      <c r="I343" s="96"/>
      <c r="J343" s="96"/>
      <c r="K343" s="97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90"/>
      <c r="B344" s="96"/>
      <c r="C344" s="96"/>
      <c r="D344" s="96"/>
      <c r="E344" s="96"/>
      <c r="F344" s="96"/>
      <c r="G344" s="96"/>
      <c r="H344" s="96"/>
      <c r="I344" s="96"/>
      <c r="J344" s="96"/>
      <c r="K344" s="97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90"/>
      <c r="B345" s="96"/>
      <c r="C345" s="96"/>
      <c r="D345" s="96"/>
      <c r="E345" s="96"/>
      <c r="F345" s="96"/>
      <c r="G345" s="96"/>
      <c r="H345" s="96"/>
      <c r="I345" s="96"/>
      <c r="J345" s="96"/>
      <c r="K345" s="97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90"/>
      <c r="B346" s="96"/>
      <c r="C346" s="96"/>
      <c r="D346" s="96"/>
      <c r="E346" s="96"/>
      <c r="F346" s="96"/>
      <c r="G346" s="96"/>
      <c r="H346" s="96"/>
      <c r="I346" s="96"/>
      <c r="J346" s="96"/>
      <c r="K346" s="97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90"/>
      <c r="B347" s="96"/>
      <c r="C347" s="96"/>
      <c r="D347" s="96"/>
      <c r="E347" s="96"/>
      <c r="F347" s="96"/>
      <c r="G347" s="96"/>
      <c r="H347" s="96"/>
      <c r="I347" s="96"/>
      <c r="J347" s="96"/>
      <c r="K347" s="97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90"/>
      <c r="B348" s="96"/>
      <c r="C348" s="96"/>
      <c r="D348" s="96"/>
      <c r="E348" s="96"/>
      <c r="F348" s="96"/>
      <c r="G348" s="96"/>
      <c r="H348" s="96"/>
      <c r="I348" s="96"/>
      <c r="J348" s="96"/>
      <c r="K348" s="97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90"/>
      <c r="B349" s="96"/>
      <c r="C349" s="96"/>
      <c r="D349" s="96"/>
      <c r="E349" s="96"/>
      <c r="F349" s="96"/>
      <c r="G349" s="96"/>
      <c r="H349" s="96"/>
      <c r="I349" s="96"/>
      <c r="J349" s="96"/>
      <c r="K349" s="97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90"/>
      <c r="B350" s="96"/>
      <c r="C350" s="96"/>
      <c r="D350" s="96"/>
      <c r="E350" s="96"/>
      <c r="F350" s="96"/>
      <c r="G350" s="96"/>
      <c r="H350" s="96"/>
      <c r="I350" s="96"/>
      <c r="J350" s="96"/>
      <c r="K350" s="97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90"/>
      <c r="B351" s="96"/>
      <c r="C351" s="96"/>
      <c r="D351" s="96"/>
      <c r="E351" s="96"/>
      <c r="F351" s="96"/>
      <c r="G351" s="96"/>
      <c r="H351" s="96"/>
      <c r="I351" s="96"/>
      <c r="J351" s="96"/>
      <c r="K351" s="97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90"/>
      <c r="B352" s="96"/>
      <c r="C352" s="96"/>
      <c r="D352" s="96"/>
      <c r="E352" s="96"/>
      <c r="F352" s="96"/>
      <c r="G352" s="96"/>
      <c r="H352" s="96"/>
      <c r="I352" s="96"/>
      <c r="J352" s="96"/>
      <c r="K352" s="97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90"/>
      <c r="B353" s="96"/>
      <c r="C353" s="96"/>
      <c r="D353" s="96"/>
      <c r="E353" s="96"/>
      <c r="F353" s="96"/>
      <c r="G353" s="96"/>
      <c r="H353" s="96"/>
      <c r="I353" s="96"/>
      <c r="J353" s="96"/>
      <c r="K353" s="97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90"/>
      <c r="B354" s="96"/>
      <c r="C354" s="96"/>
      <c r="D354" s="96"/>
      <c r="E354" s="96"/>
      <c r="F354" s="96"/>
      <c r="G354" s="96"/>
      <c r="H354" s="96"/>
      <c r="I354" s="96"/>
      <c r="J354" s="96"/>
      <c r="K354" s="97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90"/>
      <c r="B355" s="96"/>
      <c r="C355" s="96"/>
      <c r="D355" s="96"/>
      <c r="E355" s="96"/>
      <c r="F355" s="96"/>
      <c r="G355" s="96"/>
      <c r="H355" s="96"/>
      <c r="I355" s="96"/>
      <c r="J355" s="96"/>
      <c r="K355" s="97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90"/>
      <c r="B356" s="96"/>
      <c r="C356" s="96"/>
      <c r="D356" s="96"/>
      <c r="E356" s="96"/>
      <c r="F356" s="96"/>
      <c r="G356" s="96"/>
      <c r="H356" s="96"/>
      <c r="I356" s="96"/>
      <c r="J356" s="96"/>
      <c r="K356" s="97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90"/>
      <c r="B357" s="96"/>
      <c r="C357" s="96"/>
      <c r="D357" s="96"/>
      <c r="E357" s="96"/>
      <c r="F357" s="96"/>
      <c r="G357" s="96"/>
      <c r="H357" s="96"/>
      <c r="I357" s="96"/>
      <c r="J357" s="96"/>
      <c r="K357" s="97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90"/>
      <c r="B358" s="96"/>
      <c r="C358" s="96"/>
      <c r="D358" s="96"/>
      <c r="E358" s="96"/>
      <c r="F358" s="96"/>
      <c r="G358" s="96"/>
      <c r="H358" s="96"/>
      <c r="I358" s="96"/>
      <c r="J358" s="96"/>
      <c r="K358" s="97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90"/>
      <c r="B359" s="96"/>
      <c r="C359" s="96"/>
      <c r="D359" s="96"/>
      <c r="E359" s="96"/>
      <c r="F359" s="96"/>
      <c r="G359" s="96"/>
      <c r="H359" s="96"/>
      <c r="I359" s="96"/>
      <c r="J359" s="96"/>
      <c r="K359" s="97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90"/>
      <c r="B360" s="96"/>
      <c r="C360" s="96"/>
      <c r="D360" s="96"/>
      <c r="E360" s="96"/>
      <c r="F360" s="96"/>
      <c r="G360" s="96"/>
      <c r="H360" s="96"/>
      <c r="I360" s="96"/>
      <c r="J360" s="96"/>
      <c r="K360" s="97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90"/>
      <c r="B361" s="96"/>
      <c r="C361" s="96"/>
      <c r="D361" s="96"/>
      <c r="E361" s="96"/>
      <c r="F361" s="96"/>
      <c r="G361" s="96"/>
      <c r="H361" s="96"/>
      <c r="I361" s="96"/>
      <c r="J361" s="96"/>
      <c r="K361" s="97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90"/>
      <c r="B362" s="96"/>
      <c r="C362" s="96"/>
      <c r="D362" s="96"/>
      <c r="E362" s="96"/>
      <c r="F362" s="96"/>
      <c r="G362" s="96"/>
      <c r="H362" s="96"/>
      <c r="I362" s="96"/>
      <c r="J362" s="96"/>
      <c r="K362" s="97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90"/>
      <c r="B363" s="96"/>
      <c r="C363" s="96"/>
      <c r="D363" s="96"/>
      <c r="E363" s="96"/>
      <c r="F363" s="96"/>
      <c r="G363" s="96"/>
      <c r="H363" s="96"/>
      <c r="I363" s="96"/>
      <c r="J363" s="96"/>
      <c r="K363" s="97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90"/>
      <c r="B364" s="96"/>
      <c r="C364" s="96"/>
      <c r="D364" s="96"/>
      <c r="E364" s="96"/>
      <c r="F364" s="96"/>
      <c r="G364" s="96"/>
      <c r="H364" s="96"/>
      <c r="I364" s="96"/>
      <c r="J364" s="96"/>
      <c r="K364" s="97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90"/>
      <c r="B365" s="96"/>
      <c r="C365" s="96"/>
      <c r="D365" s="96"/>
      <c r="E365" s="96"/>
      <c r="F365" s="96"/>
      <c r="G365" s="96"/>
      <c r="H365" s="96"/>
      <c r="I365" s="96"/>
      <c r="J365" s="96"/>
      <c r="K365" s="97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90"/>
      <c r="B366" s="96"/>
      <c r="C366" s="96"/>
      <c r="D366" s="96"/>
      <c r="E366" s="96"/>
      <c r="F366" s="96"/>
      <c r="G366" s="96"/>
      <c r="H366" s="96"/>
      <c r="I366" s="96"/>
      <c r="J366" s="96"/>
      <c r="K366" s="97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90"/>
      <c r="B367" s="96"/>
      <c r="C367" s="96"/>
      <c r="D367" s="96"/>
      <c r="E367" s="96"/>
      <c r="F367" s="96"/>
      <c r="G367" s="96"/>
      <c r="H367" s="96"/>
      <c r="I367" s="96"/>
      <c r="J367" s="96"/>
      <c r="K367" s="97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90"/>
      <c r="B368" s="96"/>
      <c r="C368" s="96"/>
      <c r="D368" s="96"/>
      <c r="E368" s="96"/>
      <c r="F368" s="96"/>
      <c r="G368" s="96"/>
      <c r="H368" s="96"/>
      <c r="I368" s="96"/>
      <c r="J368" s="96"/>
      <c r="K368" s="97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90"/>
      <c r="B369" s="96"/>
      <c r="C369" s="96"/>
      <c r="D369" s="96"/>
      <c r="E369" s="96"/>
      <c r="F369" s="96"/>
      <c r="G369" s="96"/>
      <c r="H369" s="96"/>
      <c r="I369" s="96"/>
      <c r="J369" s="96"/>
      <c r="K369" s="97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90"/>
      <c r="B370" s="96"/>
      <c r="C370" s="96"/>
      <c r="D370" s="96"/>
      <c r="E370" s="96"/>
      <c r="F370" s="96"/>
      <c r="G370" s="96"/>
      <c r="H370" s="96"/>
      <c r="I370" s="96"/>
      <c r="J370" s="96"/>
      <c r="K370" s="97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90"/>
      <c r="B371" s="96"/>
      <c r="C371" s="96"/>
      <c r="D371" s="96"/>
      <c r="E371" s="96"/>
      <c r="F371" s="96"/>
      <c r="G371" s="96"/>
      <c r="H371" s="96"/>
      <c r="I371" s="96"/>
      <c r="J371" s="96"/>
      <c r="K371" s="97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90"/>
      <c r="B372" s="96"/>
      <c r="C372" s="96"/>
      <c r="D372" s="96"/>
      <c r="E372" s="96"/>
      <c r="F372" s="96"/>
      <c r="G372" s="96"/>
      <c r="H372" s="96"/>
      <c r="I372" s="96"/>
      <c r="J372" s="96"/>
      <c r="K372" s="97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90"/>
      <c r="B373" s="96"/>
      <c r="C373" s="96"/>
      <c r="D373" s="96"/>
      <c r="E373" s="96"/>
      <c r="F373" s="96"/>
      <c r="G373" s="96"/>
      <c r="H373" s="96"/>
      <c r="I373" s="96"/>
      <c r="J373" s="96"/>
      <c r="K373" s="97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90"/>
      <c r="B374" s="96"/>
      <c r="C374" s="96"/>
      <c r="D374" s="96"/>
      <c r="E374" s="96"/>
      <c r="F374" s="96"/>
      <c r="G374" s="96"/>
      <c r="H374" s="96"/>
      <c r="I374" s="96"/>
      <c r="J374" s="96"/>
      <c r="K374" s="97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90"/>
      <c r="B375" s="96"/>
      <c r="C375" s="96"/>
      <c r="D375" s="96"/>
      <c r="E375" s="96"/>
      <c r="F375" s="96"/>
      <c r="G375" s="96"/>
      <c r="H375" s="96"/>
      <c r="I375" s="96"/>
      <c r="J375" s="96"/>
      <c r="K375" s="97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90"/>
      <c r="B376" s="96"/>
      <c r="C376" s="96"/>
      <c r="D376" s="96"/>
      <c r="E376" s="96"/>
      <c r="F376" s="96"/>
      <c r="G376" s="96"/>
      <c r="H376" s="96"/>
      <c r="I376" s="96"/>
      <c r="J376" s="96"/>
      <c r="K376" s="97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90"/>
      <c r="B377" s="96"/>
      <c r="C377" s="96"/>
      <c r="D377" s="96"/>
      <c r="E377" s="96"/>
      <c r="F377" s="96"/>
      <c r="G377" s="96"/>
      <c r="H377" s="96"/>
      <c r="I377" s="96"/>
      <c r="J377" s="96"/>
      <c r="K377" s="97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90"/>
      <c r="B378" s="96"/>
      <c r="C378" s="96"/>
      <c r="D378" s="96"/>
      <c r="E378" s="96"/>
      <c r="F378" s="96"/>
      <c r="G378" s="96"/>
      <c r="H378" s="96"/>
      <c r="I378" s="96"/>
      <c r="J378" s="96"/>
      <c r="K378" s="97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90"/>
      <c r="B379" s="96"/>
      <c r="C379" s="96"/>
      <c r="D379" s="96"/>
      <c r="E379" s="96"/>
      <c r="F379" s="96"/>
      <c r="G379" s="96"/>
      <c r="H379" s="96"/>
      <c r="I379" s="96"/>
      <c r="J379" s="96"/>
      <c r="K379" s="97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90"/>
      <c r="B380" s="96"/>
      <c r="C380" s="96"/>
      <c r="D380" s="96"/>
      <c r="E380" s="96"/>
      <c r="F380" s="96"/>
      <c r="G380" s="96"/>
      <c r="H380" s="96"/>
      <c r="I380" s="96"/>
      <c r="J380" s="96"/>
      <c r="K380" s="97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90"/>
      <c r="B381" s="96"/>
      <c r="C381" s="96"/>
      <c r="D381" s="96"/>
      <c r="E381" s="96"/>
      <c r="F381" s="96"/>
      <c r="G381" s="96"/>
      <c r="H381" s="96"/>
      <c r="I381" s="96"/>
      <c r="J381" s="96"/>
      <c r="K381" s="97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90"/>
      <c r="B382" s="96"/>
      <c r="C382" s="96"/>
      <c r="D382" s="96"/>
      <c r="E382" s="96"/>
      <c r="F382" s="96"/>
      <c r="G382" s="96"/>
      <c r="H382" s="96"/>
      <c r="I382" s="96"/>
      <c r="J382" s="96"/>
      <c r="K382" s="97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90"/>
      <c r="B383" s="96"/>
      <c r="C383" s="96"/>
      <c r="D383" s="96"/>
      <c r="E383" s="96"/>
      <c r="F383" s="96"/>
      <c r="G383" s="96"/>
      <c r="H383" s="96"/>
      <c r="I383" s="96"/>
      <c r="J383" s="96"/>
      <c r="K383" s="97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90"/>
      <c r="B384" s="96"/>
      <c r="C384" s="96"/>
      <c r="D384" s="96"/>
      <c r="E384" s="96"/>
      <c r="F384" s="96"/>
      <c r="G384" s="96"/>
      <c r="H384" s="96"/>
      <c r="I384" s="96"/>
      <c r="J384" s="96"/>
      <c r="K384" s="97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90"/>
      <c r="B385" s="96"/>
      <c r="C385" s="96"/>
      <c r="D385" s="96"/>
      <c r="E385" s="96"/>
      <c r="F385" s="96"/>
      <c r="G385" s="96"/>
      <c r="H385" s="96"/>
      <c r="I385" s="96"/>
      <c r="J385" s="96"/>
      <c r="K385" s="97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90"/>
      <c r="B386" s="96"/>
      <c r="C386" s="96"/>
      <c r="D386" s="96"/>
      <c r="E386" s="96"/>
      <c r="F386" s="96"/>
      <c r="G386" s="96"/>
      <c r="H386" s="96"/>
      <c r="I386" s="96"/>
      <c r="J386" s="96"/>
      <c r="K386" s="97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90"/>
      <c r="B387" s="96"/>
      <c r="C387" s="96"/>
      <c r="D387" s="96"/>
      <c r="E387" s="96"/>
      <c r="F387" s="96"/>
      <c r="G387" s="96"/>
      <c r="H387" s="96"/>
      <c r="I387" s="96"/>
      <c r="J387" s="96"/>
      <c r="K387" s="97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90"/>
      <c r="B388" s="96"/>
      <c r="C388" s="96"/>
      <c r="D388" s="96"/>
      <c r="E388" s="96"/>
      <c r="F388" s="96"/>
      <c r="G388" s="96"/>
      <c r="H388" s="96"/>
      <c r="I388" s="96"/>
      <c r="J388" s="96"/>
      <c r="K388" s="97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90"/>
      <c r="B389" s="96"/>
      <c r="C389" s="96"/>
      <c r="D389" s="96"/>
      <c r="E389" s="96"/>
      <c r="F389" s="96"/>
      <c r="G389" s="96"/>
      <c r="H389" s="96"/>
      <c r="I389" s="96"/>
      <c r="J389" s="96"/>
      <c r="K389" s="97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90"/>
      <c r="B390" s="96"/>
      <c r="C390" s="96"/>
      <c r="D390" s="96"/>
      <c r="E390" s="96"/>
      <c r="F390" s="96"/>
      <c r="G390" s="96"/>
      <c r="H390" s="96"/>
      <c r="I390" s="96"/>
      <c r="J390" s="96"/>
      <c r="K390" s="97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90"/>
      <c r="B391" s="96"/>
      <c r="C391" s="96"/>
      <c r="D391" s="96"/>
      <c r="E391" s="96"/>
      <c r="F391" s="96"/>
      <c r="G391" s="96"/>
      <c r="H391" s="96"/>
      <c r="I391" s="96"/>
      <c r="J391" s="96"/>
      <c r="K391" s="97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90"/>
      <c r="B392" s="96"/>
      <c r="C392" s="96"/>
      <c r="D392" s="96"/>
      <c r="E392" s="96"/>
      <c r="F392" s="96"/>
      <c r="G392" s="96"/>
      <c r="H392" s="96"/>
      <c r="I392" s="96"/>
      <c r="J392" s="96"/>
      <c r="K392" s="97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90"/>
      <c r="B393" s="96"/>
      <c r="C393" s="96"/>
      <c r="D393" s="96"/>
      <c r="E393" s="96"/>
      <c r="F393" s="96"/>
      <c r="G393" s="96"/>
      <c r="H393" s="96"/>
      <c r="I393" s="96"/>
      <c r="J393" s="96"/>
      <c r="K393" s="97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90"/>
      <c r="B394" s="96"/>
      <c r="C394" s="96"/>
      <c r="D394" s="96"/>
      <c r="E394" s="96"/>
      <c r="F394" s="96"/>
      <c r="G394" s="96"/>
      <c r="H394" s="96"/>
      <c r="I394" s="96"/>
      <c r="J394" s="96"/>
      <c r="K394" s="97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90"/>
      <c r="B395" s="96"/>
      <c r="C395" s="96"/>
      <c r="D395" s="96"/>
      <c r="E395" s="96"/>
      <c r="F395" s="96"/>
      <c r="G395" s="96"/>
      <c r="H395" s="96"/>
      <c r="I395" s="96"/>
      <c r="J395" s="96"/>
      <c r="K395" s="97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90"/>
      <c r="B396" s="96"/>
      <c r="C396" s="96"/>
      <c r="D396" s="96"/>
      <c r="E396" s="96"/>
      <c r="F396" s="96"/>
      <c r="G396" s="96"/>
      <c r="H396" s="96"/>
      <c r="I396" s="96"/>
      <c r="J396" s="96"/>
      <c r="K396" s="97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90"/>
      <c r="B397" s="96"/>
      <c r="C397" s="96"/>
      <c r="D397" s="96"/>
      <c r="E397" s="96"/>
      <c r="F397" s="96"/>
      <c r="G397" s="96"/>
      <c r="H397" s="96"/>
      <c r="I397" s="96"/>
      <c r="J397" s="96"/>
      <c r="K397" s="97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90"/>
      <c r="B398" s="96"/>
      <c r="C398" s="96"/>
      <c r="D398" s="96"/>
      <c r="E398" s="96"/>
      <c r="F398" s="96"/>
      <c r="G398" s="96"/>
      <c r="H398" s="96"/>
      <c r="I398" s="96"/>
      <c r="J398" s="96"/>
      <c r="K398" s="97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90"/>
      <c r="B399" s="96"/>
      <c r="C399" s="96"/>
      <c r="D399" s="96"/>
      <c r="E399" s="96"/>
      <c r="F399" s="96"/>
      <c r="G399" s="96"/>
      <c r="H399" s="96"/>
      <c r="I399" s="96"/>
      <c r="J399" s="96"/>
      <c r="K399" s="97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90"/>
      <c r="B400" s="96"/>
      <c r="C400" s="96"/>
      <c r="D400" s="96"/>
      <c r="E400" s="96"/>
      <c r="F400" s="96"/>
      <c r="G400" s="96"/>
      <c r="H400" s="96"/>
      <c r="I400" s="96"/>
      <c r="J400" s="96"/>
      <c r="K400" s="97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90"/>
      <c r="B401" s="96"/>
      <c r="C401" s="96"/>
      <c r="D401" s="96"/>
      <c r="E401" s="96"/>
      <c r="F401" s="96"/>
      <c r="G401" s="96"/>
      <c r="H401" s="96"/>
      <c r="I401" s="96"/>
      <c r="J401" s="96"/>
      <c r="K401" s="97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90"/>
      <c r="B402" s="96"/>
      <c r="C402" s="96"/>
      <c r="D402" s="96"/>
      <c r="E402" s="96"/>
      <c r="F402" s="96"/>
      <c r="G402" s="96"/>
      <c r="H402" s="96"/>
      <c r="I402" s="96"/>
      <c r="J402" s="96"/>
      <c r="K402" s="97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90"/>
      <c r="B403" s="96"/>
      <c r="C403" s="96"/>
      <c r="D403" s="96"/>
      <c r="E403" s="96"/>
      <c r="F403" s="96"/>
      <c r="G403" s="96"/>
      <c r="H403" s="96"/>
      <c r="I403" s="96"/>
      <c r="J403" s="96"/>
      <c r="K403" s="97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90"/>
      <c r="B404" s="96"/>
      <c r="C404" s="96"/>
      <c r="D404" s="96"/>
      <c r="E404" s="96"/>
      <c r="F404" s="96"/>
      <c r="G404" s="96"/>
      <c r="H404" s="96"/>
      <c r="I404" s="96"/>
      <c r="J404" s="96"/>
      <c r="K404" s="97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90"/>
      <c r="B405" s="96"/>
      <c r="C405" s="96"/>
      <c r="D405" s="96"/>
      <c r="E405" s="96"/>
      <c r="F405" s="96"/>
      <c r="G405" s="96"/>
      <c r="H405" s="96"/>
      <c r="I405" s="96"/>
      <c r="J405" s="96"/>
      <c r="K405" s="97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90"/>
      <c r="B406" s="96"/>
      <c r="C406" s="96"/>
      <c r="D406" s="96"/>
      <c r="E406" s="96"/>
      <c r="F406" s="96"/>
      <c r="G406" s="96"/>
      <c r="H406" s="96"/>
      <c r="I406" s="96"/>
      <c r="J406" s="96"/>
      <c r="K406" s="97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90"/>
      <c r="B407" s="96"/>
      <c r="C407" s="96"/>
      <c r="D407" s="96"/>
      <c r="E407" s="96"/>
      <c r="F407" s="96"/>
      <c r="G407" s="96"/>
      <c r="H407" s="96"/>
      <c r="I407" s="96"/>
      <c r="J407" s="96"/>
      <c r="K407" s="97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90"/>
      <c r="B408" s="96"/>
      <c r="C408" s="96"/>
      <c r="D408" s="96"/>
      <c r="E408" s="96"/>
      <c r="F408" s="96"/>
      <c r="G408" s="96"/>
      <c r="H408" s="96"/>
      <c r="I408" s="96"/>
      <c r="J408" s="96"/>
      <c r="K408" s="97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90"/>
      <c r="B409" s="96"/>
      <c r="C409" s="96"/>
      <c r="D409" s="96"/>
      <c r="E409" s="96"/>
      <c r="F409" s="96"/>
      <c r="G409" s="96"/>
      <c r="H409" s="96"/>
      <c r="I409" s="96"/>
      <c r="J409" s="96"/>
      <c r="K409" s="97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90"/>
      <c r="B410" s="96"/>
      <c r="C410" s="96"/>
      <c r="D410" s="96"/>
      <c r="E410" s="96"/>
      <c r="F410" s="96"/>
      <c r="G410" s="96"/>
      <c r="H410" s="96"/>
      <c r="I410" s="96"/>
      <c r="J410" s="96"/>
      <c r="K410" s="97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90"/>
      <c r="B411" s="96"/>
      <c r="C411" s="96"/>
      <c r="D411" s="96"/>
      <c r="E411" s="96"/>
      <c r="F411" s="96"/>
      <c r="G411" s="96"/>
      <c r="H411" s="96"/>
      <c r="I411" s="96"/>
      <c r="J411" s="96"/>
      <c r="K411" s="97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90"/>
      <c r="B412" s="96"/>
      <c r="C412" s="96"/>
      <c r="D412" s="96"/>
      <c r="E412" s="96"/>
      <c r="F412" s="96"/>
      <c r="G412" s="96"/>
      <c r="H412" s="96"/>
      <c r="I412" s="96"/>
      <c r="J412" s="96"/>
      <c r="K412" s="97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90"/>
      <c r="B413" s="96"/>
      <c r="C413" s="96"/>
      <c r="D413" s="96"/>
      <c r="E413" s="96"/>
      <c r="F413" s="96"/>
      <c r="G413" s="96"/>
      <c r="H413" s="96"/>
      <c r="I413" s="96"/>
      <c r="J413" s="96"/>
      <c r="K413" s="97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90"/>
      <c r="B414" s="96"/>
      <c r="C414" s="96"/>
      <c r="D414" s="96"/>
      <c r="E414" s="96"/>
      <c r="F414" s="96"/>
      <c r="G414" s="96"/>
      <c r="H414" s="96"/>
      <c r="I414" s="96"/>
      <c r="J414" s="96"/>
      <c r="K414" s="97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90"/>
      <c r="B415" s="96"/>
      <c r="C415" s="96"/>
      <c r="D415" s="96"/>
      <c r="E415" s="96"/>
      <c r="F415" s="96"/>
      <c r="G415" s="96"/>
      <c r="H415" s="96"/>
      <c r="I415" s="96"/>
      <c r="J415" s="96"/>
      <c r="K415" s="97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90"/>
      <c r="B416" s="96"/>
      <c r="C416" s="96"/>
      <c r="D416" s="96"/>
      <c r="E416" s="96"/>
      <c r="F416" s="96"/>
      <c r="G416" s="96"/>
      <c r="H416" s="96"/>
      <c r="I416" s="96"/>
      <c r="J416" s="96"/>
      <c r="K416" s="97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90"/>
      <c r="B417" s="96"/>
      <c r="C417" s="96"/>
      <c r="D417" s="96"/>
      <c r="E417" s="96"/>
      <c r="F417" s="96"/>
      <c r="G417" s="96"/>
      <c r="H417" s="96"/>
      <c r="I417" s="96"/>
      <c r="J417" s="96"/>
      <c r="K417" s="97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90"/>
      <c r="B418" s="96"/>
      <c r="C418" s="96"/>
      <c r="D418" s="96"/>
      <c r="E418" s="96"/>
      <c r="F418" s="96"/>
      <c r="G418" s="96"/>
      <c r="H418" s="96"/>
      <c r="I418" s="96"/>
      <c r="J418" s="96"/>
      <c r="K418" s="97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90"/>
      <c r="B419" s="96"/>
      <c r="C419" s="96"/>
      <c r="D419" s="96"/>
      <c r="E419" s="96"/>
      <c r="F419" s="96"/>
      <c r="G419" s="96"/>
      <c r="H419" s="96"/>
      <c r="I419" s="96"/>
      <c r="J419" s="96"/>
      <c r="K419" s="97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90"/>
      <c r="B420" s="96"/>
      <c r="C420" s="96"/>
      <c r="D420" s="96"/>
      <c r="E420" s="96"/>
      <c r="F420" s="96"/>
      <c r="G420" s="96"/>
      <c r="H420" s="96"/>
      <c r="I420" s="96"/>
      <c r="J420" s="96"/>
      <c r="K420" s="97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90"/>
      <c r="B421" s="96"/>
      <c r="C421" s="96"/>
      <c r="D421" s="96"/>
      <c r="E421" s="96"/>
      <c r="F421" s="96"/>
      <c r="G421" s="96"/>
      <c r="H421" s="96"/>
      <c r="I421" s="96"/>
      <c r="J421" s="96"/>
      <c r="K421" s="97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90"/>
      <c r="B422" s="96"/>
      <c r="C422" s="96"/>
      <c r="D422" s="96"/>
      <c r="E422" s="96"/>
      <c r="F422" s="96"/>
      <c r="G422" s="96"/>
      <c r="H422" s="96"/>
      <c r="I422" s="96"/>
      <c r="J422" s="96"/>
      <c r="K422" s="97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90"/>
      <c r="B423" s="96"/>
      <c r="C423" s="96"/>
      <c r="D423" s="96"/>
      <c r="E423" s="96"/>
      <c r="F423" s="96"/>
      <c r="G423" s="96"/>
      <c r="H423" s="96"/>
      <c r="I423" s="96"/>
      <c r="J423" s="96"/>
      <c r="K423" s="97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90"/>
      <c r="B424" s="96"/>
      <c r="C424" s="96"/>
      <c r="D424" s="96"/>
      <c r="E424" s="96"/>
      <c r="F424" s="96"/>
      <c r="G424" s="96"/>
      <c r="H424" s="96"/>
      <c r="I424" s="96"/>
      <c r="J424" s="96"/>
      <c r="K424" s="97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90"/>
      <c r="B425" s="96"/>
      <c r="C425" s="96"/>
      <c r="D425" s="96"/>
      <c r="E425" s="96"/>
      <c r="F425" s="96"/>
      <c r="G425" s="96"/>
      <c r="H425" s="96"/>
      <c r="I425" s="96"/>
      <c r="J425" s="96"/>
      <c r="K425" s="97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90"/>
      <c r="B426" s="96"/>
      <c r="C426" s="96"/>
      <c r="D426" s="96"/>
      <c r="E426" s="96"/>
      <c r="F426" s="96"/>
      <c r="G426" s="96"/>
      <c r="H426" s="96"/>
      <c r="I426" s="96"/>
      <c r="J426" s="96"/>
      <c r="K426" s="97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90"/>
      <c r="B427" s="96"/>
      <c r="C427" s="96"/>
      <c r="D427" s="96"/>
      <c r="E427" s="96"/>
      <c r="F427" s="96"/>
      <c r="G427" s="96"/>
      <c r="H427" s="96"/>
      <c r="I427" s="96"/>
      <c r="J427" s="96"/>
      <c r="K427" s="97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90"/>
      <c r="B428" s="96"/>
      <c r="C428" s="96"/>
      <c r="D428" s="96"/>
      <c r="E428" s="96"/>
      <c r="F428" s="96"/>
      <c r="G428" s="96"/>
      <c r="H428" s="96"/>
      <c r="I428" s="96"/>
      <c r="J428" s="96"/>
      <c r="K428" s="97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90"/>
      <c r="B429" s="96"/>
      <c r="C429" s="96"/>
      <c r="D429" s="96"/>
      <c r="E429" s="96"/>
      <c r="F429" s="96"/>
      <c r="G429" s="96"/>
      <c r="H429" s="96"/>
      <c r="I429" s="96"/>
      <c r="J429" s="96"/>
      <c r="K429" s="97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90"/>
      <c r="B430" s="96"/>
      <c r="C430" s="96"/>
      <c r="D430" s="96"/>
      <c r="E430" s="96"/>
      <c r="F430" s="96"/>
      <c r="G430" s="96"/>
      <c r="H430" s="96"/>
      <c r="I430" s="96"/>
      <c r="J430" s="96"/>
      <c r="K430" s="97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90"/>
      <c r="B431" s="96"/>
      <c r="C431" s="96"/>
      <c r="D431" s="96"/>
      <c r="E431" s="96"/>
      <c r="F431" s="96"/>
      <c r="G431" s="96"/>
      <c r="H431" s="96"/>
      <c r="I431" s="96"/>
      <c r="J431" s="96"/>
      <c r="K431" s="97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90"/>
      <c r="B432" s="96"/>
      <c r="C432" s="96"/>
      <c r="D432" s="96"/>
      <c r="E432" s="96"/>
      <c r="F432" s="96"/>
      <c r="G432" s="96"/>
      <c r="H432" s="96"/>
      <c r="I432" s="96"/>
      <c r="J432" s="96"/>
      <c r="K432" s="97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90"/>
      <c r="B433" s="96"/>
      <c r="C433" s="96"/>
      <c r="D433" s="96"/>
      <c r="E433" s="96"/>
      <c r="F433" s="96"/>
      <c r="G433" s="96"/>
      <c r="H433" s="96"/>
      <c r="I433" s="96"/>
      <c r="J433" s="96"/>
      <c r="K433" s="97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90"/>
      <c r="B434" s="96"/>
      <c r="C434" s="96"/>
      <c r="D434" s="96"/>
      <c r="E434" s="96"/>
      <c r="F434" s="96"/>
      <c r="G434" s="96"/>
      <c r="H434" s="96"/>
      <c r="I434" s="96"/>
      <c r="J434" s="96"/>
      <c r="K434" s="97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90"/>
      <c r="B435" s="96"/>
      <c r="C435" s="96"/>
      <c r="D435" s="96"/>
      <c r="E435" s="96"/>
      <c r="F435" s="96"/>
      <c r="G435" s="96"/>
      <c r="H435" s="96"/>
      <c r="I435" s="96"/>
      <c r="J435" s="96"/>
      <c r="K435" s="97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90"/>
      <c r="B436" s="96"/>
      <c r="C436" s="96"/>
      <c r="D436" s="96"/>
      <c r="E436" s="96"/>
      <c r="F436" s="96"/>
      <c r="G436" s="96"/>
      <c r="H436" s="96"/>
      <c r="I436" s="96"/>
      <c r="J436" s="96"/>
      <c r="K436" s="97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90"/>
      <c r="B437" s="96"/>
      <c r="C437" s="96"/>
      <c r="D437" s="96"/>
      <c r="E437" s="96"/>
      <c r="F437" s="96"/>
      <c r="G437" s="96"/>
      <c r="H437" s="96"/>
      <c r="I437" s="96"/>
      <c r="J437" s="96"/>
      <c r="K437" s="97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90"/>
      <c r="B438" s="96"/>
      <c r="C438" s="96"/>
      <c r="D438" s="96"/>
      <c r="E438" s="96"/>
      <c r="F438" s="96"/>
      <c r="G438" s="96"/>
      <c r="H438" s="96"/>
      <c r="I438" s="96"/>
      <c r="J438" s="96"/>
      <c r="K438" s="97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90"/>
      <c r="B439" s="96"/>
      <c r="C439" s="96"/>
      <c r="D439" s="96"/>
      <c r="E439" s="96"/>
      <c r="F439" s="96"/>
      <c r="G439" s="96"/>
      <c r="H439" s="96"/>
      <c r="I439" s="96"/>
      <c r="J439" s="96"/>
      <c r="K439" s="97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90"/>
      <c r="B440" s="96"/>
      <c r="C440" s="96"/>
      <c r="D440" s="96"/>
      <c r="E440" s="96"/>
      <c r="F440" s="96"/>
      <c r="G440" s="96"/>
      <c r="H440" s="96"/>
      <c r="I440" s="96"/>
      <c r="J440" s="96"/>
      <c r="K440" s="97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90"/>
      <c r="B441" s="96"/>
      <c r="C441" s="96"/>
      <c r="D441" s="96"/>
      <c r="E441" s="96"/>
      <c r="F441" s="96"/>
      <c r="G441" s="96"/>
      <c r="H441" s="96"/>
      <c r="I441" s="96"/>
      <c r="J441" s="96"/>
      <c r="K441" s="97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90"/>
      <c r="B442" s="96"/>
      <c r="C442" s="96"/>
      <c r="D442" s="96"/>
      <c r="E442" s="96"/>
      <c r="F442" s="96"/>
      <c r="G442" s="96"/>
      <c r="H442" s="96"/>
      <c r="I442" s="96"/>
      <c r="J442" s="96"/>
      <c r="K442" s="97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90"/>
      <c r="B443" s="96"/>
      <c r="C443" s="96"/>
      <c r="D443" s="96"/>
      <c r="E443" s="96"/>
      <c r="F443" s="96"/>
      <c r="G443" s="96"/>
      <c r="H443" s="96"/>
      <c r="I443" s="96"/>
      <c r="J443" s="96"/>
      <c r="K443" s="97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90"/>
      <c r="B444" s="96"/>
      <c r="C444" s="96"/>
      <c r="D444" s="96"/>
      <c r="E444" s="96"/>
      <c r="F444" s="96"/>
      <c r="G444" s="96"/>
      <c r="H444" s="96"/>
      <c r="I444" s="96"/>
      <c r="J444" s="96"/>
      <c r="K444" s="97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90"/>
      <c r="B445" s="96"/>
      <c r="C445" s="96"/>
      <c r="D445" s="96"/>
      <c r="E445" s="96"/>
      <c r="F445" s="96"/>
      <c r="G445" s="96"/>
      <c r="H445" s="96"/>
      <c r="I445" s="96"/>
      <c r="J445" s="96"/>
      <c r="K445" s="97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90"/>
      <c r="B446" s="96"/>
      <c r="C446" s="96"/>
      <c r="D446" s="96"/>
      <c r="E446" s="96"/>
      <c r="F446" s="96"/>
      <c r="G446" s="96"/>
      <c r="H446" s="96"/>
      <c r="I446" s="96"/>
      <c r="J446" s="96"/>
      <c r="K446" s="97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90"/>
      <c r="B447" s="96"/>
      <c r="C447" s="96"/>
      <c r="D447" s="96"/>
      <c r="E447" s="96"/>
      <c r="F447" s="96"/>
      <c r="G447" s="96"/>
      <c r="H447" s="96"/>
      <c r="I447" s="96"/>
      <c r="J447" s="96"/>
      <c r="K447" s="97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90"/>
      <c r="B448" s="96"/>
      <c r="C448" s="96"/>
      <c r="D448" s="96"/>
      <c r="E448" s="96"/>
      <c r="F448" s="96"/>
      <c r="G448" s="96"/>
      <c r="H448" s="96"/>
      <c r="I448" s="96"/>
      <c r="J448" s="96"/>
      <c r="K448" s="97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90"/>
      <c r="B449" s="96"/>
      <c r="C449" s="96"/>
      <c r="D449" s="96"/>
      <c r="E449" s="96"/>
      <c r="F449" s="96"/>
      <c r="G449" s="96"/>
      <c r="H449" s="96"/>
      <c r="I449" s="96"/>
      <c r="J449" s="96"/>
      <c r="K449" s="97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90"/>
      <c r="B450" s="96"/>
      <c r="C450" s="96"/>
      <c r="D450" s="96"/>
      <c r="E450" s="96"/>
      <c r="F450" s="96"/>
      <c r="G450" s="96"/>
      <c r="H450" s="96"/>
      <c r="I450" s="96"/>
      <c r="J450" s="96"/>
      <c r="K450" s="97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90"/>
      <c r="B451" s="96"/>
      <c r="C451" s="96"/>
      <c r="D451" s="96"/>
      <c r="E451" s="96"/>
      <c r="F451" s="96"/>
      <c r="G451" s="96"/>
      <c r="H451" s="96"/>
      <c r="I451" s="96"/>
      <c r="J451" s="96"/>
      <c r="K451" s="97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90"/>
      <c r="B452" s="96"/>
      <c r="C452" s="96"/>
      <c r="D452" s="96"/>
      <c r="E452" s="96"/>
      <c r="F452" s="96"/>
      <c r="G452" s="96"/>
      <c r="H452" s="96"/>
      <c r="I452" s="96"/>
      <c r="J452" s="96"/>
      <c r="K452" s="97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90"/>
      <c r="B453" s="96"/>
      <c r="C453" s="96"/>
      <c r="D453" s="96"/>
      <c r="E453" s="96"/>
      <c r="F453" s="96"/>
      <c r="G453" s="96"/>
      <c r="H453" s="96"/>
      <c r="I453" s="96"/>
      <c r="J453" s="96"/>
      <c r="K453" s="97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90"/>
      <c r="B454" s="96"/>
      <c r="C454" s="96"/>
      <c r="D454" s="96"/>
      <c r="E454" s="96"/>
      <c r="F454" s="96"/>
      <c r="G454" s="96"/>
      <c r="H454" s="96"/>
      <c r="I454" s="96"/>
      <c r="J454" s="96"/>
      <c r="K454" s="97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90"/>
      <c r="B455" s="96"/>
      <c r="C455" s="96"/>
      <c r="D455" s="96"/>
      <c r="E455" s="96"/>
      <c r="F455" s="96"/>
      <c r="G455" s="96"/>
      <c r="H455" s="96"/>
      <c r="I455" s="96"/>
      <c r="J455" s="96"/>
      <c r="K455" s="97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90"/>
      <c r="B456" s="96"/>
      <c r="C456" s="96"/>
      <c r="D456" s="96"/>
      <c r="E456" s="96"/>
      <c r="F456" s="96"/>
      <c r="G456" s="96"/>
      <c r="H456" s="96"/>
      <c r="I456" s="96"/>
      <c r="J456" s="96"/>
      <c r="K456" s="97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90"/>
      <c r="B457" s="96"/>
      <c r="C457" s="96"/>
      <c r="D457" s="96"/>
      <c r="E457" s="96"/>
      <c r="F457" s="96"/>
      <c r="G457" s="96"/>
      <c r="H457" s="96"/>
      <c r="I457" s="96"/>
      <c r="J457" s="96"/>
      <c r="K457" s="97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90"/>
      <c r="B458" s="96"/>
      <c r="C458" s="96"/>
      <c r="D458" s="96"/>
      <c r="E458" s="96"/>
      <c r="F458" s="96"/>
      <c r="G458" s="96"/>
      <c r="H458" s="96"/>
      <c r="I458" s="96"/>
      <c r="J458" s="96"/>
      <c r="K458" s="97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90"/>
      <c r="B459" s="96"/>
      <c r="C459" s="96"/>
      <c r="D459" s="96"/>
      <c r="E459" s="96"/>
      <c r="F459" s="96"/>
      <c r="G459" s="96"/>
      <c r="H459" s="96"/>
      <c r="I459" s="96"/>
      <c r="J459" s="96"/>
      <c r="K459" s="97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90"/>
      <c r="B460" s="96"/>
      <c r="C460" s="96"/>
      <c r="D460" s="96"/>
      <c r="E460" s="96"/>
      <c r="F460" s="96"/>
      <c r="G460" s="96"/>
      <c r="H460" s="96"/>
      <c r="I460" s="96"/>
      <c r="J460" s="96"/>
      <c r="K460" s="97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90"/>
      <c r="B461" s="96"/>
      <c r="C461" s="96"/>
      <c r="D461" s="96"/>
      <c r="E461" s="96"/>
      <c r="F461" s="96"/>
      <c r="G461" s="96"/>
      <c r="H461" s="96"/>
      <c r="I461" s="96"/>
      <c r="J461" s="96"/>
      <c r="K461" s="97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90"/>
      <c r="B462" s="96"/>
      <c r="C462" s="96"/>
      <c r="D462" s="96"/>
      <c r="E462" s="96"/>
      <c r="F462" s="96"/>
      <c r="G462" s="96"/>
      <c r="H462" s="96"/>
      <c r="I462" s="96"/>
      <c r="J462" s="96"/>
      <c r="K462" s="97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90"/>
      <c r="B463" s="96"/>
      <c r="C463" s="96"/>
      <c r="D463" s="96"/>
      <c r="E463" s="96"/>
      <c r="F463" s="96"/>
      <c r="G463" s="96"/>
      <c r="H463" s="96"/>
      <c r="I463" s="96"/>
      <c r="J463" s="96"/>
      <c r="K463" s="97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90"/>
      <c r="B464" s="96"/>
      <c r="C464" s="96"/>
      <c r="D464" s="96"/>
      <c r="E464" s="96"/>
      <c r="F464" s="96"/>
      <c r="G464" s="96"/>
      <c r="H464" s="96"/>
      <c r="I464" s="96"/>
      <c r="J464" s="96"/>
      <c r="K464" s="97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90"/>
      <c r="B465" s="96"/>
      <c r="C465" s="96"/>
      <c r="D465" s="96"/>
      <c r="E465" s="96"/>
      <c r="F465" s="96"/>
      <c r="G465" s="96"/>
      <c r="H465" s="96"/>
      <c r="I465" s="96"/>
      <c r="J465" s="96"/>
      <c r="K465" s="97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90"/>
      <c r="B466" s="96"/>
      <c r="C466" s="96"/>
      <c r="D466" s="96"/>
      <c r="E466" s="96"/>
      <c r="F466" s="96"/>
      <c r="G466" s="96"/>
      <c r="H466" s="96"/>
      <c r="I466" s="96"/>
      <c r="J466" s="96"/>
      <c r="K466" s="97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90"/>
      <c r="B467" s="96"/>
      <c r="C467" s="96"/>
      <c r="D467" s="96"/>
      <c r="E467" s="96"/>
      <c r="F467" s="96"/>
      <c r="G467" s="96"/>
      <c r="H467" s="96"/>
      <c r="I467" s="96"/>
      <c r="J467" s="96"/>
      <c r="K467" s="97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90"/>
      <c r="B468" s="96"/>
      <c r="C468" s="96"/>
      <c r="D468" s="96"/>
      <c r="E468" s="96"/>
      <c r="F468" s="96"/>
      <c r="G468" s="96"/>
      <c r="H468" s="96"/>
      <c r="I468" s="96"/>
      <c r="J468" s="96"/>
      <c r="K468" s="97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90"/>
      <c r="B469" s="96"/>
      <c r="C469" s="96"/>
      <c r="D469" s="96"/>
      <c r="E469" s="96"/>
      <c r="F469" s="96"/>
      <c r="G469" s="96"/>
      <c r="H469" s="96"/>
      <c r="I469" s="96"/>
      <c r="J469" s="96"/>
      <c r="K469" s="97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90"/>
      <c r="B470" s="96"/>
      <c r="C470" s="96"/>
      <c r="D470" s="96"/>
      <c r="E470" s="96"/>
      <c r="F470" s="96"/>
      <c r="G470" s="96"/>
      <c r="H470" s="96"/>
      <c r="I470" s="96"/>
      <c r="J470" s="96"/>
      <c r="K470" s="97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90"/>
      <c r="B471" s="96"/>
      <c r="C471" s="96"/>
      <c r="D471" s="96"/>
      <c r="E471" s="96"/>
      <c r="F471" s="96"/>
      <c r="G471" s="96"/>
      <c r="H471" s="96"/>
      <c r="I471" s="96"/>
      <c r="J471" s="96"/>
      <c r="K471" s="97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90"/>
      <c r="B472" s="96"/>
      <c r="C472" s="96"/>
      <c r="D472" s="96"/>
      <c r="E472" s="96"/>
      <c r="F472" s="96"/>
      <c r="G472" s="96"/>
      <c r="H472" s="96"/>
      <c r="I472" s="96"/>
      <c r="J472" s="96"/>
      <c r="K472" s="97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90"/>
      <c r="B473" s="96"/>
      <c r="C473" s="96"/>
      <c r="D473" s="96"/>
      <c r="E473" s="96"/>
      <c r="F473" s="96"/>
      <c r="G473" s="96"/>
      <c r="H473" s="96"/>
      <c r="I473" s="96"/>
      <c r="J473" s="96"/>
      <c r="K473" s="97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90"/>
      <c r="B474" s="96"/>
      <c r="C474" s="96"/>
      <c r="D474" s="96"/>
      <c r="E474" s="96"/>
      <c r="F474" s="96"/>
      <c r="G474" s="96"/>
      <c r="H474" s="96"/>
      <c r="I474" s="96"/>
      <c r="J474" s="96"/>
      <c r="K474" s="97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90"/>
      <c r="B475" s="96"/>
      <c r="C475" s="96"/>
      <c r="D475" s="96"/>
      <c r="E475" s="96"/>
      <c r="F475" s="96"/>
      <c r="G475" s="96"/>
      <c r="H475" s="96"/>
      <c r="I475" s="96"/>
      <c r="J475" s="96"/>
      <c r="K475" s="97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90"/>
      <c r="B476" s="96"/>
      <c r="C476" s="96"/>
      <c r="D476" s="96"/>
      <c r="E476" s="96"/>
      <c r="F476" s="96"/>
      <c r="G476" s="96"/>
      <c r="H476" s="96"/>
      <c r="I476" s="96"/>
      <c r="J476" s="96"/>
      <c r="K476" s="97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90"/>
      <c r="B477" s="96"/>
      <c r="C477" s="96"/>
      <c r="D477" s="96"/>
      <c r="E477" s="96"/>
      <c r="F477" s="96"/>
      <c r="G477" s="96"/>
      <c r="H477" s="96"/>
      <c r="I477" s="96"/>
      <c r="J477" s="96"/>
      <c r="K477" s="97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90"/>
      <c r="B478" s="96"/>
      <c r="C478" s="96"/>
      <c r="D478" s="96"/>
      <c r="E478" s="96"/>
      <c r="F478" s="96"/>
      <c r="G478" s="96"/>
      <c r="H478" s="96"/>
      <c r="I478" s="96"/>
      <c r="J478" s="96"/>
      <c r="K478" s="97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90"/>
      <c r="B479" s="96"/>
      <c r="C479" s="96"/>
      <c r="D479" s="96"/>
      <c r="E479" s="96"/>
      <c r="F479" s="96"/>
      <c r="G479" s="96"/>
      <c r="H479" s="96"/>
      <c r="I479" s="96"/>
      <c r="J479" s="96"/>
      <c r="K479" s="97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90"/>
      <c r="B480" s="96"/>
      <c r="C480" s="96"/>
      <c r="D480" s="96"/>
      <c r="E480" s="96"/>
      <c r="F480" s="96"/>
      <c r="G480" s="96"/>
      <c r="H480" s="96"/>
      <c r="I480" s="96"/>
      <c r="J480" s="96"/>
      <c r="K480" s="97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90"/>
      <c r="B481" s="96"/>
      <c r="C481" s="96"/>
      <c r="D481" s="96"/>
      <c r="E481" s="96"/>
      <c r="F481" s="96"/>
      <c r="G481" s="96"/>
      <c r="H481" s="96"/>
      <c r="I481" s="96"/>
      <c r="J481" s="96"/>
      <c r="K481" s="97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90"/>
      <c r="B482" s="96"/>
      <c r="C482" s="96"/>
      <c r="D482" s="96"/>
      <c r="E482" s="96"/>
      <c r="F482" s="96"/>
      <c r="G482" s="96"/>
      <c r="H482" s="96"/>
      <c r="I482" s="96"/>
      <c r="J482" s="96"/>
      <c r="K482" s="97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90"/>
      <c r="B483" s="96"/>
      <c r="C483" s="96"/>
      <c r="D483" s="96"/>
      <c r="E483" s="96"/>
      <c r="F483" s="96"/>
      <c r="G483" s="96"/>
      <c r="H483" s="96"/>
      <c r="I483" s="96"/>
      <c r="J483" s="96"/>
      <c r="K483" s="97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90"/>
      <c r="B484" s="96"/>
      <c r="C484" s="96"/>
      <c r="D484" s="96"/>
      <c r="E484" s="96"/>
      <c r="F484" s="96"/>
      <c r="G484" s="96"/>
      <c r="H484" s="96"/>
      <c r="I484" s="96"/>
      <c r="J484" s="96"/>
      <c r="K484" s="97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90"/>
      <c r="B485" s="96"/>
      <c r="C485" s="96"/>
      <c r="D485" s="96"/>
      <c r="E485" s="96"/>
      <c r="F485" s="96"/>
      <c r="G485" s="96"/>
      <c r="H485" s="96"/>
      <c r="I485" s="96"/>
      <c r="J485" s="96"/>
      <c r="K485" s="97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90"/>
      <c r="B486" s="96"/>
      <c r="C486" s="96"/>
      <c r="D486" s="96"/>
      <c r="E486" s="96"/>
      <c r="F486" s="96"/>
      <c r="G486" s="96"/>
      <c r="H486" s="96"/>
      <c r="I486" s="96"/>
      <c r="J486" s="96"/>
      <c r="K486" s="97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90"/>
      <c r="B487" s="96"/>
      <c r="C487" s="96"/>
      <c r="D487" s="96"/>
      <c r="E487" s="96"/>
      <c r="F487" s="96"/>
      <c r="G487" s="96"/>
      <c r="H487" s="96"/>
      <c r="I487" s="96"/>
      <c r="J487" s="96"/>
      <c r="K487" s="97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90"/>
      <c r="B488" s="96"/>
      <c r="C488" s="96"/>
      <c r="D488" s="96"/>
      <c r="E488" s="96"/>
      <c r="F488" s="96"/>
      <c r="G488" s="96"/>
      <c r="H488" s="96"/>
      <c r="I488" s="96"/>
      <c r="J488" s="96"/>
      <c r="K488" s="97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90"/>
      <c r="B489" s="96"/>
      <c r="C489" s="96"/>
      <c r="D489" s="96"/>
      <c r="E489" s="96"/>
      <c r="F489" s="96"/>
      <c r="G489" s="96"/>
      <c r="H489" s="96"/>
      <c r="I489" s="96"/>
      <c r="J489" s="96"/>
      <c r="K489" s="97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90"/>
      <c r="B490" s="96"/>
      <c r="C490" s="96"/>
      <c r="D490" s="96"/>
      <c r="E490" s="96"/>
      <c r="F490" s="96"/>
      <c r="G490" s="96"/>
      <c r="H490" s="96"/>
      <c r="I490" s="96"/>
      <c r="J490" s="96"/>
      <c r="K490" s="97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90"/>
      <c r="B491" s="96"/>
      <c r="C491" s="96"/>
      <c r="D491" s="96"/>
      <c r="E491" s="96"/>
      <c r="F491" s="96"/>
      <c r="G491" s="96"/>
      <c r="H491" s="96"/>
      <c r="I491" s="96"/>
      <c r="J491" s="96"/>
      <c r="K491" s="97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90"/>
      <c r="B492" s="96"/>
      <c r="C492" s="96"/>
      <c r="D492" s="96"/>
      <c r="E492" s="96"/>
      <c r="F492" s="96"/>
      <c r="G492" s="96"/>
      <c r="H492" s="96"/>
      <c r="I492" s="96"/>
      <c r="J492" s="96"/>
      <c r="K492" s="97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90"/>
      <c r="B493" s="96"/>
      <c r="C493" s="96"/>
      <c r="D493" s="96"/>
      <c r="E493" s="96"/>
      <c r="F493" s="96"/>
      <c r="G493" s="96"/>
      <c r="H493" s="96"/>
      <c r="I493" s="96"/>
      <c r="J493" s="96"/>
      <c r="K493" s="97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90"/>
      <c r="B494" s="96"/>
      <c r="C494" s="96"/>
      <c r="D494" s="96"/>
      <c r="E494" s="96"/>
      <c r="F494" s="96"/>
      <c r="G494" s="96"/>
      <c r="H494" s="96"/>
      <c r="I494" s="96"/>
      <c r="J494" s="96"/>
      <c r="K494" s="97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90"/>
      <c r="B495" s="96"/>
      <c r="C495" s="96"/>
      <c r="D495" s="96"/>
      <c r="E495" s="96"/>
      <c r="F495" s="96"/>
      <c r="G495" s="96"/>
      <c r="H495" s="96"/>
      <c r="I495" s="96"/>
      <c r="J495" s="96"/>
      <c r="K495" s="97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90"/>
      <c r="B496" s="96"/>
      <c r="C496" s="96"/>
      <c r="D496" s="96"/>
      <c r="E496" s="96"/>
      <c r="F496" s="96"/>
      <c r="G496" s="96"/>
      <c r="H496" s="96"/>
      <c r="I496" s="96"/>
      <c r="J496" s="96"/>
      <c r="K496" s="97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90"/>
      <c r="B497" s="96"/>
      <c r="C497" s="96"/>
      <c r="D497" s="96"/>
      <c r="E497" s="96"/>
      <c r="F497" s="96"/>
      <c r="G497" s="96"/>
      <c r="H497" s="96"/>
      <c r="I497" s="96"/>
      <c r="J497" s="96"/>
      <c r="K497" s="97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90"/>
      <c r="B498" s="96"/>
      <c r="C498" s="96"/>
      <c r="D498" s="96"/>
      <c r="E498" s="96"/>
      <c r="F498" s="96"/>
      <c r="G498" s="96"/>
      <c r="H498" s="96"/>
      <c r="I498" s="96"/>
      <c r="J498" s="96"/>
      <c r="K498" s="97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90"/>
      <c r="B499" s="96"/>
      <c r="C499" s="96"/>
      <c r="D499" s="96"/>
      <c r="E499" s="96"/>
      <c r="F499" s="96"/>
      <c r="G499" s="96"/>
      <c r="H499" s="96"/>
      <c r="I499" s="96"/>
      <c r="J499" s="96"/>
      <c r="K499" s="97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90"/>
      <c r="B500" s="96"/>
      <c r="C500" s="96"/>
      <c r="D500" s="96"/>
      <c r="E500" s="96"/>
      <c r="F500" s="96"/>
      <c r="G500" s="96"/>
      <c r="H500" s="96"/>
      <c r="I500" s="96"/>
      <c r="J500" s="96"/>
      <c r="K500" s="97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90"/>
      <c r="B501" s="96"/>
      <c r="C501" s="96"/>
      <c r="D501" s="96"/>
      <c r="E501" s="96"/>
      <c r="F501" s="96"/>
      <c r="G501" s="96"/>
      <c r="H501" s="96"/>
      <c r="I501" s="96"/>
      <c r="J501" s="96"/>
      <c r="K501" s="97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90"/>
      <c r="B502" s="96"/>
      <c r="C502" s="96"/>
      <c r="D502" s="96"/>
      <c r="E502" s="96"/>
      <c r="F502" s="96"/>
      <c r="G502" s="96"/>
      <c r="H502" s="96"/>
      <c r="I502" s="96"/>
      <c r="J502" s="96"/>
      <c r="K502" s="97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90"/>
      <c r="B503" s="96"/>
      <c r="C503" s="96"/>
      <c r="D503" s="96"/>
      <c r="E503" s="96"/>
      <c r="F503" s="96"/>
      <c r="G503" s="96"/>
      <c r="H503" s="96"/>
      <c r="I503" s="96"/>
      <c r="J503" s="96"/>
      <c r="K503" s="97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90"/>
      <c r="B504" s="96"/>
      <c r="C504" s="96"/>
      <c r="D504" s="96"/>
      <c r="E504" s="96"/>
      <c r="F504" s="96"/>
      <c r="G504" s="96"/>
      <c r="H504" s="96"/>
      <c r="I504" s="96"/>
      <c r="J504" s="96"/>
      <c r="K504" s="97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90"/>
      <c r="B505" s="96"/>
      <c r="C505" s="96"/>
      <c r="D505" s="96"/>
      <c r="E505" s="96"/>
      <c r="F505" s="96"/>
      <c r="G505" s="96"/>
      <c r="H505" s="96"/>
      <c r="I505" s="96"/>
      <c r="J505" s="96"/>
      <c r="K505" s="97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90"/>
      <c r="B506" s="96"/>
      <c r="C506" s="96"/>
      <c r="D506" s="96"/>
      <c r="E506" s="96"/>
      <c r="F506" s="96"/>
      <c r="G506" s="96"/>
      <c r="H506" s="96"/>
      <c r="I506" s="96"/>
      <c r="J506" s="96"/>
      <c r="K506" s="97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90"/>
      <c r="B507" s="96"/>
      <c r="C507" s="96"/>
      <c r="D507" s="96"/>
      <c r="E507" s="96"/>
      <c r="F507" s="96"/>
      <c r="G507" s="96"/>
      <c r="H507" s="96"/>
      <c r="I507" s="96"/>
      <c r="J507" s="96"/>
      <c r="K507" s="97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90"/>
      <c r="B508" s="96"/>
      <c r="C508" s="96"/>
      <c r="D508" s="96"/>
      <c r="E508" s="96"/>
      <c r="F508" s="96"/>
      <c r="G508" s="96"/>
      <c r="H508" s="96"/>
      <c r="I508" s="96"/>
      <c r="J508" s="96"/>
      <c r="K508" s="97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90"/>
      <c r="B509" s="96"/>
      <c r="C509" s="96"/>
      <c r="D509" s="96"/>
      <c r="E509" s="96"/>
      <c r="F509" s="96"/>
      <c r="G509" s="96"/>
      <c r="H509" s="96"/>
      <c r="I509" s="96"/>
      <c r="J509" s="96"/>
      <c r="K509" s="97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90"/>
      <c r="B510" s="96"/>
      <c r="C510" s="96"/>
      <c r="D510" s="96"/>
      <c r="E510" s="96"/>
      <c r="F510" s="96"/>
      <c r="G510" s="96"/>
      <c r="H510" s="96"/>
      <c r="I510" s="96"/>
      <c r="J510" s="96"/>
      <c r="K510" s="97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90"/>
      <c r="B511" s="96"/>
      <c r="C511" s="96"/>
      <c r="D511" s="96"/>
      <c r="E511" s="96"/>
      <c r="F511" s="96"/>
      <c r="G511" s="96"/>
      <c r="H511" s="96"/>
      <c r="I511" s="96"/>
      <c r="J511" s="96"/>
      <c r="K511" s="97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90"/>
      <c r="B512" s="96"/>
      <c r="C512" s="96"/>
      <c r="D512" s="96"/>
      <c r="E512" s="96"/>
      <c r="F512" s="96"/>
      <c r="G512" s="96"/>
      <c r="H512" s="96"/>
      <c r="I512" s="96"/>
      <c r="J512" s="96"/>
      <c r="K512" s="97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90"/>
      <c r="B513" s="96"/>
      <c r="C513" s="96"/>
      <c r="D513" s="96"/>
      <c r="E513" s="96"/>
      <c r="F513" s="96"/>
      <c r="G513" s="96"/>
      <c r="H513" s="96"/>
      <c r="I513" s="96"/>
      <c r="J513" s="96"/>
      <c r="K513" s="97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90"/>
      <c r="B514" s="96"/>
      <c r="C514" s="96"/>
      <c r="D514" s="96"/>
      <c r="E514" s="96"/>
      <c r="F514" s="96"/>
      <c r="G514" s="96"/>
      <c r="H514" s="96"/>
      <c r="I514" s="96"/>
      <c r="J514" s="96"/>
      <c r="K514" s="97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90"/>
      <c r="B515" s="96"/>
      <c r="C515" s="96"/>
      <c r="D515" s="96"/>
      <c r="E515" s="96"/>
      <c r="F515" s="96"/>
      <c r="G515" s="96"/>
      <c r="H515" s="96"/>
      <c r="I515" s="96"/>
      <c r="J515" s="96"/>
      <c r="K515" s="97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90"/>
      <c r="B516" s="96"/>
      <c r="C516" s="96"/>
      <c r="D516" s="96"/>
      <c r="E516" s="96"/>
      <c r="F516" s="96"/>
      <c r="G516" s="96"/>
      <c r="H516" s="96"/>
      <c r="I516" s="96"/>
      <c r="J516" s="96"/>
      <c r="K516" s="97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90"/>
      <c r="B517" s="96"/>
      <c r="C517" s="96"/>
      <c r="D517" s="96"/>
      <c r="E517" s="96"/>
      <c r="F517" s="96"/>
      <c r="G517" s="96"/>
      <c r="H517" s="96"/>
      <c r="I517" s="96"/>
      <c r="J517" s="96"/>
      <c r="K517" s="97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90"/>
      <c r="B518" s="96"/>
      <c r="C518" s="96"/>
      <c r="D518" s="96"/>
      <c r="E518" s="96"/>
      <c r="F518" s="96"/>
      <c r="G518" s="96"/>
      <c r="H518" s="96"/>
      <c r="I518" s="96"/>
      <c r="J518" s="96"/>
      <c r="K518" s="97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90"/>
      <c r="B519" s="96"/>
      <c r="C519" s="96"/>
      <c r="D519" s="96"/>
      <c r="E519" s="96"/>
      <c r="F519" s="96"/>
      <c r="G519" s="96"/>
      <c r="H519" s="96"/>
      <c r="I519" s="96"/>
      <c r="J519" s="96"/>
      <c r="K519" s="97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90"/>
      <c r="B520" s="96"/>
      <c r="C520" s="96"/>
      <c r="D520" s="96"/>
      <c r="E520" s="96"/>
      <c r="F520" s="96"/>
      <c r="G520" s="96"/>
      <c r="H520" s="96"/>
      <c r="I520" s="96"/>
      <c r="J520" s="96"/>
      <c r="K520" s="97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90"/>
      <c r="B521" s="96"/>
      <c r="C521" s="96"/>
      <c r="D521" s="96"/>
      <c r="E521" s="96"/>
      <c r="F521" s="96"/>
      <c r="G521" s="96"/>
      <c r="H521" s="96"/>
      <c r="I521" s="96"/>
      <c r="J521" s="96"/>
      <c r="K521" s="97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90"/>
      <c r="B522" s="96"/>
      <c r="C522" s="96"/>
      <c r="D522" s="96"/>
      <c r="E522" s="96"/>
      <c r="F522" s="96"/>
      <c r="G522" s="96"/>
      <c r="H522" s="96"/>
      <c r="I522" s="96"/>
      <c r="J522" s="96"/>
      <c r="K522" s="97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90"/>
      <c r="B523" s="96"/>
      <c r="C523" s="96"/>
      <c r="D523" s="96"/>
      <c r="E523" s="96"/>
      <c r="F523" s="96"/>
      <c r="G523" s="96"/>
      <c r="H523" s="96"/>
      <c r="I523" s="96"/>
      <c r="J523" s="96"/>
      <c r="K523" s="97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90"/>
      <c r="B524" s="96"/>
      <c r="C524" s="96"/>
      <c r="D524" s="96"/>
      <c r="E524" s="96"/>
      <c r="F524" s="96"/>
      <c r="G524" s="96"/>
      <c r="H524" s="96"/>
      <c r="I524" s="96"/>
      <c r="J524" s="96"/>
      <c r="K524" s="97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90"/>
      <c r="B525" s="96"/>
      <c r="C525" s="96"/>
      <c r="D525" s="96"/>
      <c r="E525" s="96"/>
      <c r="F525" s="96"/>
      <c r="G525" s="96"/>
      <c r="H525" s="96"/>
      <c r="I525" s="96"/>
      <c r="J525" s="96"/>
      <c r="K525" s="97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90"/>
      <c r="B526" s="96"/>
      <c r="C526" s="96"/>
      <c r="D526" s="96"/>
      <c r="E526" s="96"/>
      <c r="F526" s="96"/>
      <c r="G526" s="96"/>
      <c r="H526" s="96"/>
      <c r="I526" s="96"/>
      <c r="J526" s="96"/>
      <c r="K526" s="97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90"/>
      <c r="B527" s="96"/>
      <c r="C527" s="96"/>
      <c r="D527" s="96"/>
      <c r="E527" s="96"/>
      <c r="F527" s="96"/>
      <c r="G527" s="96"/>
      <c r="H527" s="96"/>
      <c r="I527" s="96"/>
      <c r="J527" s="96"/>
      <c r="K527" s="97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90"/>
      <c r="B528" s="96"/>
      <c r="C528" s="96"/>
      <c r="D528" s="96"/>
      <c r="E528" s="96"/>
      <c r="F528" s="96"/>
      <c r="G528" s="96"/>
      <c r="H528" s="96"/>
      <c r="I528" s="96"/>
      <c r="J528" s="96"/>
      <c r="K528" s="97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90"/>
      <c r="B529" s="96"/>
      <c r="C529" s="96"/>
      <c r="D529" s="96"/>
      <c r="E529" s="96"/>
      <c r="F529" s="96"/>
      <c r="G529" s="96"/>
      <c r="H529" s="96"/>
      <c r="I529" s="96"/>
      <c r="J529" s="96"/>
      <c r="K529" s="97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90"/>
      <c r="B530" s="96"/>
      <c r="C530" s="96"/>
      <c r="D530" s="96"/>
      <c r="E530" s="96"/>
      <c r="F530" s="96"/>
      <c r="G530" s="96"/>
      <c r="H530" s="96"/>
      <c r="I530" s="96"/>
      <c r="J530" s="96"/>
      <c r="K530" s="97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90"/>
      <c r="B531" s="96"/>
      <c r="C531" s="96"/>
      <c r="D531" s="96"/>
      <c r="E531" s="96"/>
      <c r="F531" s="96"/>
      <c r="G531" s="96"/>
      <c r="H531" s="96"/>
      <c r="I531" s="96"/>
      <c r="J531" s="96"/>
      <c r="K531" s="97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90"/>
      <c r="B532" s="96"/>
      <c r="C532" s="96"/>
      <c r="D532" s="96"/>
      <c r="E532" s="96"/>
      <c r="F532" s="96"/>
      <c r="G532" s="96"/>
      <c r="H532" s="96"/>
      <c r="I532" s="96"/>
      <c r="J532" s="96"/>
      <c r="K532" s="97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90"/>
      <c r="B533" s="96"/>
      <c r="C533" s="96"/>
      <c r="D533" s="96"/>
      <c r="E533" s="96"/>
      <c r="F533" s="96"/>
      <c r="G533" s="96"/>
      <c r="H533" s="96"/>
      <c r="I533" s="96"/>
      <c r="J533" s="96"/>
      <c r="K533" s="97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90"/>
      <c r="B534" s="96"/>
      <c r="C534" s="96"/>
      <c r="D534" s="96"/>
      <c r="E534" s="96"/>
      <c r="F534" s="96"/>
      <c r="G534" s="96"/>
      <c r="H534" s="96"/>
      <c r="I534" s="96"/>
      <c r="J534" s="96"/>
      <c r="K534" s="97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90"/>
      <c r="B535" s="96"/>
      <c r="C535" s="96"/>
      <c r="D535" s="96"/>
      <c r="E535" s="96"/>
      <c r="F535" s="96"/>
      <c r="G535" s="96"/>
      <c r="H535" s="96"/>
      <c r="I535" s="96"/>
      <c r="J535" s="96"/>
      <c r="K535" s="97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90"/>
      <c r="B536" s="96"/>
      <c r="C536" s="96"/>
      <c r="D536" s="96"/>
      <c r="E536" s="96"/>
      <c r="F536" s="96"/>
      <c r="G536" s="96"/>
      <c r="H536" s="96"/>
      <c r="I536" s="96"/>
      <c r="J536" s="96"/>
      <c r="K536" s="97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90"/>
      <c r="B537" s="96"/>
      <c r="C537" s="96"/>
      <c r="D537" s="96"/>
      <c r="E537" s="96"/>
      <c r="F537" s="96"/>
      <c r="G537" s="96"/>
      <c r="H537" s="96"/>
      <c r="I537" s="96"/>
      <c r="J537" s="96"/>
      <c r="K537" s="97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90"/>
      <c r="B538" s="96"/>
      <c r="C538" s="96"/>
      <c r="D538" s="96"/>
      <c r="E538" s="96"/>
      <c r="F538" s="96"/>
      <c r="G538" s="96"/>
      <c r="H538" s="96"/>
      <c r="I538" s="96"/>
      <c r="J538" s="96"/>
      <c r="K538" s="97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90"/>
      <c r="B539" s="96"/>
      <c r="C539" s="96"/>
      <c r="D539" s="96"/>
      <c r="E539" s="96"/>
      <c r="F539" s="96"/>
      <c r="G539" s="96"/>
      <c r="H539" s="96"/>
      <c r="I539" s="96"/>
      <c r="J539" s="96"/>
      <c r="K539" s="97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90"/>
      <c r="B540" s="96"/>
      <c r="C540" s="96"/>
      <c r="D540" s="96"/>
      <c r="E540" s="96"/>
      <c r="F540" s="96"/>
      <c r="G540" s="96"/>
      <c r="H540" s="96"/>
      <c r="I540" s="96"/>
      <c r="J540" s="96"/>
      <c r="K540" s="97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90"/>
      <c r="B541" s="96"/>
      <c r="C541" s="96"/>
      <c r="D541" s="96"/>
      <c r="E541" s="96"/>
      <c r="F541" s="96"/>
      <c r="G541" s="96"/>
      <c r="H541" s="96"/>
      <c r="I541" s="96"/>
      <c r="J541" s="96"/>
      <c r="K541" s="97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90"/>
      <c r="B542" s="96"/>
      <c r="C542" s="96"/>
      <c r="D542" s="96"/>
      <c r="E542" s="96"/>
      <c r="F542" s="96"/>
      <c r="G542" s="96"/>
      <c r="H542" s="96"/>
      <c r="I542" s="96"/>
      <c r="J542" s="96"/>
      <c r="K542" s="97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90"/>
      <c r="B543" s="96"/>
      <c r="C543" s="96"/>
      <c r="D543" s="96"/>
      <c r="E543" s="96"/>
      <c r="F543" s="96"/>
      <c r="G543" s="96"/>
      <c r="H543" s="96"/>
      <c r="I543" s="96"/>
      <c r="J543" s="96"/>
      <c r="K543" s="97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90"/>
      <c r="B544" s="96"/>
      <c r="C544" s="96"/>
      <c r="D544" s="96"/>
      <c r="E544" s="96"/>
      <c r="F544" s="96"/>
      <c r="G544" s="96"/>
      <c r="H544" s="96"/>
      <c r="I544" s="96"/>
      <c r="J544" s="96"/>
      <c r="K544" s="97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90"/>
      <c r="B545" s="96"/>
      <c r="C545" s="96"/>
      <c r="D545" s="96"/>
      <c r="E545" s="96"/>
      <c r="F545" s="96"/>
      <c r="G545" s="96"/>
      <c r="H545" s="96"/>
      <c r="I545" s="96"/>
      <c r="J545" s="96"/>
      <c r="K545" s="97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90"/>
      <c r="B546" s="96"/>
      <c r="C546" s="96"/>
      <c r="D546" s="96"/>
      <c r="E546" s="96"/>
      <c r="F546" s="96"/>
      <c r="G546" s="96"/>
      <c r="H546" s="96"/>
      <c r="I546" s="96"/>
      <c r="J546" s="96"/>
      <c r="K546" s="97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90"/>
      <c r="B547" s="96"/>
      <c r="C547" s="96"/>
      <c r="D547" s="96"/>
      <c r="E547" s="96"/>
      <c r="F547" s="96"/>
      <c r="G547" s="96"/>
      <c r="H547" s="96"/>
      <c r="I547" s="96"/>
      <c r="J547" s="96"/>
      <c r="K547" s="97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90"/>
      <c r="B548" s="96"/>
      <c r="C548" s="96"/>
      <c r="D548" s="96"/>
      <c r="E548" s="96"/>
      <c r="F548" s="96"/>
      <c r="G548" s="96"/>
      <c r="H548" s="96"/>
      <c r="I548" s="96"/>
      <c r="J548" s="96"/>
      <c r="K548" s="97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90"/>
      <c r="B549" s="96"/>
      <c r="C549" s="96"/>
      <c r="D549" s="96"/>
      <c r="E549" s="96"/>
      <c r="F549" s="96"/>
      <c r="G549" s="96"/>
      <c r="H549" s="96"/>
      <c r="I549" s="96"/>
      <c r="J549" s="96"/>
      <c r="K549" s="97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90"/>
      <c r="B550" s="96"/>
      <c r="C550" s="96"/>
      <c r="D550" s="96"/>
      <c r="E550" s="96"/>
      <c r="F550" s="96"/>
      <c r="G550" s="96"/>
      <c r="H550" s="96"/>
      <c r="I550" s="96"/>
      <c r="J550" s="96"/>
      <c r="K550" s="97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90"/>
      <c r="B551" s="96"/>
      <c r="C551" s="96"/>
      <c r="D551" s="96"/>
      <c r="E551" s="96"/>
      <c r="F551" s="96"/>
      <c r="G551" s="96"/>
      <c r="H551" s="96"/>
      <c r="I551" s="96"/>
      <c r="J551" s="96"/>
      <c r="K551" s="97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90"/>
      <c r="B552" s="96"/>
      <c r="C552" s="96"/>
      <c r="D552" s="96"/>
      <c r="E552" s="96"/>
      <c r="F552" s="96"/>
      <c r="G552" s="96"/>
      <c r="H552" s="96"/>
      <c r="I552" s="96"/>
      <c r="J552" s="96"/>
      <c r="K552" s="97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90"/>
      <c r="B553" s="96"/>
      <c r="C553" s="96"/>
      <c r="D553" s="96"/>
      <c r="E553" s="96"/>
      <c r="F553" s="96"/>
      <c r="G553" s="96"/>
      <c r="H553" s="96"/>
      <c r="I553" s="96"/>
      <c r="J553" s="96"/>
      <c r="K553" s="97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90"/>
      <c r="B554" s="96"/>
      <c r="C554" s="96"/>
      <c r="D554" s="96"/>
      <c r="E554" s="96"/>
      <c r="F554" s="96"/>
      <c r="G554" s="96"/>
      <c r="H554" s="96"/>
      <c r="I554" s="96"/>
      <c r="J554" s="96"/>
      <c r="K554" s="97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90"/>
      <c r="B555" s="96"/>
      <c r="C555" s="96"/>
      <c r="D555" s="96"/>
      <c r="E555" s="96"/>
      <c r="F555" s="96"/>
      <c r="G555" s="96"/>
      <c r="H555" s="96"/>
      <c r="I555" s="96"/>
      <c r="J555" s="96"/>
      <c r="K555" s="97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90"/>
      <c r="B556" s="96"/>
      <c r="C556" s="96"/>
      <c r="D556" s="96"/>
      <c r="E556" s="96"/>
      <c r="F556" s="96"/>
      <c r="G556" s="96"/>
      <c r="H556" s="96"/>
      <c r="I556" s="96"/>
      <c r="J556" s="96"/>
      <c r="K556" s="97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90"/>
      <c r="B557" s="96"/>
      <c r="C557" s="96"/>
      <c r="D557" s="96"/>
      <c r="E557" s="96"/>
      <c r="F557" s="96"/>
      <c r="G557" s="96"/>
      <c r="H557" s="96"/>
      <c r="I557" s="96"/>
      <c r="J557" s="96"/>
      <c r="K557" s="97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90"/>
      <c r="B558" s="96"/>
      <c r="C558" s="96"/>
      <c r="D558" s="96"/>
      <c r="E558" s="96"/>
      <c r="F558" s="96"/>
      <c r="G558" s="96"/>
      <c r="H558" s="96"/>
      <c r="I558" s="96"/>
      <c r="J558" s="96"/>
      <c r="K558" s="97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90"/>
      <c r="B559" s="96"/>
      <c r="C559" s="96"/>
      <c r="D559" s="96"/>
      <c r="E559" s="96"/>
      <c r="F559" s="96"/>
      <c r="G559" s="96"/>
      <c r="H559" s="96"/>
      <c r="I559" s="96"/>
      <c r="J559" s="96"/>
      <c r="K559" s="97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90"/>
      <c r="B560" s="96"/>
      <c r="C560" s="96"/>
      <c r="D560" s="96"/>
      <c r="E560" s="96"/>
      <c r="F560" s="96"/>
      <c r="G560" s="96"/>
      <c r="H560" s="96"/>
      <c r="I560" s="96"/>
      <c r="J560" s="96"/>
      <c r="K560" s="97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90"/>
      <c r="B561" s="96"/>
      <c r="C561" s="96"/>
      <c r="D561" s="96"/>
      <c r="E561" s="96"/>
      <c r="F561" s="96"/>
      <c r="G561" s="96"/>
      <c r="H561" s="96"/>
      <c r="I561" s="96"/>
      <c r="J561" s="96"/>
      <c r="K561" s="97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90"/>
      <c r="B562" s="96"/>
      <c r="C562" s="96"/>
      <c r="D562" s="96"/>
      <c r="E562" s="96"/>
      <c r="F562" s="96"/>
      <c r="G562" s="96"/>
      <c r="H562" s="96"/>
      <c r="I562" s="96"/>
      <c r="J562" s="96"/>
      <c r="K562" s="97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90"/>
      <c r="B563" s="96"/>
      <c r="C563" s="96"/>
      <c r="D563" s="96"/>
      <c r="E563" s="96"/>
      <c r="F563" s="96"/>
      <c r="G563" s="96"/>
      <c r="H563" s="96"/>
      <c r="I563" s="96"/>
      <c r="J563" s="96"/>
      <c r="K563" s="97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90"/>
      <c r="B564" s="96"/>
      <c r="C564" s="96"/>
      <c r="D564" s="96"/>
      <c r="E564" s="96"/>
      <c r="F564" s="96"/>
      <c r="G564" s="96"/>
      <c r="H564" s="96"/>
      <c r="I564" s="96"/>
      <c r="J564" s="96"/>
      <c r="K564" s="97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90"/>
      <c r="B565" s="96"/>
      <c r="C565" s="96"/>
      <c r="D565" s="96"/>
      <c r="E565" s="96"/>
      <c r="F565" s="96"/>
      <c r="G565" s="96"/>
      <c r="H565" s="96"/>
      <c r="I565" s="96"/>
      <c r="J565" s="96"/>
      <c r="K565" s="97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90"/>
      <c r="B566" s="96"/>
      <c r="C566" s="96"/>
      <c r="D566" s="96"/>
      <c r="E566" s="96"/>
      <c r="F566" s="96"/>
      <c r="G566" s="96"/>
      <c r="H566" s="96"/>
      <c r="I566" s="96"/>
      <c r="J566" s="96"/>
      <c r="K566" s="97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90"/>
      <c r="B567" s="96"/>
      <c r="C567" s="96"/>
      <c r="D567" s="96"/>
      <c r="E567" s="96"/>
      <c r="F567" s="96"/>
      <c r="G567" s="96"/>
      <c r="H567" s="96"/>
      <c r="I567" s="96"/>
      <c r="J567" s="96"/>
      <c r="K567" s="97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90"/>
      <c r="B568" s="96"/>
      <c r="C568" s="96"/>
      <c r="D568" s="96"/>
      <c r="E568" s="96"/>
      <c r="F568" s="96"/>
      <c r="G568" s="96"/>
      <c r="H568" s="96"/>
      <c r="I568" s="96"/>
      <c r="J568" s="96"/>
      <c r="K568" s="97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90"/>
      <c r="B569" s="96"/>
      <c r="C569" s="96"/>
      <c r="D569" s="96"/>
      <c r="E569" s="96"/>
      <c r="F569" s="96"/>
      <c r="G569" s="96"/>
      <c r="H569" s="96"/>
      <c r="I569" s="96"/>
      <c r="J569" s="96"/>
      <c r="K569" s="97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90"/>
      <c r="B570" s="96"/>
      <c r="C570" s="96"/>
      <c r="D570" s="96"/>
      <c r="E570" s="96"/>
      <c r="F570" s="96"/>
      <c r="G570" s="96"/>
      <c r="H570" s="96"/>
      <c r="I570" s="96"/>
      <c r="J570" s="96"/>
      <c r="K570" s="97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90"/>
      <c r="B571" s="96"/>
      <c r="C571" s="96"/>
      <c r="D571" s="96"/>
      <c r="E571" s="96"/>
      <c r="F571" s="96"/>
      <c r="G571" s="96"/>
      <c r="H571" s="96"/>
      <c r="I571" s="96"/>
      <c r="J571" s="96"/>
      <c r="K571" s="97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90"/>
      <c r="B572" s="96"/>
      <c r="C572" s="96"/>
      <c r="D572" s="96"/>
      <c r="E572" s="96"/>
      <c r="F572" s="96"/>
      <c r="G572" s="96"/>
      <c r="H572" s="96"/>
      <c r="I572" s="96"/>
      <c r="J572" s="96"/>
      <c r="K572" s="97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90"/>
      <c r="B573" s="96"/>
      <c r="C573" s="96"/>
      <c r="D573" s="96"/>
      <c r="E573" s="96"/>
      <c r="F573" s="96"/>
      <c r="G573" s="96"/>
      <c r="H573" s="96"/>
      <c r="I573" s="96"/>
      <c r="J573" s="96"/>
      <c r="K573" s="97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90"/>
      <c r="B574" s="96"/>
      <c r="C574" s="96"/>
      <c r="D574" s="96"/>
      <c r="E574" s="96"/>
      <c r="F574" s="96"/>
      <c r="G574" s="96"/>
      <c r="H574" s="96"/>
      <c r="I574" s="96"/>
      <c r="J574" s="96"/>
      <c r="K574" s="97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90"/>
      <c r="B575" s="96"/>
      <c r="C575" s="96"/>
      <c r="D575" s="96"/>
      <c r="E575" s="96"/>
      <c r="F575" s="96"/>
      <c r="G575" s="96"/>
      <c r="H575" s="96"/>
      <c r="I575" s="96"/>
      <c r="J575" s="96"/>
      <c r="K575" s="97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90"/>
      <c r="B576" s="96"/>
      <c r="C576" s="96"/>
      <c r="D576" s="96"/>
      <c r="E576" s="96"/>
      <c r="F576" s="96"/>
      <c r="G576" s="96"/>
      <c r="H576" s="96"/>
      <c r="I576" s="96"/>
      <c r="J576" s="96"/>
      <c r="K576" s="97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90"/>
      <c r="B577" s="96"/>
      <c r="C577" s="96"/>
      <c r="D577" s="96"/>
      <c r="E577" s="96"/>
      <c r="F577" s="96"/>
      <c r="G577" s="96"/>
      <c r="H577" s="96"/>
      <c r="I577" s="96"/>
      <c r="J577" s="96"/>
      <c r="K577" s="97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90"/>
      <c r="B578" s="96"/>
      <c r="C578" s="96"/>
      <c r="D578" s="96"/>
      <c r="E578" s="96"/>
      <c r="F578" s="96"/>
      <c r="G578" s="96"/>
      <c r="H578" s="96"/>
      <c r="I578" s="96"/>
      <c r="J578" s="96"/>
      <c r="K578" s="97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90"/>
      <c r="B579" s="96"/>
      <c r="C579" s="96"/>
      <c r="D579" s="96"/>
      <c r="E579" s="96"/>
      <c r="F579" s="96"/>
      <c r="G579" s="96"/>
      <c r="H579" s="96"/>
      <c r="I579" s="96"/>
      <c r="J579" s="96"/>
      <c r="K579" s="97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90"/>
      <c r="B580" s="96"/>
      <c r="C580" s="96"/>
      <c r="D580" s="96"/>
      <c r="E580" s="96"/>
      <c r="F580" s="96"/>
      <c r="G580" s="96"/>
      <c r="H580" s="96"/>
      <c r="I580" s="96"/>
      <c r="J580" s="96"/>
      <c r="K580" s="97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90"/>
      <c r="B581" s="96"/>
      <c r="C581" s="96"/>
      <c r="D581" s="96"/>
      <c r="E581" s="96"/>
      <c r="F581" s="96"/>
      <c r="G581" s="96"/>
      <c r="H581" s="96"/>
      <c r="I581" s="96"/>
      <c r="J581" s="96"/>
      <c r="K581" s="97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90"/>
      <c r="B582" s="96"/>
      <c r="C582" s="96"/>
      <c r="D582" s="96"/>
      <c r="E582" s="96"/>
      <c r="F582" s="96"/>
      <c r="G582" s="96"/>
      <c r="H582" s="96"/>
      <c r="I582" s="96"/>
      <c r="J582" s="96"/>
      <c r="K582" s="97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90"/>
      <c r="B583" s="96"/>
      <c r="C583" s="96"/>
      <c r="D583" s="96"/>
      <c r="E583" s="96"/>
      <c r="F583" s="96"/>
      <c r="G583" s="96"/>
      <c r="H583" s="96"/>
      <c r="I583" s="96"/>
      <c r="J583" s="96"/>
      <c r="K583" s="97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90"/>
      <c r="B584" s="96"/>
      <c r="C584" s="96"/>
      <c r="D584" s="96"/>
      <c r="E584" s="96"/>
      <c r="F584" s="96"/>
      <c r="G584" s="96"/>
      <c r="H584" s="96"/>
      <c r="I584" s="96"/>
      <c r="J584" s="96"/>
      <c r="K584" s="97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90"/>
      <c r="B585" s="96"/>
      <c r="C585" s="96"/>
      <c r="D585" s="96"/>
      <c r="E585" s="96"/>
      <c r="F585" s="96"/>
      <c r="G585" s="96"/>
      <c r="H585" s="96"/>
      <c r="I585" s="96"/>
      <c r="J585" s="96"/>
      <c r="K585" s="97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90"/>
      <c r="B586" s="96"/>
      <c r="C586" s="96"/>
      <c r="D586" s="96"/>
      <c r="E586" s="96"/>
      <c r="F586" s="96"/>
      <c r="G586" s="96"/>
      <c r="H586" s="96"/>
      <c r="I586" s="96"/>
      <c r="J586" s="96"/>
      <c r="K586" s="97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90"/>
      <c r="B587" s="96"/>
      <c r="C587" s="96"/>
      <c r="D587" s="96"/>
      <c r="E587" s="96"/>
      <c r="F587" s="96"/>
      <c r="G587" s="96"/>
      <c r="H587" s="96"/>
      <c r="I587" s="96"/>
      <c r="J587" s="96"/>
      <c r="K587" s="97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90"/>
      <c r="B588" s="96"/>
      <c r="C588" s="96"/>
      <c r="D588" s="96"/>
      <c r="E588" s="96"/>
      <c r="F588" s="96"/>
      <c r="G588" s="96"/>
      <c r="H588" s="96"/>
      <c r="I588" s="96"/>
      <c r="J588" s="96"/>
      <c r="K588" s="97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90"/>
      <c r="B589" s="96"/>
      <c r="C589" s="96"/>
      <c r="D589" s="96"/>
      <c r="E589" s="96"/>
      <c r="F589" s="96"/>
      <c r="G589" s="96"/>
      <c r="H589" s="96"/>
      <c r="I589" s="96"/>
      <c r="J589" s="96"/>
      <c r="K589" s="97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90"/>
      <c r="B590" s="96"/>
      <c r="C590" s="96"/>
      <c r="D590" s="96"/>
      <c r="E590" s="96"/>
      <c r="F590" s="96"/>
      <c r="G590" s="96"/>
      <c r="H590" s="96"/>
      <c r="I590" s="96"/>
      <c r="J590" s="96"/>
      <c r="K590" s="97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90"/>
      <c r="B591" s="96"/>
      <c r="C591" s="96"/>
      <c r="D591" s="96"/>
      <c r="E591" s="96"/>
      <c r="F591" s="96"/>
      <c r="G591" s="96"/>
      <c r="H591" s="96"/>
      <c r="I591" s="96"/>
      <c r="J591" s="96"/>
      <c r="K591" s="97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90"/>
      <c r="B592" s="96"/>
      <c r="C592" s="96"/>
      <c r="D592" s="96"/>
      <c r="E592" s="96"/>
      <c r="F592" s="96"/>
      <c r="G592" s="96"/>
      <c r="H592" s="96"/>
      <c r="I592" s="96"/>
      <c r="J592" s="96"/>
      <c r="K592" s="97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90"/>
      <c r="B593" s="96"/>
      <c r="C593" s="96"/>
      <c r="D593" s="96"/>
      <c r="E593" s="96"/>
      <c r="F593" s="96"/>
      <c r="G593" s="96"/>
      <c r="H593" s="96"/>
      <c r="I593" s="96"/>
      <c r="J593" s="96"/>
      <c r="K593" s="97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90"/>
      <c r="B594" s="96"/>
      <c r="C594" s="96"/>
      <c r="D594" s="96"/>
      <c r="E594" s="96"/>
      <c r="F594" s="96"/>
      <c r="G594" s="96"/>
      <c r="H594" s="96"/>
      <c r="I594" s="96"/>
      <c r="J594" s="96"/>
      <c r="K594" s="97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90"/>
      <c r="B595" s="96"/>
      <c r="C595" s="96"/>
      <c r="D595" s="96"/>
      <c r="E595" s="96"/>
      <c r="F595" s="96"/>
      <c r="G595" s="96"/>
      <c r="H595" s="96"/>
      <c r="I595" s="96"/>
      <c r="J595" s="96"/>
      <c r="K595" s="97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90"/>
      <c r="B596" s="96"/>
      <c r="C596" s="96"/>
      <c r="D596" s="96"/>
      <c r="E596" s="96"/>
      <c r="F596" s="96"/>
      <c r="G596" s="96"/>
      <c r="H596" s="96"/>
      <c r="I596" s="96"/>
      <c r="J596" s="96"/>
      <c r="K596" s="97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90"/>
      <c r="B597" s="96"/>
      <c r="C597" s="96"/>
      <c r="D597" s="96"/>
      <c r="E597" s="96"/>
      <c r="F597" s="96"/>
      <c r="G597" s="96"/>
      <c r="H597" s="96"/>
      <c r="I597" s="96"/>
      <c r="J597" s="96"/>
      <c r="K597" s="97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90"/>
      <c r="B598" s="96"/>
      <c r="C598" s="96"/>
      <c r="D598" s="96"/>
      <c r="E598" s="96"/>
      <c r="F598" s="96"/>
      <c r="G598" s="96"/>
      <c r="H598" s="96"/>
      <c r="I598" s="96"/>
      <c r="J598" s="96"/>
      <c r="K598" s="97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90"/>
      <c r="B599" s="96"/>
      <c r="C599" s="96"/>
      <c r="D599" s="96"/>
      <c r="E599" s="96"/>
      <c r="F599" s="96"/>
      <c r="G599" s="96"/>
      <c r="H599" s="96"/>
      <c r="I599" s="96"/>
      <c r="J599" s="96"/>
      <c r="K599" s="97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90"/>
      <c r="B600" s="96"/>
      <c r="C600" s="96"/>
      <c r="D600" s="96"/>
      <c r="E600" s="96"/>
      <c r="F600" s="96"/>
      <c r="G600" s="96"/>
      <c r="H600" s="96"/>
      <c r="I600" s="96"/>
      <c r="J600" s="96"/>
      <c r="K600" s="97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90"/>
      <c r="B601" s="96"/>
      <c r="C601" s="96"/>
      <c r="D601" s="96"/>
      <c r="E601" s="96"/>
      <c r="F601" s="96"/>
      <c r="G601" s="96"/>
      <c r="H601" s="96"/>
      <c r="I601" s="96"/>
      <c r="J601" s="96"/>
      <c r="K601" s="97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90"/>
      <c r="B602" s="96"/>
      <c r="C602" s="96"/>
      <c r="D602" s="96"/>
      <c r="E602" s="96"/>
      <c r="F602" s="96"/>
      <c r="G602" s="96"/>
      <c r="H602" s="96"/>
      <c r="I602" s="96"/>
      <c r="J602" s="96"/>
      <c r="K602" s="97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90"/>
      <c r="B603" s="96"/>
      <c r="C603" s="96"/>
      <c r="D603" s="96"/>
      <c r="E603" s="96"/>
      <c r="F603" s="96"/>
      <c r="G603" s="96"/>
      <c r="H603" s="96"/>
      <c r="I603" s="96"/>
      <c r="J603" s="96"/>
      <c r="K603" s="97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90"/>
      <c r="B604" s="96"/>
      <c r="C604" s="96"/>
      <c r="D604" s="96"/>
      <c r="E604" s="96"/>
      <c r="F604" s="96"/>
      <c r="G604" s="96"/>
      <c r="H604" s="96"/>
      <c r="I604" s="96"/>
      <c r="J604" s="96"/>
      <c r="K604" s="97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90"/>
      <c r="B605" s="96"/>
      <c r="C605" s="96"/>
      <c r="D605" s="96"/>
      <c r="E605" s="96"/>
      <c r="F605" s="96"/>
      <c r="G605" s="96"/>
      <c r="H605" s="96"/>
      <c r="I605" s="96"/>
      <c r="J605" s="96"/>
      <c r="K605" s="97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90"/>
      <c r="B606" s="96"/>
      <c r="C606" s="96"/>
      <c r="D606" s="96"/>
      <c r="E606" s="96"/>
      <c r="F606" s="96"/>
      <c r="G606" s="96"/>
      <c r="H606" s="96"/>
      <c r="I606" s="96"/>
      <c r="J606" s="96"/>
      <c r="K606" s="97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90"/>
      <c r="B607" s="96"/>
      <c r="C607" s="96"/>
      <c r="D607" s="96"/>
      <c r="E607" s="96"/>
      <c r="F607" s="96"/>
      <c r="G607" s="96"/>
      <c r="H607" s="96"/>
      <c r="I607" s="96"/>
      <c r="J607" s="96"/>
      <c r="K607" s="97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90"/>
      <c r="B608" s="96"/>
      <c r="C608" s="96"/>
      <c r="D608" s="96"/>
      <c r="E608" s="96"/>
      <c r="F608" s="96"/>
      <c r="G608" s="96"/>
      <c r="H608" s="96"/>
      <c r="I608" s="96"/>
      <c r="J608" s="96"/>
      <c r="K608" s="97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90"/>
      <c r="B609" s="96"/>
      <c r="C609" s="96"/>
      <c r="D609" s="96"/>
      <c r="E609" s="96"/>
      <c r="F609" s="96"/>
      <c r="G609" s="96"/>
      <c r="H609" s="96"/>
      <c r="I609" s="96"/>
      <c r="J609" s="96"/>
      <c r="K609" s="97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90"/>
      <c r="B610" s="96"/>
      <c r="C610" s="96"/>
      <c r="D610" s="96"/>
      <c r="E610" s="96"/>
      <c r="F610" s="96"/>
      <c r="G610" s="96"/>
      <c r="H610" s="96"/>
      <c r="I610" s="96"/>
      <c r="J610" s="96"/>
      <c r="K610" s="97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90"/>
      <c r="B611" s="96"/>
      <c r="C611" s="96"/>
      <c r="D611" s="96"/>
      <c r="E611" s="96"/>
      <c r="F611" s="96"/>
      <c r="G611" s="96"/>
      <c r="H611" s="96"/>
      <c r="I611" s="96"/>
      <c r="J611" s="96"/>
      <c r="K611" s="97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90"/>
      <c r="B612" s="96"/>
      <c r="C612" s="96"/>
      <c r="D612" s="96"/>
      <c r="E612" s="96"/>
      <c r="F612" s="96"/>
      <c r="G612" s="96"/>
      <c r="H612" s="96"/>
      <c r="I612" s="96"/>
      <c r="J612" s="96"/>
      <c r="K612" s="97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90"/>
      <c r="B613" s="96"/>
      <c r="C613" s="96"/>
      <c r="D613" s="96"/>
      <c r="E613" s="96"/>
      <c r="F613" s="96"/>
      <c r="G613" s="96"/>
      <c r="H613" s="96"/>
      <c r="I613" s="96"/>
      <c r="J613" s="96"/>
      <c r="K613" s="97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90"/>
      <c r="B614" s="96"/>
      <c r="C614" s="96"/>
      <c r="D614" s="96"/>
      <c r="E614" s="96"/>
      <c r="F614" s="96"/>
      <c r="G614" s="96"/>
      <c r="H614" s="96"/>
      <c r="I614" s="96"/>
      <c r="J614" s="96"/>
      <c r="K614" s="97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90"/>
      <c r="B615" s="96"/>
      <c r="C615" s="96"/>
      <c r="D615" s="96"/>
      <c r="E615" s="96"/>
      <c r="F615" s="96"/>
      <c r="G615" s="96"/>
      <c r="H615" s="96"/>
      <c r="I615" s="96"/>
      <c r="J615" s="96"/>
      <c r="K615" s="97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90"/>
      <c r="B616" s="96"/>
      <c r="C616" s="96"/>
      <c r="D616" s="96"/>
      <c r="E616" s="96"/>
      <c r="F616" s="96"/>
      <c r="G616" s="96"/>
      <c r="H616" s="96"/>
      <c r="I616" s="96"/>
      <c r="J616" s="96"/>
      <c r="K616" s="97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90"/>
      <c r="B617" s="96"/>
      <c r="C617" s="96"/>
      <c r="D617" s="96"/>
      <c r="E617" s="96"/>
      <c r="F617" s="96"/>
      <c r="G617" s="96"/>
      <c r="H617" s="96"/>
      <c r="I617" s="96"/>
      <c r="J617" s="96"/>
      <c r="K617" s="97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90"/>
      <c r="B618" s="96"/>
      <c r="C618" s="96"/>
      <c r="D618" s="96"/>
      <c r="E618" s="96"/>
      <c r="F618" s="96"/>
      <c r="G618" s="96"/>
      <c r="H618" s="96"/>
      <c r="I618" s="96"/>
      <c r="J618" s="96"/>
      <c r="K618" s="97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90"/>
      <c r="B619" s="96"/>
      <c r="C619" s="96"/>
      <c r="D619" s="96"/>
      <c r="E619" s="96"/>
      <c r="F619" s="96"/>
      <c r="G619" s="96"/>
      <c r="H619" s="96"/>
      <c r="I619" s="96"/>
      <c r="J619" s="96"/>
      <c r="K619" s="97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90"/>
      <c r="B620" s="96"/>
      <c r="C620" s="96"/>
      <c r="D620" s="96"/>
      <c r="E620" s="96"/>
      <c r="F620" s="96"/>
      <c r="G620" s="96"/>
      <c r="H620" s="96"/>
      <c r="I620" s="96"/>
      <c r="J620" s="96"/>
      <c r="K620" s="97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90"/>
      <c r="B621" s="96"/>
      <c r="C621" s="96"/>
      <c r="D621" s="96"/>
      <c r="E621" s="96"/>
      <c r="F621" s="96"/>
      <c r="G621" s="96"/>
      <c r="H621" s="96"/>
      <c r="I621" s="96"/>
      <c r="J621" s="96"/>
      <c r="K621" s="97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90"/>
      <c r="B622" s="96"/>
      <c r="C622" s="96"/>
      <c r="D622" s="96"/>
      <c r="E622" s="96"/>
      <c r="F622" s="96"/>
      <c r="G622" s="96"/>
      <c r="H622" s="96"/>
      <c r="I622" s="96"/>
      <c r="J622" s="96"/>
      <c r="K622" s="97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90"/>
      <c r="B623" s="96"/>
      <c r="C623" s="96"/>
      <c r="D623" s="96"/>
      <c r="E623" s="96"/>
      <c r="F623" s="96"/>
      <c r="G623" s="96"/>
      <c r="H623" s="96"/>
      <c r="I623" s="96"/>
      <c r="J623" s="96"/>
      <c r="K623" s="97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90"/>
      <c r="B624" s="96"/>
      <c r="C624" s="96"/>
      <c r="D624" s="96"/>
      <c r="E624" s="96"/>
      <c r="F624" s="96"/>
      <c r="G624" s="96"/>
      <c r="H624" s="96"/>
      <c r="I624" s="96"/>
      <c r="J624" s="96"/>
      <c r="K624" s="97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90"/>
      <c r="B625" s="96"/>
      <c r="C625" s="96"/>
      <c r="D625" s="96"/>
      <c r="E625" s="96"/>
      <c r="F625" s="96"/>
      <c r="G625" s="96"/>
      <c r="H625" s="96"/>
      <c r="I625" s="96"/>
      <c r="J625" s="96"/>
      <c r="K625" s="97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90"/>
      <c r="B626" s="96"/>
      <c r="C626" s="96"/>
      <c r="D626" s="96"/>
      <c r="E626" s="96"/>
      <c r="F626" s="96"/>
      <c r="G626" s="96"/>
      <c r="H626" s="96"/>
      <c r="I626" s="96"/>
      <c r="J626" s="96"/>
      <c r="K626" s="97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90"/>
      <c r="B627" s="96"/>
      <c r="C627" s="96"/>
      <c r="D627" s="96"/>
      <c r="E627" s="96"/>
      <c r="F627" s="96"/>
      <c r="G627" s="96"/>
      <c r="H627" s="96"/>
      <c r="I627" s="96"/>
      <c r="J627" s="96"/>
      <c r="K627" s="97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90"/>
      <c r="B628" s="96"/>
      <c r="C628" s="96"/>
      <c r="D628" s="96"/>
      <c r="E628" s="96"/>
      <c r="F628" s="96"/>
      <c r="G628" s="96"/>
      <c r="H628" s="96"/>
      <c r="I628" s="96"/>
      <c r="J628" s="96"/>
      <c r="K628" s="97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90"/>
      <c r="B629" s="96"/>
      <c r="C629" s="96"/>
      <c r="D629" s="96"/>
      <c r="E629" s="96"/>
      <c r="F629" s="96"/>
      <c r="G629" s="96"/>
      <c r="H629" s="96"/>
      <c r="I629" s="96"/>
      <c r="J629" s="96"/>
      <c r="K629" s="97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90"/>
      <c r="B630" s="96"/>
      <c r="C630" s="96"/>
      <c r="D630" s="96"/>
      <c r="E630" s="96"/>
      <c r="F630" s="96"/>
      <c r="G630" s="96"/>
      <c r="H630" s="96"/>
      <c r="I630" s="96"/>
      <c r="J630" s="96"/>
      <c r="K630" s="97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90"/>
      <c r="B631" s="96"/>
      <c r="C631" s="96"/>
      <c r="D631" s="96"/>
      <c r="E631" s="96"/>
      <c r="F631" s="96"/>
      <c r="G631" s="96"/>
      <c r="H631" s="96"/>
      <c r="I631" s="96"/>
      <c r="J631" s="96"/>
      <c r="K631" s="97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90"/>
      <c r="B632" s="96"/>
      <c r="C632" s="96"/>
      <c r="D632" s="96"/>
      <c r="E632" s="96"/>
      <c r="F632" s="96"/>
      <c r="G632" s="96"/>
      <c r="H632" s="96"/>
      <c r="I632" s="96"/>
      <c r="J632" s="96"/>
      <c r="K632" s="97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90"/>
      <c r="B633" s="96"/>
      <c r="C633" s="96"/>
      <c r="D633" s="96"/>
      <c r="E633" s="96"/>
      <c r="F633" s="96"/>
      <c r="G633" s="96"/>
      <c r="H633" s="96"/>
      <c r="I633" s="96"/>
      <c r="J633" s="96"/>
      <c r="K633" s="97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90"/>
      <c r="B634" s="96"/>
      <c r="C634" s="96"/>
      <c r="D634" s="96"/>
      <c r="E634" s="96"/>
      <c r="F634" s="96"/>
      <c r="G634" s="96"/>
      <c r="H634" s="96"/>
      <c r="I634" s="96"/>
      <c r="J634" s="96"/>
      <c r="K634" s="97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90"/>
      <c r="B635" s="96"/>
      <c r="C635" s="96"/>
      <c r="D635" s="96"/>
      <c r="E635" s="96"/>
      <c r="F635" s="96"/>
      <c r="G635" s="96"/>
      <c r="H635" s="96"/>
      <c r="I635" s="96"/>
      <c r="J635" s="96"/>
      <c r="K635" s="97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90"/>
      <c r="B636" s="96"/>
      <c r="C636" s="96"/>
      <c r="D636" s="96"/>
      <c r="E636" s="96"/>
      <c r="F636" s="96"/>
      <c r="G636" s="96"/>
      <c r="H636" s="96"/>
      <c r="I636" s="96"/>
      <c r="J636" s="96"/>
      <c r="K636" s="97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90"/>
      <c r="B637" s="96"/>
      <c r="C637" s="96"/>
      <c r="D637" s="96"/>
      <c r="E637" s="96"/>
      <c r="F637" s="96"/>
      <c r="G637" s="96"/>
      <c r="H637" s="96"/>
      <c r="I637" s="96"/>
      <c r="J637" s="96"/>
      <c r="K637" s="97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90"/>
      <c r="B638" s="96"/>
      <c r="C638" s="96"/>
      <c r="D638" s="96"/>
      <c r="E638" s="96"/>
      <c r="F638" s="96"/>
      <c r="G638" s="96"/>
      <c r="H638" s="96"/>
      <c r="I638" s="96"/>
      <c r="J638" s="96"/>
      <c r="K638" s="97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90"/>
      <c r="B639" s="96"/>
      <c r="C639" s="96"/>
      <c r="D639" s="96"/>
      <c r="E639" s="96"/>
      <c r="F639" s="96"/>
      <c r="G639" s="96"/>
      <c r="H639" s="96"/>
      <c r="I639" s="96"/>
      <c r="J639" s="96"/>
      <c r="K639" s="97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90"/>
      <c r="B640" s="96"/>
      <c r="C640" s="96"/>
      <c r="D640" s="96"/>
      <c r="E640" s="96"/>
      <c r="F640" s="96"/>
      <c r="G640" s="96"/>
      <c r="H640" s="96"/>
      <c r="I640" s="96"/>
      <c r="J640" s="96"/>
      <c r="K640" s="97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90"/>
      <c r="B641" s="96"/>
      <c r="C641" s="96"/>
      <c r="D641" s="96"/>
      <c r="E641" s="96"/>
      <c r="F641" s="96"/>
      <c r="G641" s="96"/>
      <c r="H641" s="96"/>
      <c r="I641" s="96"/>
      <c r="J641" s="96"/>
      <c r="K641" s="97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90"/>
      <c r="B642" s="96"/>
      <c r="C642" s="96"/>
      <c r="D642" s="96"/>
      <c r="E642" s="96"/>
      <c r="F642" s="96"/>
      <c r="G642" s="96"/>
      <c r="H642" s="96"/>
      <c r="I642" s="96"/>
      <c r="J642" s="96"/>
      <c r="K642" s="97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90"/>
      <c r="B643" s="96"/>
      <c r="C643" s="96"/>
      <c r="D643" s="96"/>
      <c r="E643" s="96"/>
      <c r="F643" s="96"/>
      <c r="G643" s="96"/>
      <c r="H643" s="96"/>
      <c r="I643" s="96"/>
      <c r="J643" s="96"/>
      <c r="K643" s="97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90"/>
      <c r="B644" s="96"/>
      <c r="C644" s="96"/>
      <c r="D644" s="96"/>
      <c r="E644" s="96"/>
      <c r="F644" s="96"/>
      <c r="G644" s="96"/>
      <c r="H644" s="96"/>
      <c r="I644" s="96"/>
      <c r="J644" s="96"/>
      <c r="K644" s="97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90"/>
      <c r="B645" s="96"/>
      <c r="C645" s="96"/>
      <c r="D645" s="96"/>
      <c r="E645" s="96"/>
      <c r="F645" s="96"/>
      <c r="G645" s="96"/>
      <c r="H645" s="96"/>
      <c r="I645" s="96"/>
      <c r="J645" s="96"/>
      <c r="K645" s="97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90"/>
      <c r="B646" s="96"/>
      <c r="C646" s="96"/>
      <c r="D646" s="96"/>
      <c r="E646" s="96"/>
      <c r="F646" s="96"/>
      <c r="G646" s="96"/>
      <c r="H646" s="96"/>
      <c r="I646" s="96"/>
      <c r="J646" s="96"/>
      <c r="K646" s="97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90"/>
      <c r="B647" s="96"/>
      <c r="C647" s="96"/>
      <c r="D647" s="96"/>
      <c r="E647" s="96"/>
      <c r="F647" s="96"/>
      <c r="G647" s="96"/>
      <c r="H647" s="96"/>
      <c r="I647" s="96"/>
      <c r="J647" s="96"/>
      <c r="K647" s="97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90"/>
      <c r="B648" s="96"/>
      <c r="C648" s="96"/>
      <c r="D648" s="96"/>
      <c r="E648" s="96"/>
      <c r="F648" s="96"/>
      <c r="G648" s="96"/>
      <c r="H648" s="96"/>
      <c r="I648" s="96"/>
      <c r="J648" s="96"/>
      <c r="K648" s="97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90"/>
      <c r="B649" s="96"/>
      <c r="C649" s="96"/>
      <c r="D649" s="96"/>
      <c r="E649" s="96"/>
      <c r="F649" s="96"/>
      <c r="G649" s="96"/>
      <c r="H649" s="96"/>
      <c r="I649" s="96"/>
      <c r="J649" s="96"/>
      <c r="K649" s="97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90"/>
      <c r="B650" s="96"/>
      <c r="C650" s="96"/>
      <c r="D650" s="96"/>
      <c r="E650" s="96"/>
      <c r="F650" s="96"/>
      <c r="G650" s="96"/>
      <c r="H650" s="96"/>
      <c r="I650" s="96"/>
      <c r="J650" s="96"/>
      <c r="K650" s="97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90"/>
      <c r="B651" s="96"/>
      <c r="C651" s="96"/>
      <c r="D651" s="96"/>
      <c r="E651" s="96"/>
      <c r="F651" s="96"/>
      <c r="G651" s="96"/>
      <c r="H651" s="96"/>
      <c r="I651" s="96"/>
      <c r="J651" s="96"/>
      <c r="K651" s="97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90"/>
      <c r="B652" s="96"/>
      <c r="C652" s="96"/>
      <c r="D652" s="96"/>
      <c r="E652" s="96"/>
      <c r="F652" s="96"/>
      <c r="G652" s="96"/>
      <c r="H652" s="96"/>
      <c r="I652" s="96"/>
      <c r="J652" s="96"/>
      <c r="K652" s="97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90"/>
      <c r="B653" s="96"/>
      <c r="C653" s="96"/>
      <c r="D653" s="96"/>
      <c r="E653" s="96"/>
      <c r="F653" s="96"/>
      <c r="G653" s="96"/>
      <c r="H653" s="96"/>
      <c r="I653" s="96"/>
      <c r="J653" s="96"/>
      <c r="K653" s="97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90"/>
      <c r="B654" s="96"/>
      <c r="C654" s="96"/>
      <c r="D654" s="96"/>
      <c r="E654" s="96"/>
      <c r="F654" s="96"/>
      <c r="G654" s="96"/>
      <c r="H654" s="96"/>
      <c r="I654" s="96"/>
      <c r="J654" s="96"/>
      <c r="K654" s="97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90"/>
      <c r="B655" s="96"/>
      <c r="C655" s="96"/>
      <c r="D655" s="96"/>
      <c r="E655" s="96"/>
      <c r="F655" s="96"/>
      <c r="G655" s="96"/>
      <c r="H655" s="96"/>
      <c r="I655" s="96"/>
      <c r="J655" s="96"/>
      <c r="K655" s="97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90"/>
      <c r="B656" s="96"/>
      <c r="C656" s="96"/>
      <c r="D656" s="96"/>
      <c r="E656" s="96"/>
      <c r="F656" s="96"/>
      <c r="G656" s="96"/>
      <c r="H656" s="96"/>
      <c r="I656" s="96"/>
      <c r="J656" s="96"/>
      <c r="K656" s="97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90"/>
      <c r="B657" s="96"/>
      <c r="C657" s="96"/>
      <c r="D657" s="96"/>
      <c r="E657" s="96"/>
      <c r="F657" s="96"/>
      <c r="G657" s="96"/>
      <c r="H657" s="96"/>
      <c r="I657" s="96"/>
      <c r="J657" s="96"/>
      <c r="K657" s="97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90"/>
      <c r="B658" s="96"/>
      <c r="C658" s="96"/>
      <c r="D658" s="96"/>
      <c r="E658" s="96"/>
      <c r="F658" s="96"/>
      <c r="G658" s="96"/>
      <c r="H658" s="96"/>
      <c r="I658" s="96"/>
      <c r="J658" s="96"/>
      <c r="K658" s="97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90"/>
      <c r="B659" s="96"/>
      <c r="C659" s="96"/>
      <c r="D659" s="96"/>
      <c r="E659" s="96"/>
      <c r="F659" s="96"/>
      <c r="G659" s="96"/>
      <c r="H659" s="96"/>
      <c r="I659" s="96"/>
      <c r="J659" s="96"/>
      <c r="K659" s="97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90"/>
      <c r="B660" s="96"/>
      <c r="C660" s="96"/>
      <c r="D660" s="96"/>
      <c r="E660" s="96"/>
      <c r="F660" s="96"/>
      <c r="G660" s="96"/>
      <c r="H660" s="96"/>
      <c r="I660" s="96"/>
      <c r="J660" s="96"/>
      <c r="K660" s="97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90"/>
      <c r="B661" s="96"/>
      <c r="C661" s="96"/>
      <c r="D661" s="96"/>
      <c r="E661" s="96"/>
      <c r="F661" s="96"/>
      <c r="G661" s="96"/>
      <c r="H661" s="96"/>
      <c r="I661" s="96"/>
      <c r="J661" s="96"/>
      <c r="K661" s="97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90"/>
      <c r="B662" s="96"/>
      <c r="C662" s="96"/>
      <c r="D662" s="96"/>
      <c r="E662" s="96"/>
      <c r="F662" s="96"/>
      <c r="G662" s="96"/>
      <c r="H662" s="96"/>
      <c r="I662" s="96"/>
      <c r="J662" s="96"/>
      <c r="K662" s="97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90"/>
      <c r="B663" s="96"/>
      <c r="C663" s="96"/>
      <c r="D663" s="96"/>
      <c r="E663" s="96"/>
      <c r="F663" s="96"/>
      <c r="G663" s="96"/>
      <c r="H663" s="96"/>
      <c r="I663" s="96"/>
      <c r="J663" s="96"/>
      <c r="K663" s="97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90"/>
      <c r="B664" s="96"/>
      <c r="C664" s="96"/>
      <c r="D664" s="96"/>
      <c r="E664" s="96"/>
      <c r="F664" s="96"/>
      <c r="G664" s="96"/>
      <c r="H664" s="96"/>
      <c r="I664" s="96"/>
      <c r="J664" s="96"/>
      <c r="K664" s="97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90"/>
      <c r="B665" s="96"/>
      <c r="C665" s="96"/>
      <c r="D665" s="96"/>
      <c r="E665" s="96"/>
      <c r="F665" s="96"/>
      <c r="G665" s="96"/>
      <c r="H665" s="96"/>
      <c r="I665" s="96"/>
      <c r="J665" s="96"/>
      <c r="K665" s="97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90"/>
      <c r="B666" s="96"/>
      <c r="C666" s="96"/>
      <c r="D666" s="96"/>
      <c r="E666" s="96"/>
      <c r="F666" s="96"/>
      <c r="G666" s="96"/>
      <c r="H666" s="96"/>
      <c r="I666" s="96"/>
      <c r="J666" s="96"/>
      <c r="K666" s="97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90"/>
      <c r="B667" s="96"/>
      <c r="C667" s="96"/>
      <c r="D667" s="96"/>
      <c r="E667" s="96"/>
      <c r="F667" s="96"/>
      <c r="G667" s="96"/>
      <c r="H667" s="96"/>
      <c r="I667" s="96"/>
      <c r="J667" s="96"/>
      <c r="K667" s="97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90"/>
      <c r="B668" s="96"/>
      <c r="C668" s="96"/>
      <c r="D668" s="96"/>
      <c r="E668" s="96"/>
      <c r="F668" s="96"/>
      <c r="G668" s="96"/>
      <c r="H668" s="96"/>
      <c r="I668" s="96"/>
      <c r="J668" s="96"/>
      <c r="K668" s="97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90"/>
      <c r="B669" s="96"/>
      <c r="C669" s="96"/>
      <c r="D669" s="96"/>
      <c r="E669" s="96"/>
      <c r="F669" s="96"/>
      <c r="G669" s="96"/>
      <c r="H669" s="96"/>
      <c r="I669" s="96"/>
      <c r="J669" s="96"/>
      <c r="K669" s="97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90"/>
      <c r="B670" s="96"/>
      <c r="C670" s="96"/>
      <c r="D670" s="96"/>
      <c r="E670" s="96"/>
      <c r="F670" s="96"/>
      <c r="G670" s="96"/>
      <c r="H670" s="96"/>
      <c r="I670" s="96"/>
      <c r="J670" s="96"/>
      <c r="K670" s="97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90"/>
      <c r="B671" s="96"/>
      <c r="C671" s="96"/>
      <c r="D671" s="96"/>
      <c r="E671" s="96"/>
      <c r="F671" s="96"/>
      <c r="G671" s="96"/>
      <c r="H671" s="96"/>
      <c r="I671" s="96"/>
      <c r="J671" s="96"/>
      <c r="K671" s="97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90"/>
      <c r="B672" s="96"/>
      <c r="C672" s="96"/>
      <c r="D672" s="96"/>
      <c r="E672" s="96"/>
      <c r="F672" s="96"/>
      <c r="G672" s="96"/>
      <c r="H672" s="96"/>
      <c r="I672" s="96"/>
      <c r="J672" s="96"/>
      <c r="K672" s="97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90"/>
      <c r="B673" s="96"/>
      <c r="C673" s="96"/>
      <c r="D673" s="96"/>
      <c r="E673" s="96"/>
      <c r="F673" s="96"/>
      <c r="G673" s="96"/>
      <c r="H673" s="96"/>
      <c r="I673" s="96"/>
      <c r="J673" s="96"/>
      <c r="K673" s="97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90"/>
      <c r="B674" s="96"/>
      <c r="C674" s="96"/>
      <c r="D674" s="96"/>
      <c r="E674" s="96"/>
      <c r="F674" s="96"/>
      <c r="G674" s="96"/>
      <c r="H674" s="96"/>
      <c r="I674" s="96"/>
      <c r="J674" s="96"/>
      <c r="K674" s="97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90"/>
      <c r="B675" s="96"/>
      <c r="C675" s="96"/>
      <c r="D675" s="96"/>
      <c r="E675" s="96"/>
      <c r="F675" s="96"/>
      <c r="G675" s="96"/>
      <c r="H675" s="96"/>
      <c r="I675" s="96"/>
      <c r="J675" s="96"/>
      <c r="K675" s="97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90"/>
      <c r="B676" s="96"/>
      <c r="C676" s="96"/>
      <c r="D676" s="96"/>
      <c r="E676" s="96"/>
      <c r="F676" s="96"/>
      <c r="G676" s="96"/>
      <c r="H676" s="96"/>
      <c r="I676" s="96"/>
      <c r="J676" s="96"/>
      <c r="K676" s="97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90"/>
      <c r="B677" s="96"/>
      <c r="C677" s="96"/>
      <c r="D677" s="96"/>
      <c r="E677" s="96"/>
      <c r="F677" s="96"/>
      <c r="G677" s="96"/>
      <c r="H677" s="96"/>
      <c r="I677" s="96"/>
      <c r="J677" s="96"/>
      <c r="K677" s="97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90"/>
      <c r="B678" s="96"/>
      <c r="C678" s="96"/>
      <c r="D678" s="96"/>
      <c r="E678" s="96"/>
      <c r="F678" s="96"/>
      <c r="G678" s="96"/>
      <c r="H678" s="96"/>
      <c r="I678" s="96"/>
      <c r="J678" s="96"/>
      <c r="K678" s="97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90"/>
      <c r="B679" s="96"/>
      <c r="C679" s="96"/>
      <c r="D679" s="96"/>
      <c r="E679" s="96"/>
      <c r="F679" s="96"/>
      <c r="G679" s="96"/>
      <c r="H679" s="96"/>
      <c r="I679" s="96"/>
      <c r="J679" s="96"/>
      <c r="K679" s="97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90"/>
      <c r="B680" s="96"/>
      <c r="C680" s="96"/>
      <c r="D680" s="96"/>
      <c r="E680" s="96"/>
      <c r="F680" s="96"/>
      <c r="G680" s="96"/>
      <c r="H680" s="96"/>
      <c r="I680" s="96"/>
      <c r="J680" s="96"/>
      <c r="K680" s="97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90"/>
      <c r="B681" s="96"/>
      <c r="C681" s="96"/>
      <c r="D681" s="96"/>
      <c r="E681" s="96"/>
      <c r="F681" s="96"/>
      <c r="G681" s="96"/>
      <c r="H681" s="96"/>
      <c r="I681" s="96"/>
      <c r="J681" s="96"/>
      <c r="K681" s="97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90"/>
      <c r="B682" s="96"/>
      <c r="C682" s="96"/>
      <c r="D682" s="96"/>
      <c r="E682" s="96"/>
      <c r="F682" s="96"/>
      <c r="G682" s="96"/>
      <c r="H682" s="96"/>
      <c r="I682" s="96"/>
      <c r="J682" s="96"/>
      <c r="K682" s="97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90"/>
      <c r="B683" s="96"/>
      <c r="C683" s="96"/>
      <c r="D683" s="96"/>
      <c r="E683" s="96"/>
      <c r="F683" s="96"/>
      <c r="G683" s="96"/>
      <c r="H683" s="96"/>
      <c r="I683" s="96"/>
      <c r="J683" s="96"/>
      <c r="K683" s="97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90"/>
      <c r="B684" s="96"/>
      <c r="C684" s="96"/>
      <c r="D684" s="96"/>
      <c r="E684" s="96"/>
      <c r="F684" s="96"/>
      <c r="G684" s="96"/>
      <c r="H684" s="96"/>
      <c r="I684" s="96"/>
      <c r="J684" s="96"/>
      <c r="K684" s="97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90"/>
      <c r="B685" s="96"/>
      <c r="C685" s="96"/>
      <c r="D685" s="96"/>
      <c r="E685" s="96"/>
      <c r="F685" s="96"/>
      <c r="G685" s="96"/>
      <c r="H685" s="96"/>
      <c r="I685" s="96"/>
      <c r="J685" s="96"/>
      <c r="K685" s="97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90"/>
      <c r="B686" s="96"/>
      <c r="C686" s="96"/>
      <c r="D686" s="96"/>
      <c r="E686" s="96"/>
      <c r="F686" s="96"/>
      <c r="G686" s="96"/>
      <c r="H686" s="96"/>
      <c r="I686" s="96"/>
      <c r="J686" s="96"/>
      <c r="K686" s="97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90"/>
      <c r="B687" s="96"/>
      <c r="C687" s="96"/>
      <c r="D687" s="96"/>
      <c r="E687" s="96"/>
      <c r="F687" s="96"/>
      <c r="G687" s="96"/>
      <c r="H687" s="96"/>
      <c r="I687" s="96"/>
      <c r="J687" s="96"/>
      <c r="K687" s="97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90"/>
      <c r="B688" s="96"/>
      <c r="C688" s="96"/>
      <c r="D688" s="96"/>
      <c r="E688" s="96"/>
      <c r="F688" s="96"/>
      <c r="G688" s="96"/>
      <c r="H688" s="96"/>
      <c r="I688" s="96"/>
      <c r="J688" s="96"/>
      <c r="K688" s="97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90"/>
      <c r="B689" s="96"/>
      <c r="C689" s="96"/>
      <c r="D689" s="96"/>
      <c r="E689" s="96"/>
      <c r="F689" s="96"/>
      <c r="G689" s="96"/>
      <c r="H689" s="96"/>
      <c r="I689" s="96"/>
      <c r="J689" s="96"/>
      <c r="K689" s="97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90"/>
      <c r="B690" s="96"/>
      <c r="C690" s="96"/>
      <c r="D690" s="96"/>
      <c r="E690" s="96"/>
      <c r="F690" s="96"/>
      <c r="G690" s="96"/>
      <c r="H690" s="96"/>
      <c r="I690" s="96"/>
      <c r="J690" s="96"/>
      <c r="K690" s="97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90"/>
      <c r="B691" s="96"/>
      <c r="C691" s="96"/>
      <c r="D691" s="96"/>
      <c r="E691" s="96"/>
      <c r="F691" s="96"/>
      <c r="G691" s="96"/>
      <c r="H691" s="96"/>
      <c r="I691" s="96"/>
      <c r="J691" s="96"/>
      <c r="K691" s="97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90"/>
      <c r="B692" s="96"/>
      <c r="C692" s="96"/>
      <c r="D692" s="96"/>
      <c r="E692" s="96"/>
      <c r="F692" s="96"/>
      <c r="G692" s="96"/>
      <c r="H692" s="96"/>
      <c r="I692" s="96"/>
      <c r="J692" s="96"/>
      <c r="K692" s="97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90"/>
      <c r="B693" s="96"/>
      <c r="C693" s="96"/>
      <c r="D693" s="96"/>
      <c r="E693" s="96"/>
      <c r="F693" s="96"/>
      <c r="G693" s="96"/>
      <c r="H693" s="96"/>
      <c r="I693" s="96"/>
      <c r="J693" s="96"/>
      <c r="K693" s="97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90"/>
      <c r="B694" s="96"/>
      <c r="C694" s="96"/>
      <c r="D694" s="96"/>
      <c r="E694" s="96"/>
      <c r="F694" s="96"/>
      <c r="G694" s="96"/>
      <c r="H694" s="96"/>
      <c r="I694" s="96"/>
      <c r="J694" s="96"/>
      <c r="K694" s="97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90"/>
      <c r="B695" s="96"/>
      <c r="C695" s="96"/>
      <c r="D695" s="96"/>
      <c r="E695" s="96"/>
      <c r="F695" s="96"/>
      <c r="G695" s="96"/>
      <c r="H695" s="96"/>
      <c r="I695" s="96"/>
      <c r="J695" s="96"/>
      <c r="K695" s="97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90"/>
      <c r="B696" s="96"/>
      <c r="C696" s="96"/>
      <c r="D696" s="96"/>
      <c r="E696" s="96"/>
      <c r="F696" s="96"/>
      <c r="G696" s="96"/>
      <c r="H696" s="96"/>
      <c r="I696" s="96"/>
      <c r="J696" s="96"/>
      <c r="K696" s="97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90"/>
      <c r="B697" s="96"/>
      <c r="C697" s="96"/>
      <c r="D697" s="96"/>
      <c r="E697" s="96"/>
      <c r="F697" s="96"/>
      <c r="G697" s="96"/>
      <c r="H697" s="96"/>
      <c r="I697" s="96"/>
      <c r="J697" s="96"/>
      <c r="K697" s="97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90"/>
      <c r="B698" s="96"/>
      <c r="C698" s="96"/>
      <c r="D698" s="96"/>
      <c r="E698" s="96"/>
      <c r="F698" s="96"/>
      <c r="G698" s="96"/>
      <c r="H698" s="96"/>
      <c r="I698" s="96"/>
      <c r="J698" s="96"/>
      <c r="K698" s="97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90"/>
      <c r="B699" s="96"/>
      <c r="C699" s="96"/>
      <c r="D699" s="96"/>
      <c r="E699" s="96"/>
      <c r="F699" s="96"/>
      <c r="G699" s="96"/>
      <c r="H699" s="96"/>
      <c r="I699" s="96"/>
      <c r="J699" s="96"/>
      <c r="K699" s="97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90"/>
      <c r="B700" s="96"/>
      <c r="C700" s="96"/>
      <c r="D700" s="96"/>
      <c r="E700" s="96"/>
      <c r="F700" s="96"/>
      <c r="G700" s="96"/>
      <c r="H700" s="96"/>
      <c r="I700" s="96"/>
      <c r="J700" s="96"/>
      <c r="K700" s="97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90"/>
      <c r="B701" s="96"/>
      <c r="C701" s="96"/>
      <c r="D701" s="96"/>
      <c r="E701" s="96"/>
      <c r="F701" s="96"/>
      <c r="G701" s="96"/>
      <c r="H701" s="96"/>
      <c r="I701" s="96"/>
      <c r="J701" s="96"/>
      <c r="K701" s="97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90"/>
      <c r="B702" s="96"/>
      <c r="C702" s="96"/>
      <c r="D702" s="96"/>
      <c r="E702" s="96"/>
      <c r="F702" s="96"/>
      <c r="G702" s="96"/>
      <c r="H702" s="96"/>
      <c r="I702" s="96"/>
      <c r="J702" s="96"/>
      <c r="K702" s="97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90"/>
      <c r="B703" s="96"/>
      <c r="C703" s="96"/>
      <c r="D703" s="96"/>
      <c r="E703" s="96"/>
      <c r="F703" s="96"/>
      <c r="G703" s="96"/>
      <c r="H703" s="96"/>
      <c r="I703" s="96"/>
      <c r="J703" s="96"/>
      <c r="K703" s="97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90"/>
      <c r="B704" s="96"/>
      <c r="C704" s="96"/>
      <c r="D704" s="96"/>
      <c r="E704" s="96"/>
      <c r="F704" s="96"/>
      <c r="G704" s="96"/>
      <c r="H704" s="96"/>
      <c r="I704" s="96"/>
      <c r="J704" s="96"/>
      <c r="K704" s="97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90"/>
      <c r="B705" s="96"/>
      <c r="C705" s="96"/>
      <c r="D705" s="96"/>
      <c r="E705" s="96"/>
      <c r="F705" s="96"/>
      <c r="G705" s="96"/>
      <c r="H705" s="96"/>
      <c r="I705" s="96"/>
      <c r="J705" s="96"/>
      <c r="K705" s="97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90"/>
      <c r="B706" s="96"/>
      <c r="C706" s="96"/>
      <c r="D706" s="96"/>
      <c r="E706" s="96"/>
      <c r="F706" s="96"/>
      <c r="G706" s="96"/>
      <c r="H706" s="96"/>
      <c r="I706" s="96"/>
      <c r="J706" s="96"/>
      <c r="K706" s="97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90"/>
      <c r="B707" s="96"/>
      <c r="C707" s="96"/>
      <c r="D707" s="96"/>
      <c r="E707" s="96"/>
      <c r="F707" s="96"/>
      <c r="G707" s="96"/>
      <c r="H707" s="96"/>
      <c r="I707" s="96"/>
      <c r="J707" s="96"/>
      <c r="K707" s="97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90"/>
      <c r="B708" s="96"/>
      <c r="C708" s="96"/>
      <c r="D708" s="96"/>
      <c r="E708" s="96"/>
      <c r="F708" s="96"/>
      <c r="G708" s="96"/>
      <c r="H708" s="96"/>
      <c r="I708" s="96"/>
      <c r="J708" s="96"/>
      <c r="K708" s="97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90"/>
      <c r="B709" s="96"/>
      <c r="C709" s="96"/>
      <c r="D709" s="96"/>
      <c r="E709" s="96"/>
      <c r="F709" s="96"/>
      <c r="G709" s="96"/>
      <c r="H709" s="96"/>
      <c r="I709" s="96"/>
      <c r="J709" s="96"/>
      <c r="K709" s="97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90"/>
      <c r="B710" s="96"/>
      <c r="C710" s="96"/>
      <c r="D710" s="96"/>
      <c r="E710" s="96"/>
      <c r="F710" s="96"/>
      <c r="G710" s="96"/>
      <c r="H710" s="96"/>
      <c r="I710" s="96"/>
      <c r="J710" s="96"/>
      <c r="K710" s="97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90"/>
      <c r="B711" s="96"/>
      <c r="C711" s="96"/>
      <c r="D711" s="96"/>
      <c r="E711" s="96"/>
      <c r="F711" s="96"/>
      <c r="G711" s="96"/>
      <c r="H711" s="96"/>
      <c r="I711" s="96"/>
      <c r="J711" s="96"/>
      <c r="K711" s="97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90"/>
      <c r="B712" s="96"/>
      <c r="C712" s="96"/>
      <c r="D712" s="96"/>
      <c r="E712" s="96"/>
      <c r="F712" s="96"/>
      <c r="G712" s="96"/>
      <c r="H712" s="96"/>
      <c r="I712" s="96"/>
      <c r="J712" s="96"/>
      <c r="K712" s="97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90"/>
      <c r="B713" s="96"/>
      <c r="C713" s="96"/>
      <c r="D713" s="96"/>
      <c r="E713" s="96"/>
      <c r="F713" s="96"/>
      <c r="G713" s="96"/>
      <c r="H713" s="96"/>
      <c r="I713" s="96"/>
      <c r="J713" s="96"/>
      <c r="K713" s="97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90"/>
      <c r="B714" s="96"/>
      <c r="C714" s="96"/>
      <c r="D714" s="96"/>
      <c r="E714" s="96"/>
      <c r="F714" s="96"/>
      <c r="G714" s="96"/>
      <c r="H714" s="96"/>
      <c r="I714" s="96"/>
      <c r="J714" s="96"/>
      <c r="K714" s="97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90"/>
      <c r="B715" s="96"/>
      <c r="C715" s="96"/>
      <c r="D715" s="96"/>
      <c r="E715" s="96"/>
      <c r="F715" s="96"/>
      <c r="G715" s="96"/>
      <c r="H715" s="96"/>
      <c r="I715" s="96"/>
      <c r="J715" s="96"/>
      <c r="K715" s="97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90"/>
      <c r="B716" s="96"/>
      <c r="C716" s="96"/>
      <c r="D716" s="96"/>
      <c r="E716" s="96"/>
      <c r="F716" s="96"/>
      <c r="G716" s="96"/>
      <c r="H716" s="96"/>
      <c r="I716" s="96"/>
      <c r="J716" s="96"/>
      <c r="K716" s="97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90"/>
      <c r="B717" s="96"/>
      <c r="C717" s="96"/>
      <c r="D717" s="96"/>
      <c r="E717" s="96"/>
      <c r="F717" s="96"/>
      <c r="G717" s="96"/>
      <c r="H717" s="96"/>
      <c r="I717" s="96"/>
      <c r="J717" s="96"/>
      <c r="K717" s="97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90"/>
      <c r="B718" s="96"/>
      <c r="C718" s="96"/>
      <c r="D718" s="96"/>
      <c r="E718" s="96"/>
      <c r="F718" s="96"/>
      <c r="G718" s="96"/>
      <c r="H718" s="96"/>
      <c r="I718" s="96"/>
      <c r="J718" s="96"/>
      <c r="K718" s="97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90"/>
      <c r="B719" s="96"/>
      <c r="C719" s="96"/>
      <c r="D719" s="96"/>
      <c r="E719" s="96"/>
      <c r="F719" s="96"/>
      <c r="G719" s="96"/>
      <c r="H719" s="96"/>
      <c r="I719" s="96"/>
      <c r="J719" s="96"/>
      <c r="K719" s="97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90"/>
      <c r="B720" s="96"/>
      <c r="C720" s="96"/>
      <c r="D720" s="96"/>
      <c r="E720" s="96"/>
      <c r="F720" s="96"/>
      <c r="G720" s="96"/>
      <c r="H720" s="96"/>
      <c r="I720" s="96"/>
      <c r="J720" s="96"/>
      <c r="K720" s="97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90"/>
      <c r="B721" s="96"/>
      <c r="C721" s="96"/>
      <c r="D721" s="96"/>
      <c r="E721" s="96"/>
      <c r="F721" s="96"/>
      <c r="G721" s="96"/>
      <c r="H721" s="96"/>
      <c r="I721" s="96"/>
      <c r="J721" s="96"/>
      <c r="K721" s="97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90"/>
      <c r="B722" s="96"/>
      <c r="C722" s="96"/>
      <c r="D722" s="96"/>
      <c r="E722" s="96"/>
      <c r="F722" s="96"/>
      <c r="G722" s="96"/>
      <c r="H722" s="96"/>
      <c r="I722" s="96"/>
      <c r="J722" s="96"/>
      <c r="K722" s="97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90"/>
      <c r="B723" s="96"/>
      <c r="C723" s="96"/>
      <c r="D723" s="96"/>
      <c r="E723" s="96"/>
      <c r="F723" s="96"/>
      <c r="G723" s="96"/>
      <c r="H723" s="96"/>
      <c r="I723" s="96"/>
      <c r="J723" s="96"/>
      <c r="K723" s="97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90"/>
      <c r="B724" s="96"/>
      <c r="C724" s="96"/>
      <c r="D724" s="96"/>
      <c r="E724" s="96"/>
      <c r="F724" s="96"/>
      <c r="G724" s="96"/>
      <c r="H724" s="96"/>
      <c r="I724" s="96"/>
      <c r="J724" s="96"/>
      <c r="K724" s="97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90"/>
      <c r="B725" s="96"/>
      <c r="C725" s="96"/>
      <c r="D725" s="96"/>
      <c r="E725" s="96"/>
      <c r="F725" s="96"/>
      <c r="G725" s="96"/>
      <c r="H725" s="96"/>
      <c r="I725" s="96"/>
      <c r="J725" s="96"/>
      <c r="K725" s="97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90"/>
      <c r="B726" s="96"/>
      <c r="C726" s="96"/>
      <c r="D726" s="96"/>
      <c r="E726" s="96"/>
      <c r="F726" s="96"/>
      <c r="G726" s="96"/>
      <c r="H726" s="96"/>
      <c r="I726" s="96"/>
      <c r="J726" s="96"/>
      <c r="K726" s="97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90"/>
      <c r="B727" s="96"/>
      <c r="C727" s="96"/>
      <c r="D727" s="96"/>
      <c r="E727" s="96"/>
      <c r="F727" s="96"/>
      <c r="G727" s="96"/>
      <c r="H727" s="96"/>
      <c r="I727" s="96"/>
      <c r="J727" s="96"/>
      <c r="K727" s="97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90"/>
      <c r="B728" s="96"/>
      <c r="C728" s="96"/>
      <c r="D728" s="96"/>
      <c r="E728" s="96"/>
      <c r="F728" s="96"/>
      <c r="G728" s="96"/>
      <c r="H728" s="96"/>
      <c r="I728" s="96"/>
      <c r="J728" s="96"/>
      <c r="K728" s="97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90"/>
      <c r="B729" s="96"/>
      <c r="C729" s="96"/>
      <c r="D729" s="96"/>
      <c r="E729" s="96"/>
      <c r="F729" s="96"/>
      <c r="G729" s="96"/>
      <c r="H729" s="96"/>
      <c r="I729" s="96"/>
      <c r="J729" s="96"/>
      <c r="K729" s="97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90"/>
      <c r="B730" s="96"/>
      <c r="C730" s="96"/>
      <c r="D730" s="96"/>
      <c r="E730" s="96"/>
      <c r="F730" s="96"/>
      <c r="G730" s="96"/>
      <c r="H730" s="96"/>
      <c r="I730" s="96"/>
      <c r="J730" s="96"/>
      <c r="K730" s="97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90"/>
      <c r="B731" s="96"/>
      <c r="C731" s="96"/>
      <c r="D731" s="96"/>
      <c r="E731" s="96"/>
      <c r="F731" s="96"/>
      <c r="G731" s="96"/>
      <c r="H731" s="96"/>
      <c r="I731" s="96"/>
      <c r="J731" s="96"/>
      <c r="K731" s="97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90"/>
      <c r="B732" s="96"/>
      <c r="C732" s="96"/>
      <c r="D732" s="96"/>
      <c r="E732" s="96"/>
      <c r="F732" s="96"/>
      <c r="G732" s="96"/>
      <c r="H732" s="96"/>
      <c r="I732" s="96"/>
      <c r="J732" s="96"/>
      <c r="K732" s="97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90"/>
      <c r="B733" s="96"/>
      <c r="C733" s="96"/>
      <c r="D733" s="96"/>
      <c r="E733" s="96"/>
      <c r="F733" s="96"/>
      <c r="G733" s="96"/>
      <c r="H733" s="96"/>
      <c r="I733" s="96"/>
      <c r="J733" s="96"/>
      <c r="K733" s="97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90"/>
      <c r="B734" s="96"/>
      <c r="C734" s="96"/>
      <c r="D734" s="96"/>
      <c r="E734" s="96"/>
      <c r="F734" s="96"/>
      <c r="G734" s="96"/>
      <c r="H734" s="96"/>
      <c r="I734" s="96"/>
      <c r="J734" s="96"/>
      <c r="K734" s="97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90"/>
      <c r="B735" s="96"/>
      <c r="C735" s="96"/>
      <c r="D735" s="96"/>
      <c r="E735" s="96"/>
      <c r="F735" s="96"/>
      <c r="G735" s="96"/>
      <c r="H735" s="96"/>
      <c r="I735" s="96"/>
      <c r="J735" s="96"/>
      <c r="K735" s="97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90"/>
      <c r="B736" s="96"/>
      <c r="C736" s="96"/>
      <c r="D736" s="96"/>
      <c r="E736" s="96"/>
      <c r="F736" s="96"/>
      <c r="G736" s="96"/>
      <c r="H736" s="96"/>
      <c r="I736" s="96"/>
      <c r="J736" s="96"/>
      <c r="K736" s="97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90"/>
      <c r="B737" s="96"/>
      <c r="C737" s="96"/>
      <c r="D737" s="96"/>
      <c r="E737" s="96"/>
      <c r="F737" s="96"/>
      <c r="G737" s="96"/>
      <c r="H737" s="96"/>
      <c r="I737" s="96"/>
      <c r="J737" s="96"/>
      <c r="K737" s="97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90"/>
      <c r="B738" s="96"/>
      <c r="C738" s="96"/>
      <c r="D738" s="96"/>
      <c r="E738" s="96"/>
      <c r="F738" s="96"/>
      <c r="G738" s="96"/>
      <c r="H738" s="96"/>
      <c r="I738" s="96"/>
      <c r="J738" s="96"/>
      <c r="K738" s="97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90"/>
      <c r="B739" s="96"/>
      <c r="C739" s="96"/>
      <c r="D739" s="96"/>
      <c r="E739" s="96"/>
      <c r="F739" s="96"/>
      <c r="G739" s="96"/>
      <c r="H739" s="96"/>
      <c r="I739" s="96"/>
      <c r="J739" s="96"/>
      <c r="K739" s="97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90"/>
      <c r="B740" s="96"/>
      <c r="C740" s="96"/>
      <c r="D740" s="96"/>
      <c r="E740" s="96"/>
      <c r="F740" s="96"/>
      <c r="G740" s="96"/>
      <c r="H740" s="96"/>
      <c r="I740" s="96"/>
      <c r="J740" s="96"/>
      <c r="K740" s="97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90"/>
      <c r="B741" s="96"/>
      <c r="C741" s="96"/>
      <c r="D741" s="96"/>
      <c r="E741" s="96"/>
      <c r="F741" s="96"/>
      <c r="G741" s="96"/>
      <c r="H741" s="96"/>
      <c r="I741" s="96"/>
      <c r="J741" s="96"/>
      <c r="K741" s="97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90"/>
      <c r="B742" s="96"/>
      <c r="C742" s="96"/>
      <c r="D742" s="96"/>
      <c r="E742" s="96"/>
      <c r="F742" s="96"/>
      <c r="G742" s="96"/>
      <c r="H742" s="96"/>
      <c r="I742" s="96"/>
      <c r="J742" s="96"/>
      <c r="K742" s="97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90"/>
      <c r="B743" s="96"/>
      <c r="C743" s="96"/>
      <c r="D743" s="96"/>
      <c r="E743" s="96"/>
      <c r="F743" s="96"/>
      <c r="G743" s="96"/>
      <c r="H743" s="96"/>
      <c r="I743" s="96"/>
      <c r="J743" s="96"/>
      <c r="K743" s="97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90"/>
      <c r="B744" s="96"/>
      <c r="C744" s="96"/>
      <c r="D744" s="96"/>
      <c r="E744" s="96"/>
      <c r="F744" s="96"/>
      <c r="G744" s="96"/>
      <c r="H744" s="96"/>
      <c r="I744" s="96"/>
      <c r="J744" s="96"/>
      <c r="K744" s="97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90"/>
      <c r="B745" s="96"/>
      <c r="C745" s="96"/>
      <c r="D745" s="96"/>
      <c r="E745" s="96"/>
      <c r="F745" s="96"/>
      <c r="G745" s="96"/>
      <c r="H745" s="96"/>
      <c r="I745" s="96"/>
      <c r="J745" s="96"/>
      <c r="K745" s="97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90"/>
      <c r="B746" s="96"/>
      <c r="C746" s="96"/>
      <c r="D746" s="96"/>
      <c r="E746" s="96"/>
      <c r="F746" s="96"/>
      <c r="G746" s="96"/>
      <c r="H746" s="96"/>
      <c r="I746" s="96"/>
      <c r="J746" s="96"/>
      <c r="K746" s="97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90"/>
      <c r="B747" s="96"/>
      <c r="C747" s="96"/>
      <c r="D747" s="96"/>
      <c r="E747" s="96"/>
      <c r="F747" s="96"/>
      <c r="G747" s="96"/>
      <c r="H747" s="96"/>
      <c r="I747" s="96"/>
      <c r="J747" s="96"/>
      <c r="K747" s="97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90"/>
      <c r="B748" s="96"/>
      <c r="C748" s="96"/>
      <c r="D748" s="96"/>
      <c r="E748" s="96"/>
      <c r="F748" s="96"/>
      <c r="G748" s="96"/>
      <c r="H748" s="96"/>
      <c r="I748" s="96"/>
      <c r="J748" s="96"/>
      <c r="K748" s="97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90"/>
      <c r="B749" s="96"/>
      <c r="C749" s="96"/>
      <c r="D749" s="96"/>
      <c r="E749" s="96"/>
      <c r="F749" s="96"/>
      <c r="G749" s="96"/>
      <c r="H749" s="96"/>
      <c r="I749" s="96"/>
      <c r="J749" s="96"/>
      <c r="K749" s="97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90"/>
      <c r="B750" s="96"/>
      <c r="C750" s="96"/>
      <c r="D750" s="96"/>
      <c r="E750" s="96"/>
      <c r="F750" s="96"/>
      <c r="G750" s="96"/>
      <c r="H750" s="96"/>
      <c r="I750" s="96"/>
      <c r="J750" s="96"/>
      <c r="K750" s="97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90"/>
      <c r="B751" s="96"/>
      <c r="C751" s="96"/>
      <c r="D751" s="96"/>
      <c r="E751" s="96"/>
      <c r="F751" s="96"/>
      <c r="G751" s="96"/>
      <c r="H751" s="96"/>
      <c r="I751" s="96"/>
      <c r="J751" s="96"/>
      <c r="K751" s="97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90"/>
      <c r="B752" s="96"/>
      <c r="C752" s="96"/>
      <c r="D752" s="96"/>
      <c r="E752" s="96"/>
      <c r="F752" s="96"/>
      <c r="G752" s="96"/>
      <c r="H752" s="96"/>
      <c r="I752" s="96"/>
      <c r="J752" s="96"/>
      <c r="K752" s="97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90"/>
      <c r="B753" s="96"/>
      <c r="C753" s="96"/>
      <c r="D753" s="96"/>
      <c r="E753" s="96"/>
      <c r="F753" s="96"/>
      <c r="G753" s="96"/>
      <c r="H753" s="96"/>
      <c r="I753" s="96"/>
      <c r="J753" s="96"/>
      <c r="K753" s="97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90"/>
      <c r="B754" s="96"/>
      <c r="C754" s="96"/>
      <c r="D754" s="96"/>
      <c r="E754" s="96"/>
      <c r="F754" s="96"/>
      <c r="G754" s="96"/>
      <c r="H754" s="96"/>
      <c r="I754" s="96"/>
      <c r="J754" s="96"/>
      <c r="K754" s="97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90"/>
      <c r="B755" s="96"/>
      <c r="C755" s="96"/>
      <c r="D755" s="96"/>
      <c r="E755" s="96"/>
      <c r="F755" s="96"/>
      <c r="G755" s="96"/>
      <c r="H755" s="96"/>
      <c r="I755" s="96"/>
      <c r="J755" s="96"/>
      <c r="K755" s="97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90"/>
      <c r="B756" s="96"/>
      <c r="C756" s="96"/>
      <c r="D756" s="96"/>
      <c r="E756" s="96"/>
      <c r="F756" s="96"/>
      <c r="G756" s="96"/>
      <c r="H756" s="96"/>
      <c r="I756" s="96"/>
      <c r="J756" s="96"/>
      <c r="K756" s="97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90"/>
      <c r="B757" s="96"/>
      <c r="C757" s="96"/>
      <c r="D757" s="96"/>
      <c r="E757" s="96"/>
      <c r="F757" s="96"/>
      <c r="G757" s="96"/>
      <c r="H757" s="96"/>
      <c r="I757" s="96"/>
      <c r="J757" s="96"/>
      <c r="K757" s="97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90"/>
      <c r="B758" s="96"/>
      <c r="C758" s="96"/>
      <c r="D758" s="96"/>
      <c r="E758" s="96"/>
      <c r="F758" s="96"/>
      <c r="G758" s="96"/>
      <c r="H758" s="96"/>
      <c r="I758" s="96"/>
      <c r="J758" s="96"/>
      <c r="K758" s="97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90"/>
      <c r="B759" s="96"/>
      <c r="C759" s="96"/>
      <c r="D759" s="96"/>
      <c r="E759" s="96"/>
      <c r="F759" s="96"/>
      <c r="G759" s="96"/>
      <c r="H759" s="96"/>
      <c r="I759" s="96"/>
      <c r="J759" s="96"/>
      <c r="K759" s="97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90"/>
      <c r="B760" s="96"/>
      <c r="C760" s="96"/>
      <c r="D760" s="96"/>
      <c r="E760" s="96"/>
      <c r="F760" s="96"/>
      <c r="G760" s="96"/>
      <c r="H760" s="96"/>
      <c r="I760" s="96"/>
      <c r="J760" s="96"/>
      <c r="K760" s="97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90"/>
      <c r="B761" s="96"/>
      <c r="C761" s="96"/>
      <c r="D761" s="96"/>
      <c r="E761" s="96"/>
      <c r="F761" s="96"/>
      <c r="G761" s="96"/>
      <c r="H761" s="96"/>
      <c r="I761" s="96"/>
      <c r="J761" s="96"/>
      <c r="K761" s="97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90"/>
      <c r="B762" s="96"/>
      <c r="C762" s="96"/>
      <c r="D762" s="96"/>
      <c r="E762" s="96"/>
      <c r="F762" s="96"/>
      <c r="G762" s="96"/>
      <c r="H762" s="96"/>
      <c r="I762" s="96"/>
      <c r="J762" s="96"/>
      <c r="K762" s="97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90"/>
      <c r="B763" s="96"/>
      <c r="C763" s="96"/>
      <c r="D763" s="96"/>
      <c r="E763" s="96"/>
      <c r="F763" s="96"/>
      <c r="G763" s="96"/>
      <c r="H763" s="96"/>
      <c r="I763" s="96"/>
      <c r="J763" s="96"/>
      <c r="K763" s="97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90"/>
      <c r="B764" s="96"/>
      <c r="C764" s="96"/>
      <c r="D764" s="96"/>
      <c r="E764" s="96"/>
      <c r="F764" s="96"/>
      <c r="G764" s="96"/>
      <c r="H764" s="96"/>
      <c r="I764" s="96"/>
      <c r="J764" s="96"/>
      <c r="K764" s="97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90"/>
      <c r="B765" s="96"/>
      <c r="C765" s="96"/>
      <c r="D765" s="96"/>
      <c r="E765" s="96"/>
      <c r="F765" s="96"/>
      <c r="G765" s="96"/>
      <c r="H765" s="96"/>
      <c r="I765" s="96"/>
      <c r="J765" s="96"/>
      <c r="K765" s="97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90"/>
      <c r="B766" s="96"/>
      <c r="C766" s="96"/>
      <c r="D766" s="96"/>
      <c r="E766" s="96"/>
      <c r="F766" s="96"/>
      <c r="G766" s="96"/>
      <c r="H766" s="96"/>
      <c r="I766" s="96"/>
      <c r="J766" s="96"/>
      <c r="K766" s="97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90"/>
      <c r="B767" s="96"/>
      <c r="C767" s="96"/>
      <c r="D767" s="96"/>
      <c r="E767" s="96"/>
      <c r="F767" s="96"/>
      <c r="G767" s="96"/>
      <c r="H767" s="96"/>
      <c r="I767" s="96"/>
      <c r="J767" s="96"/>
      <c r="K767" s="97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90"/>
      <c r="B768" s="96"/>
      <c r="C768" s="96"/>
      <c r="D768" s="96"/>
      <c r="E768" s="96"/>
      <c r="F768" s="96"/>
      <c r="G768" s="96"/>
      <c r="H768" s="96"/>
      <c r="I768" s="96"/>
      <c r="J768" s="96"/>
      <c r="K768" s="97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90"/>
      <c r="B769" s="96"/>
      <c r="C769" s="96"/>
      <c r="D769" s="96"/>
      <c r="E769" s="96"/>
      <c r="F769" s="96"/>
      <c r="G769" s="96"/>
      <c r="H769" s="96"/>
      <c r="I769" s="96"/>
      <c r="J769" s="96"/>
      <c r="K769" s="97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90"/>
      <c r="B770" s="96"/>
      <c r="C770" s="96"/>
      <c r="D770" s="96"/>
      <c r="E770" s="96"/>
      <c r="F770" s="96"/>
      <c r="G770" s="96"/>
      <c r="H770" s="96"/>
      <c r="I770" s="96"/>
      <c r="J770" s="96"/>
      <c r="K770" s="97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90"/>
      <c r="B771" s="96"/>
      <c r="C771" s="96"/>
      <c r="D771" s="96"/>
      <c r="E771" s="96"/>
      <c r="F771" s="96"/>
      <c r="G771" s="96"/>
      <c r="H771" s="96"/>
      <c r="I771" s="96"/>
      <c r="J771" s="96"/>
      <c r="K771" s="97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90"/>
      <c r="B772" s="96"/>
      <c r="C772" s="96"/>
      <c r="D772" s="96"/>
      <c r="E772" s="96"/>
      <c r="F772" s="96"/>
      <c r="G772" s="96"/>
      <c r="H772" s="96"/>
      <c r="I772" s="96"/>
      <c r="J772" s="96"/>
      <c r="K772" s="97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90"/>
      <c r="B773" s="96"/>
      <c r="C773" s="96"/>
      <c r="D773" s="96"/>
      <c r="E773" s="96"/>
      <c r="F773" s="96"/>
      <c r="G773" s="96"/>
      <c r="H773" s="96"/>
      <c r="I773" s="96"/>
      <c r="J773" s="96"/>
      <c r="K773" s="97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90"/>
      <c r="B774" s="96"/>
      <c r="C774" s="96"/>
      <c r="D774" s="96"/>
      <c r="E774" s="96"/>
      <c r="F774" s="96"/>
      <c r="G774" s="96"/>
      <c r="H774" s="96"/>
      <c r="I774" s="96"/>
      <c r="J774" s="96"/>
      <c r="K774" s="97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90"/>
      <c r="B775" s="96"/>
      <c r="C775" s="96"/>
      <c r="D775" s="96"/>
      <c r="E775" s="96"/>
      <c r="F775" s="96"/>
      <c r="G775" s="96"/>
      <c r="H775" s="96"/>
      <c r="I775" s="96"/>
      <c r="J775" s="96"/>
      <c r="K775" s="97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90"/>
      <c r="B776" s="96"/>
      <c r="C776" s="96"/>
      <c r="D776" s="96"/>
      <c r="E776" s="96"/>
      <c r="F776" s="96"/>
      <c r="G776" s="96"/>
      <c r="H776" s="96"/>
      <c r="I776" s="96"/>
      <c r="J776" s="96"/>
      <c r="K776" s="97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90"/>
      <c r="B777" s="96"/>
      <c r="C777" s="96"/>
      <c r="D777" s="96"/>
      <c r="E777" s="96"/>
      <c r="F777" s="96"/>
      <c r="G777" s="96"/>
      <c r="H777" s="96"/>
      <c r="I777" s="96"/>
      <c r="J777" s="96"/>
      <c r="K777" s="97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90"/>
      <c r="B778" s="96"/>
      <c r="C778" s="96"/>
      <c r="D778" s="96"/>
      <c r="E778" s="96"/>
      <c r="F778" s="96"/>
      <c r="G778" s="96"/>
      <c r="H778" s="96"/>
      <c r="I778" s="96"/>
      <c r="J778" s="96"/>
      <c r="K778" s="97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90"/>
      <c r="B779" s="96"/>
      <c r="C779" s="96"/>
      <c r="D779" s="96"/>
      <c r="E779" s="96"/>
      <c r="F779" s="96"/>
      <c r="G779" s="96"/>
      <c r="H779" s="96"/>
      <c r="I779" s="96"/>
      <c r="J779" s="96"/>
      <c r="K779" s="97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90"/>
      <c r="B780" s="96"/>
      <c r="C780" s="96"/>
      <c r="D780" s="96"/>
      <c r="E780" s="96"/>
      <c r="F780" s="96"/>
      <c r="G780" s="96"/>
      <c r="H780" s="96"/>
      <c r="I780" s="96"/>
      <c r="J780" s="96"/>
      <c r="K780" s="97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90"/>
      <c r="B781" s="96"/>
      <c r="C781" s="96"/>
      <c r="D781" s="96"/>
      <c r="E781" s="96"/>
      <c r="F781" s="96"/>
      <c r="G781" s="96"/>
      <c r="H781" s="96"/>
      <c r="I781" s="96"/>
      <c r="J781" s="96"/>
      <c r="K781" s="97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90"/>
      <c r="B782" s="96"/>
      <c r="C782" s="96"/>
      <c r="D782" s="96"/>
      <c r="E782" s="96"/>
      <c r="F782" s="96"/>
      <c r="G782" s="96"/>
      <c r="H782" s="96"/>
      <c r="I782" s="96"/>
      <c r="J782" s="96"/>
      <c r="K782" s="97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90"/>
      <c r="B783" s="96"/>
      <c r="C783" s="96"/>
      <c r="D783" s="96"/>
      <c r="E783" s="96"/>
      <c r="F783" s="96"/>
      <c r="G783" s="96"/>
      <c r="H783" s="96"/>
      <c r="I783" s="96"/>
      <c r="J783" s="96"/>
      <c r="K783" s="97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90"/>
      <c r="B784" s="96"/>
      <c r="C784" s="96"/>
      <c r="D784" s="96"/>
      <c r="E784" s="96"/>
      <c r="F784" s="96"/>
      <c r="G784" s="96"/>
      <c r="H784" s="96"/>
      <c r="I784" s="96"/>
      <c r="J784" s="96"/>
      <c r="K784" s="97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90"/>
      <c r="B785" s="96"/>
      <c r="C785" s="96"/>
      <c r="D785" s="96"/>
      <c r="E785" s="96"/>
      <c r="F785" s="96"/>
      <c r="G785" s="96"/>
      <c r="H785" s="96"/>
      <c r="I785" s="96"/>
      <c r="J785" s="96"/>
      <c r="K785" s="97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90"/>
      <c r="B786" s="96"/>
      <c r="C786" s="96"/>
      <c r="D786" s="96"/>
      <c r="E786" s="96"/>
      <c r="F786" s="96"/>
      <c r="G786" s="96"/>
      <c r="H786" s="96"/>
      <c r="I786" s="96"/>
      <c r="J786" s="96"/>
      <c r="K786" s="97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90"/>
      <c r="B787" s="96"/>
      <c r="C787" s="96"/>
      <c r="D787" s="96"/>
      <c r="E787" s="96"/>
      <c r="F787" s="96"/>
      <c r="G787" s="96"/>
      <c r="H787" s="96"/>
      <c r="I787" s="96"/>
      <c r="J787" s="96"/>
      <c r="K787" s="97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90"/>
      <c r="B788" s="96"/>
      <c r="C788" s="96"/>
      <c r="D788" s="96"/>
      <c r="E788" s="96"/>
      <c r="F788" s="96"/>
      <c r="G788" s="96"/>
      <c r="H788" s="96"/>
      <c r="I788" s="96"/>
      <c r="J788" s="96"/>
      <c r="K788" s="97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90"/>
      <c r="B789" s="96"/>
      <c r="C789" s="96"/>
      <c r="D789" s="96"/>
      <c r="E789" s="96"/>
      <c r="F789" s="96"/>
      <c r="G789" s="96"/>
      <c r="H789" s="96"/>
      <c r="I789" s="96"/>
      <c r="J789" s="96"/>
      <c r="K789" s="97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90"/>
      <c r="B790" s="96"/>
      <c r="C790" s="96"/>
      <c r="D790" s="96"/>
      <c r="E790" s="96"/>
      <c r="F790" s="96"/>
      <c r="G790" s="96"/>
      <c r="H790" s="96"/>
      <c r="I790" s="96"/>
      <c r="J790" s="96"/>
      <c r="K790" s="97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90"/>
      <c r="B791" s="96"/>
      <c r="C791" s="96"/>
      <c r="D791" s="96"/>
      <c r="E791" s="96"/>
      <c r="F791" s="96"/>
      <c r="G791" s="96"/>
      <c r="H791" s="96"/>
      <c r="I791" s="96"/>
      <c r="J791" s="96"/>
      <c r="K791" s="97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90"/>
      <c r="B792" s="96"/>
      <c r="C792" s="96"/>
      <c r="D792" s="96"/>
      <c r="E792" s="96"/>
      <c r="F792" s="96"/>
      <c r="G792" s="96"/>
      <c r="H792" s="96"/>
      <c r="I792" s="96"/>
      <c r="J792" s="96"/>
      <c r="K792" s="97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90"/>
      <c r="B793" s="96"/>
      <c r="C793" s="96"/>
      <c r="D793" s="96"/>
      <c r="E793" s="96"/>
      <c r="F793" s="96"/>
      <c r="G793" s="96"/>
      <c r="H793" s="96"/>
      <c r="I793" s="96"/>
      <c r="J793" s="96"/>
      <c r="K793" s="97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90"/>
      <c r="B794" s="96"/>
      <c r="C794" s="96"/>
      <c r="D794" s="96"/>
      <c r="E794" s="96"/>
      <c r="F794" s="96"/>
      <c r="G794" s="96"/>
      <c r="H794" s="96"/>
      <c r="I794" s="96"/>
      <c r="J794" s="96"/>
      <c r="K794" s="97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90"/>
      <c r="B795" s="96"/>
      <c r="C795" s="96"/>
      <c r="D795" s="96"/>
      <c r="E795" s="96"/>
      <c r="F795" s="96"/>
      <c r="G795" s="96"/>
      <c r="H795" s="96"/>
      <c r="I795" s="96"/>
      <c r="J795" s="96"/>
      <c r="K795" s="97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90"/>
      <c r="B796" s="96"/>
      <c r="C796" s="96"/>
      <c r="D796" s="96"/>
      <c r="E796" s="96"/>
      <c r="F796" s="96"/>
      <c r="G796" s="96"/>
      <c r="H796" s="96"/>
      <c r="I796" s="96"/>
      <c r="J796" s="96"/>
      <c r="K796" s="97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90"/>
      <c r="B797" s="96"/>
      <c r="C797" s="96"/>
      <c r="D797" s="96"/>
      <c r="E797" s="96"/>
      <c r="F797" s="96"/>
      <c r="G797" s="96"/>
      <c r="H797" s="96"/>
      <c r="I797" s="96"/>
      <c r="J797" s="96"/>
      <c r="K797" s="97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90"/>
      <c r="B798" s="96"/>
      <c r="C798" s="96"/>
      <c r="D798" s="96"/>
      <c r="E798" s="96"/>
      <c r="F798" s="96"/>
      <c r="G798" s="96"/>
      <c r="H798" s="96"/>
      <c r="I798" s="96"/>
      <c r="J798" s="96"/>
      <c r="K798" s="97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90"/>
      <c r="B799" s="96"/>
      <c r="C799" s="96"/>
      <c r="D799" s="96"/>
      <c r="E799" s="96"/>
      <c r="F799" s="96"/>
      <c r="G799" s="96"/>
      <c r="H799" s="96"/>
      <c r="I799" s="96"/>
      <c r="J799" s="96"/>
      <c r="K799" s="97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90"/>
      <c r="B800" s="96"/>
      <c r="C800" s="96"/>
      <c r="D800" s="96"/>
      <c r="E800" s="96"/>
      <c r="F800" s="96"/>
      <c r="G800" s="96"/>
      <c r="H800" s="96"/>
      <c r="I800" s="96"/>
      <c r="J800" s="96"/>
      <c r="K800" s="97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90"/>
      <c r="B801" s="96"/>
      <c r="C801" s="96"/>
      <c r="D801" s="96"/>
      <c r="E801" s="96"/>
      <c r="F801" s="96"/>
      <c r="G801" s="96"/>
      <c r="H801" s="96"/>
      <c r="I801" s="96"/>
      <c r="J801" s="96"/>
      <c r="K801" s="97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90"/>
      <c r="B802" s="96"/>
      <c r="C802" s="96"/>
      <c r="D802" s="96"/>
      <c r="E802" s="96"/>
      <c r="F802" s="96"/>
      <c r="G802" s="96"/>
      <c r="H802" s="96"/>
      <c r="I802" s="96"/>
      <c r="J802" s="96"/>
      <c r="K802" s="97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90"/>
      <c r="B803" s="96"/>
      <c r="C803" s="96"/>
      <c r="D803" s="96"/>
      <c r="E803" s="96"/>
      <c r="F803" s="96"/>
      <c r="G803" s="96"/>
      <c r="H803" s="96"/>
      <c r="I803" s="96"/>
      <c r="J803" s="96"/>
      <c r="K803" s="97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90"/>
      <c r="B804" s="96"/>
      <c r="C804" s="96"/>
      <c r="D804" s="96"/>
      <c r="E804" s="96"/>
      <c r="F804" s="96"/>
      <c r="G804" s="96"/>
      <c r="H804" s="96"/>
      <c r="I804" s="96"/>
      <c r="J804" s="96"/>
      <c r="K804" s="97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90"/>
      <c r="B805" s="96"/>
      <c r="C805" s="96"/>
      <c r="D805" s="96"/>
      <c r="E805" s="96"/>
      <c r="F805" s="96"/>
      <c r="G805" s="96"/>
      <c r="H805" s="96"/>
      <c r="I805" s="96"/>
      <c r="J805" s="96"/>
      <c r="K805" s="97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90"/>
      <c r="B806" s="96"/>
      <c r="C806" s="96"/>
      <c r="D806" s="96"/>
      <c r="E806" s="96"/>
      <c r="F806" s="96"/>
      <c r="G806" s="96"/>
      <c r="H806" s="96"/>
      <c r="I806" s="96"/>
      <c r="J806" s="96"/>
      <c r="K806" s="97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90"/>
      <c r="B807" s="96"/>
      <c r="C807" s="96"/>
      <c r="D807" s="96"/>
      <c r="E807" s="96"/>
      <c r="F807" s="96"/>
      <c r="G807" s="96"/>
      <c r="H807" s="96"/>
      <c r="I807" s="96"/>
      <c r="J807" s="96"/>
      <c r="K807" s="97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90"/>
      <c r="B808" s="96"/>
      <c r="C808" s="96"/>
      <c r="D808" s="96"/>
      <c r="E808" s="96"/>
      <c r="F808" s="96"/>
      <c r="G808" s="96"/>
      <c r="H808" s="96"/>
      <c r="I808" s="96"/>
      <c r="J808" s="96"/>
      <c r="K808" s="97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90"/>
      <c r="B809" s="96"/>
      <c r="C809" s="96"/>
      <c r="D809" s="96"/>
      <c r="E809" s="96"/>
      <c r="F809" s="96"/>
      <c r="G809" s="96"/>
      <c r="H809" s="96"/>
      <c r="I809" s="96"/>
      <c r="J809" s="96"/>
      <c r="K809" s="97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90"/>
      <c r="B810" s="96"/>
      <c r="C810" s="96"/>
      <c r="D810" s="96"/>
      <c r="E810" s="96"/>
      <c r="F810" s="96"/>
      <c r="G810" s="96"/>
      <c r="H810" s="96"/>
      <c r="I810" s="96"/>
      <c r="J810" s="96"/>
      <c r="K810" s="97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90"/>
      <c r="B811" s="96"/>
      <c r="C811" s="96"/>
      <c r="D811" s="96"/>
      <c r="E811" s="96"/>
      <c r="F811" s="96"/>
      <c r="G811" s="96"/>
      <c r="H811" s="96"/>
      <c r="I811" s="96"/>
      <c r="J811" s="96"/>
      <c r="K811" s="97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90"/>
      <c r="B812" s="96"/>
      <c r="C812" s="96"/>
      <c r="D812" s="96"/>
      <c r="E812" s="96"/>
      <c r="F812" s="96"/>
      <c r="G812" s="96"/>
      <c r="H812" s="96"/>
      <c r="I812" s="96"/>
      <c r="J812" s="96"/>
      <c r="K812" s="97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90"/>
      <c r="B813" s="96"/>
      <c r="C813" s="96"/>
      <c r="D813" s="96"/>
      <c r="E813" s="96"/>
      <c r="F813" s="96"/>
      <c r="G813" s="96"/>
      <c r="H813" s="96"/>
      <c r="I813" s="96"/>
      <c r="J813" s="96"/>
      <c r="K813" s="97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90"/>
      <c r="B814" s="96"/>
      <c r="C814" s="96"/>
      <c r="D814" s="96"/>
      <c r="E814" s="96"/>
      <c r="F814" s="96"/>
      <c r="G814" s="96"/>
      <c r="H814" s="96"/>
      <c r="I814" s="96"/>
      <c r="J814" s="96"/>
      <c r="K814" s="97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90"/>
      <c r="B815" s="96"/>
      <c r="C815" s="96"/>
      <c r="D815" s="96"/>
      <c r="E815" s="96"/>
      <c r="F815" s="96"/>
      <c r="G815" s="96"/>
      <c r="H815" s="96"/>
      <c r="I815" s="96"/>
      <c r="J815" s="96"/>
      <c r="K815" s="97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90"/>
      <c r="B816" s="96"/>
      <c r="C816" s="96"/>
      <c r="D816" s="96"/>
      <c r="E816" s="96"/>
      <c r="F816" s="96"/>
      <c r="G816" s="96"/>
      <c r="H816" s="96"/>
      <c r="I816" s="96"/>
      <c r="J816" s="96"/>
      <c r="K816" s="97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90"/>
      <c r="B817" s="96"/>
      <c r="C817" s="96"/>
      <c r="D817" s="96"/>
      <c r="E817" s="96"/>
      <c r="F817" s="96"/>
      <c r="G817" s="96"/>
      <c r="H817" s="96"/>
      <c r="I817" s="96"/>
      <c r="J817" s="96"/>
      <c r="K817" s="97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90"/>
      <c r="B818" s="96"/>
      <c r="C818" s="96"/>
      <c r="D818" s="96"/>
      <c r="E818" s="96"/>
      <c r="F818" s="96"/>
      <c r="G818" s="96"/>
      <c r="H818" s="96"/>
      <c r="I818" s="96"/>
      <c r="J818" s="96"/>
      <c r="K818" s="97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90"/>
      <c r="B819" s="96"/>
      <c r="C819" s="96"/>
      <c r="D819" s="96"/>
      <c r="E819" s="96"/>
      <c r="F819" s="96"/>
      <c r="G819" s="96"/>
      <c r="H819" s="96"/>
      <c r="I819" s="96"/>
      <c r="J819" s="96"/>
      <c r="K819" s="97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90"/>
      <c r="B820" s="96"/>
      <c r="C820" s="96"/>
      <c r="D820" s="96"/>
      <c r="E820" s="96"/>
      <c r="F820" s="96"/>
      <c r="G820" s="96"/>
      <c r="H820" s="96"/>
      <c r="I820" s="96"/>
      <c r="J820" s="96"/>
      <c r="K820" s="97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90"/>
      <c r="B821" s="96"/>
      <c r="C821" s="96"/>
      <c r="D821" s="96"/>
      <c r="E821" s="96"/>
      <c r="F821" s="96"/>
      <c r="G821" s="96"/>
      <c r="H821" s="96"/>
      <c r="I821" s="96"/>
      <c r="J821" s="96"/>
      <c r="K821" s="97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90"/>
      <c r="B822" s="96"/>
      <c r="C822" s="96"/>
      <c r="D822" s="96"/>
      <c r="E822" s="96"/>
      <c r="F822" s="96"/>
      <c r="G822" s="96"/>
      <c r="H822" s="96"/>
      <c r="I822" s="96"/>
      <c r="J822" s="96"/>
      <c r="K822" s="97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90"/>
      <c r="B823" s="96"/>
      <c r="C823" s="96"/>
      <c r="D823" s="96"/>
      <c r="E823" s="96"/>
      <c r="F823" s="96"/>
      <c r="G823" s="96"/>
      <c r="H823" s="96"/>
      <c r="I823" s="96"/>
      <c r="J823" s="96"/>
      <c r="K823" s="97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90"/>
      <c r="B824" s="96"/>
      <c r="C824" s="96"/>
      <c r="D824" s="96"/>
      <c r="E824" s="96"/>
      <c r="F824" s="96"/>
      <c r="G824" s="96"/>
      <c r="H824" s="96"/>
      <c r="I824" s="96"/>
      <c r="J824" s="96"/>
      <c r="K824" s="97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90"/>
      <c r="B825" s="96"/>
      <c r="C825" s="96"/>
      <c r="D825" s="96"/>
      <c r="E825" s="96"/>
      <c r="F825" s="96"/>
      <c r="G825" s="96"/>
      <c r="H825" s="96"/>
      <c r="I825" s="96"/>
      <c r="J825" s="96"/>
      <c r="K825" s="97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90"/>
      <c r="B826" s="96"/>
      <c r="C826" s="96"/>
      <c r="D826" s="96"/>
      <c r="E826" s="96"/>
      <c r="F826" s="96"/>
      <c r="G826" s="96"/>
      <c r="H826" s="96"/>
      <c r="I826" s="96"/>
      <c r="J826" s="96"/>
      <c r="K826" s="97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90"/>
      <c r="B827" s="96"/>
      <c r="C827" s="96"/>
      <c r="D827" s="96"/>
      <c r="E827" s="96"/>
      <c r="F827" s="96"/>
      <c r="G827" s="96"/>
      <c r="H827" s="96"/>
      <c r="I827" s="96"/>
      <c r="J827" s="96"/>
      <c r="K827" s="97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90"/>
      <c r="B828" s="96"/>
      <c r="C828" s="96"/>
      <c r="D828" s="96"/>
      <c r="E828" s="96"/>
      <c r="F828" s="96"/>
      <c r="G828" s="96"/>
      <c r="H828" s="96"/>
      <c r="I828" s="96"/>
      <c r="J828" s="96"/>
      <c r="K828" s="97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90"/>
      <c r="B829" s="96"/>
      <c r="C829" s="96"/>
      <c r="D829" s="96"/>
      <c r="E829" s="96"/>
      <c r="F829" s="96"/>
      <c r="G829" s="96"/>
      <c r="H829" s="96"/>
      <c r="I829" s="96"/>
      <c r="J829" s="96"/>
      <c r="K829" s="97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90"/>
      <c r="B830" s="96"/>
      <c r="C830" s="96"/>
      <c r="D830" s="96"/>
      <c r="E830" s="96"/>
      <c r="F830" s="96"/>
      <c r="G830" s="96"/>
      <c r="H830" s="96"/>
      <c r="I830" s="96"/>
      <c r="J830" s="96"/>
      <c r="K830" s="97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90"/>
      <c r="B831" s="96"/>
      <c r="C831" s="96"/>
      <c r="D831" s="96"/>
      <c r="E831" s="96"/>
      <c r="F831" s="96"/>
      <c r="G831" s="96"/>
      <c r="H831" s="96"/>
      <c r="I831" s="96"/>
      <c r="J831" s="96"/>
      <c r="K831" s="97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90"/>
      <c r="B832" s="96"/>
      <c r="C832" s="96"/>
      <c r="D832" s="96"/>
      <c r="E832" s="96"/>
      <c r="F832" s="96"/>
      <c r="G832" s="96"/>
      <c r="H832" s="96"/>
      <c r="I832" s="96"/>
      <c r="J832" s="96"/>
      <c r="K832" s="97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90"/>
      <c r="B833" s="96"/>
      <c r="C833" s="96"/>
      <c r="D833" s="96"/>
      <c r="E833" s="96"/>
      <c r="F833" s="96"/>
      <c r="G833" s="96"/>
      <c r="H833" s="96"/>
      <c r="I833" s="96"/>
      <c r="J833" s="96"/>
      <c r="K833" s="97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90"/>
      <c r="B834" s="96"/>
      <c r="C834" s="96"/>
      <c r="D834" s="96"/>
      <c r="E834" s="96"/>
      <c r="F834" s="96"/>
      <c r="G834" s="96"/>
      <c r="H834" s="96"/>
      <c r="I834" s="96"/>
      <c r="J834" s="96"/>
      <c r="K834" s="97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90"/>
      <c r="B835" s="96"/>
      <c r="C835" s="96"/>
      <c r="D835" s="96"/>
      <c r="E835" s="96"/>
      <c r="F835" s="96"/>
      <c r="G835" s="96"/>
      <c r="H835" s="96"/>
      <c r="I835" s="96"/>
      <c r="J835" s="96"/>
      <c r="K835" s="97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90"/>
      <c r="B836" s="96"/>
      <c r="C836" s="96"/>
      <c r="D836" s="96"/>
      <c r="E836" s="96"/>
      <c r="F836" s="96"/>
      <c r="G836" s="96"/>
      <c r="H836" s="96"/>
      <c r="I836" s="96"/>
      <c r="J836" s="96"/>
      <c r="K836" s="97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90"/>
      <c r="B837" s="96"/>
      <c r="C837" s="96"/>
      <c r="D837" s="96"/>
      <c r="E837" s="96"/>
      <c r="F837" s="96"/>
      <c r="G837" s="96"/>
      <c r="H837" s="96"/>
      <c r="I837" s="96"/>
      <c r="J837" s="96"/>
      <c r="K837" s="97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90"/>
      <c r="B838" s="96"/>
      <c r="C838" s="96"/>
      <c r="D838" s="96"/>
      <c r="E838" s="96"/>
      <c r="F838" s="96"/>
      <c r="G838" s="96"/>
      <c r="H838" s="96"/>
      <c r="I838" s="96"/>
      <c r="J838" s="96"/>
      <c r="K838" s="97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90"/>
      <c r="B839" s="96"/>
      <c r="C839" s="96"/>
      <c r="D839" s="96"/>
      <c r="E839" s="96"/>
      <c r="F839" s="96"/>
      <c r="G839" s="96"/>
      <c r="H839" s="96"/>
      <c r="I839" s="96"/>
      <c r="J839" s="96"/>
      <c r="K839" s="97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90"/>
      <c r="B840" s="96"/>
      <c r="C840" s="96"/>
      <c r="D840" s="96"/>
      <c r="E840" s="96"/>
      <c r="F840" s="96"/>
      <c r="G840" s="96"/>
      <c r="H840" s="96"/>
      <c r="I840" s="96"/>
      <c r="J840" s="96"/>
      <c r="K840" s="97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90"/>
      <c r="B841" s="96"/>
      <c r="C841" s="96"/>
      <c r="D841" s="96"/>
      <c r="E841" s="96"/>
      <c r="F841" s="96"/>
      <c r="G841" s="96"/>
      <c r="H841" s="96"/>
      <c r="I841" s="96"/>
      <c r="J841" s="96"/>
      <c r="K841" s="97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90"/>
      <c r="B842" s="96"/>
      <c r="C842" s="96"/>
      <c r="D842" s="96"/>
      <c r="E842" s="96"/>
      <c r="F842" s="96"/>
      <c r="G842" s="96"/>
      <c r="H842" s="96"/>
      <c r="I842" s="96"/>
      <c r="J842" s="96"/>
      <c r="K842" s="97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90"/>
      <c r="B843" s="96"/>
      <c r="C843" s="96"/>
      <c r="D843" s="96"/>
      <c r="E843" s="96"/>
      <c r="F843" s="96"/>
      <c r="G843" s="96"/>
      <c r="H843" s="96"/>
      <c r="I843" s="96"/>
      <c r="J843" s="96"/>
      <c r="K843" s="97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90"/>
      <c r="B844" s="96"/>
      <c r="C844" s="96"/>
      <c r="D844" s="96"/>
      <c r="E844" s="96"/>
      <c r="F844" s="96"/>
      <c r="G844" s="96"/>
      <c r="H844" s="96"/>
      <c r="I844" s="96"/>
      <c r="J844" s="96"/>
      <c r="K844" s="97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90"/>
      <c r="B845" s="96"/>
      <c r="C845" s="96"/>
      <c r="D845" s="96"/>
      <c r="E845" s="96"/>
      <c r="F845" s="96"/>
      <c r="G845" s="96"/>
      <c r="H845" s="96"/>
      <c r="I845" s="96"/>
      <c r="J845" s="96"/>
      <c r="K845" s="97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90"/>
      <c r="B846" s="96"/>
      <c r="C846" s="96"/>
      <c r="D846" s="96"/>
      <c r="E846" s="96"/>
      <c r="F846" s="96"/>
      <c r="G846" s="96"/>
      <c r="H846" s="96"/>
      <c r="I846" s="96"/>
      <c r="J846" s="96"/>
      <c r="K846" s="97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90"/>
      <c r="B847" s="96"/>
      <c r="C847" s="96"/>
      <c r="D847" s="96"/>
      <c r="E847" s="96"/>
      <c r="F847" s="96"/>
      <c r="G847" s="96"/>
      <c r="H847" s="96"/>
      <c r="I847" s="96"/>
      <c r="J847" s="96"/>
      <c r="K847" s="97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90"/>
      <c r="B848" s="96"/>
      <c r="C848" s="96"/>
      <c r="D848" s="96"/>
      <c r="E848" s="96"/>
      <c r="F848" s="96"/>
      <c r="G848" s="96"/>
      <c r="H848" s="96"/>
      <c r="I848" s="96"/>
      <c r="J848" s="96"/>
      <c r="K848" s="97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90"/>
      <c r="B849" s="96"/>
      <c r="C849" s="96"/>
      <c r="D849" s="96"/>
      <c r="E849" s="96"/>
      <c r="F849" s="96"/>
      <c r="G849" s="96"/>
      <c r="H849" s="96"/>
      <c r="I849" s="96"/>
      <c r="J849" s="96"/>
      <c r="K849" s="97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90"/>
      <c r="B850" s="96"/>
      <c r="C850" s="96"/>
      <c r="D850" s="96"/>
      <c r="E850" s="96"/>
      <c r="F850" s="96"/>
      <c r="G850" s="96"/>
      <c r="H850" s="96"/>
      <c r="I850" s="96"/>
      <c r="J850" s="96"/>
      <c r="K850" s="97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90"/>
      <c r="B851" s="96"/>
      <c r="C851" s="96"/>
      <c r="D851" s="96"/>
      <c r="E851" s="96"/>
      <c r="F851" s="96"/>
      <c r="G851" s="96"/>
      <c r="H851" s="96"/>
      <c r="I851" s="96"/>
      <c r="J851" s="96"/>
      <c r="K851" s="97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90"/>
      <c r="B852" s="96"/>
      <c r="C852" s="96"/>
      <c r="D852" s="96"/>
      <c r="E852" s="96"/>
      <c r="F852" s="96"/>
      <c r="G852" s="96"/>
      <c r="H852" s="96"/>
      <c r="I852" s="96"/>
      <c r="J852" s="96"/>
      <c r="K852" s="97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90"/>
      <c r="B853" s="96"/>
      <c r="C853" s="96"/>
      <c r="D853" s="96"/>
      <c r="E853" s="96"/>
      <c r="F853" s="96"/>
      <c r="G853" s="96"/>
      <c r="H853" s="96"/>
      <c r="I853" s="96"/>
      <c r="J853" s="96"/>
      <c r="K853" s="97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90"/>
      <c r="B854" s="96"/>
      <c r="C854" s="96"/>
      <c r="D854" s="96"/>
      <c r="E854" s="96"/>
      <c r="F854" s="96"/>
      <c r="G854" s="96"/>
      <c r="H854" s="96"/>
      <c r="I854" s="96"/>
      <c r="J854" s="96"/>
      <c r="K854" s="97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90"/>
      <c r="B855" s="96"/>
      <c r="C855" s="96"/>
      <c r="D855" s="96"/>
      <c r="E855" s="96"/>
      <c r="F855" s="96"/>
      <c r="G855" s="96"/>
      <c r="H855" s="96"/>
      <c r="I855" s="96"/>
      <c r="J855" s="96"/>
      <c r="K855" s="97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90"/>
      <c r="B856" s="96"/>
      <c r="C856" s="96"/>
      <c r="D856" s="96"/>
      <c r="E856" s="96"/>
      <c r="F856" s="96"/>
      <c r="G856" s="96"/>
      <c r="H856" s="96"/>
      <c r="I856" s="96"/>
      <c r="J856" s="96"/>
      <c r="K856" s="97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90"/>
      <c r="B857" s="96"/>
      <c r="C857" s="96"/>
      <c r="D857" s="96"/>
      <c r="E857" s="96"/>
      <c r="F857" s="96"/>
      <c r="G857" s="96"/>
      <c r="H857" s="96"/>
      <c r="I857" s="96"/>
      <c r="J857" s="96"/>
      <c r="K857" s="97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90"/>
      <c r="B858" s="96"/>
      <c r="C858" s="96"/>
      <c r="D858" s="96"/>
      <c r="E858" s="96"/>
      <c r="F858" s="96"/>
      <c r="G858" s="96"/>
      <c r="H858" s="96"/>
      <c r="I858" s="96"/>
      <c r="J858" s="96"/>
      <c r="K858" s="97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90"/>
      <c r="B859" s="96"/>
      <c r="C859" s="96"/>
      <c r="D859" s="96"/>
      <c r="E859" s="96"/>
      <c r="F859" s="96"/>
      <c r="G859" s="96"/>
      <c r="H859" s="96"/>
      <c r="I859" s="96"/>
      <c r="J859" s="96"/>
      <c r="K859" s="97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90"/>
      <c r="B860" s="96"/>
      <c r="C860" s="96"/>
      <c r="D860" s="96"/>
      <c r="E860" s="96"/>
      <c r="F860" s="96"/>
      <c r="G860" s="96"/>
      <c r="H860" s="96"/>
      <c r="I860" s="96"/>
      <c r="J860" s="96"/>
      <c r="K860" s="97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90"/>
      <c r="B861" s="96"/>
      <c r="C861" s="96"/>
      <c r="D861" s="96"/>
      <c r="E861" s="96"/>
      <c r="F861" s="96"/>
      <c r="G861" s="96"/>
      <c r="H861" s="96"/>
      <c r="I861" s="96"/>
      <c r="J861" s="96"/>
      <c r="K861" s="97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90"/>
      <c r="B862" s="96"/>
      <c r="C862" s="96"/>
      <c r="D862" s="96"/>
      <c r="E862" s="96"/>
      <c r="F862" s="96"/>
      <c r="G862" s="96"/>
      <c r="H862" s="96"/>
      <c r="I862" s="96"/>
      <c r="J862" s="96"/>
      <c r="K862" s="97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90"/>
      <c r="B863" s="96"/>
      <c r="C863" s="96"/>
      <c r="D863" s="96"/>
      <c r="E863" s="96"/>
      <c r="F863" s="96"/>
      <c r="G863" s="96"/>
      <c r="H863" s="96"/>
      <c r="I863" s="96"/>
      <c r="J863" s="96"/>
      <c r="K863" s="97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90"/>
      <c r="B864" s="96"/>
      <c r="C864" s="96"/>
      <c r="D864" s="96"/>
      <c r="E864" s="96"/>
      <c r="F864" s="96"/>
      <c r="G864" s="96"/>
      <c r="H864" s="96"/>
      <c r="I864" s="96"/>
      <c r="J864" s="96"/>
      <c r="K864" s="97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90"/>
      <c r="B865" s="96"/>
      <c r="C865" s="96"/>
      <c r="D865" s="96"/>
      <c r="E865" s="96"/>
      <c r="F865" s="96"/>
      <c r="G865" s="96"/>
      <c r="H865" s="96"/>
      <c r="I865" s="96"/>
      <c r="J865" s="96"/>
      <c r="K865" s="97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90"/>
      <c r="B866" s="96"/>
      <c r="C866" s="96"/>
      <c r="D866" s="96"/>
      <c r="E866" s="96"/>
      <c r="F866" s="96"/>
      <c r="G866" s="96"/>
      <c r="H866" s="96"/>
      <c r="I866" s="96"/>
      <c r="J866" s="96"/>
      <c r="K866" s="97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90"/>
      <c r="B867" s="96"/>
      <c r="C867" s="96"/>
      <c r="D867" s="96"/>
      <c r="E867" s="96"/>
      <c r="F867" s="96"/>
      <c r="G867" s="96"/>
      <c r="H867" s="96"/>
      <c r="I867" s="96"/>
      <c r="J867" s="96"/>
      <c r="K867" s="97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90"/>
      <c r="B868" s="96"/>
      <c r="C868" s="96"/>
      <c r="D868" s="96"/>
      <c r="E868" s="96"/>
      <c r="F868" s="96"/>
      <c r="G868" s="96"/>
      <c r="H868" s="96"/>
      <c r="I868" s="96"/>
      <c r="J868" s="96"/>
      <c r="K868" s="97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90"/>
      <c r="B869" s="96"/>
      <c r="C869" s="96"/>
      <c r="D869" s="96"/>
      <c r="E869" s="96"/>
      <c r="F869" s="96"/>
      <c r="G869" s="96"/>
      <c r="H869" s="96"/>
      <c r="I869" s="96"/>
      <c r="J869" s="96"/>
      <c r="K869" s="97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90"/>
      <c r="B870" s="96"/>
      <c r="C870" s="96"/>
      <c r="D870" s="96"/>
      <c r="E870" s="96"/>
      <c r="F870" s="96"/>
      <c r="G870" s="96"/>
      <c r="H870" s="96"/>
      <c r="I870" s="96"/>
      <c r="J870" s="96"/>
      <c r="K870" s="97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90"/>
      <c r="B871" s="96"/>
      <c r="C871" s="96"/>
      <c r="D871" s="96"/>
      <c r="E871" s="96"/>
      <c r="F871" s="96"/>
      <c r="G871" s="96"/>
      <c r="H871" s="96"/>
      <c r="I871" s="96"/>
      <c r="J871" s="96"/>
      <c r="K871" s="97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90"/>
      <c r="B872" s="96"/>
      <c r="C872" s="96"/>
      <c r="D872" s="96"/>
      <c r="E872" s="96"/>
      <c r="F872" s="96"/>
      <c r="G872" s="96"/>
      <c r="H872" s="96"/>
      <c r="I872" s="96"/>
      <c r="J872" s="96"/>
      <c r="K872" s="97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90"/>
      <c r="B873" s="96"/>
      <c r="C873" s="96"/>
      <c r="D873" s="96"/>
      <c r="E873" s="96"/>
      <c r="F873" s="96"/>
      <c r="G873" s="96"/>
      <c r="H873" s="96"/>
      <c r="I873" s="96"/>
      <c r="J873" s="96"/>
      <c r="K873" s="97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90"/>
      <c r="B874" s="96"/>
      <c r="C874" s="96"/>
      <c r="D874" s="96"/>
      <c r="E874" s="96"/>
      <c r="F874" s="96"/>
      <c r="G874" s="96"/>
      <c r="H874" s="96"/>
      <c r="I874" s="96"/>
      <c r="J874" s="96"/>
      <c r="K874" s="97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90"/>
      <c r="B875" s="96"/>
      <c r="C875" s="96"/>
      <c r="D875" s="96"/>
      <c r="E875" s="96"/>
      <c r="F875" s="96"/>
      <c r="G875" s="96"/>
      <c r="H875" s="96"/>
      <c r="I875" s="96"/>
      <c r="J875" s="96"/>
      <c r="K875" s="97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90"/>
      <c r="B876" s="96"/>
      <c r="C876" s="96"/>
      <c r="D876" s="96"/>
      <c r="E876" s="96"/>
      <c r="F876" s="96"/>
      <c r="G876" s="96"/>
      <c r="H876" s="96"/>
      <c r="I876" s="96"/>
      <c r="J876" s="96"/>
      <c r="K876" s="97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90"/>
      <c r="B877" s="96"/>
      <c r="C877" s="96"/>
      <c r="D877" s="96"/>
      <c r="E877" s="96"/>
      <c r="F877" s="96"/>
      <c r="G877" s="96"/>
      <c r="H877" s="96"/>
      <c r="I877" s="96"/>
      <c r="J877" s="96"/>
      <c r="K877" s="97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90"/>
      <c r="B878" s="96"/>
      <c r="C878" s="96"/>
      <c r="D878" s="96"/>
      <c r="E878" s="96"/>
      <c r="F878" s="96"/>
      <c r="G878" s="96"/>
      <c r="H878" s="96"/>
      <c r="I878" s="96"/>
      <c r="J878" s="96"/>
      <c r="K878" s="97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90"/>
      <c r="B879" s="96"/>
      <c r="C879" s="96"/>
      <c r="D879" s="96"/>
      <c r="E879" s="96"/>
      <c r="F879" s="96"/>
      <c r="G879" s="96"/>
      <c r="H879" s="96"/>
      <c r="I879" s="96"/>
      <c r="J879" s="96"/>
      <c r="K879" s="97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90"/>
      <c r="B880" s="96"/>
      <c r="C880" s="96"/>
      <c r="D880" s="96"/>
      <c r="E880" s="96"/>
      <c r="F880" s="96"/>
      <c r="G880" s="96"/>
      <c r="H880" s="96"/>
      <c r="I880" s="96"/>
      <c r="J880" s="96"/>
      <c r="K880" s="97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90"/>
      <c r="B881" s="96"/>
      <c r="C881" s="96"/>
      <c r="D881" s="96"/>
      <c r="E881" s="96"/>
      <c r="F881" s="96"/>
      <c r="G881" s="96"/>
      <c r="H881" s="96"/>
      <c r="I881" s="96"/>
      <c r="J881" s="96"/>
      <c r="K881" s="97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90"/>
      <c r="B882" s="96"/>
      <c r="C882" s="96"/>
      <c r="D882" s="96"/>
      <c r="E882" s="96"/>
      <c r="F882" s="96"/>
      <c r="G882" s="96"/>
      <c r="H882" s="96"/>
      <c r="I882" s="96"/>
      <c r="J882" s="96"/>
      <c r="K882" s="97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90"/>
      <c r="B883" s="96"/>
      <c r="C883" s="96"/>
      <c r="D883" s="96"/>
      <c r="E883" s="96"/>
      <c r="F883" s="96"/>
      <c r="G883" s="96"/>
      <c r="H883" s="96"/>
      <c r="I883" s="96"/>
      <c r="J883" s="96"/>
      <c r="K883" s="97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90"/>
      <c r="B884" s="96"/>
      <c r="C884" s="96"/>
      <c r="D884" s="96"/>
      <c r="E884" s="96"/>
      <c r="F884" s="96"/>
      <c r="G884" s="96"/>
      <c r="H884" s="96"/>
      <c r="I884" s="96"/>
      <c r="J884" s="96"/>
      <c r="K884" s="97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90"/>
      <c r="B885" s="96"/>
      <c r="C885" s="96"/>
      <c r="D885" s="96"/>
      <c r="E885" s="96"/>
      <c r="F885" s="96"/>
      <c r="G885" s="96"/>
      <c r="H885" s="96"/>
      <c r="I885" s="96"/>
      <c r="J885" s="96"/>
      <c r="K885" s="97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90"/>
      <c r="B886" s="96"/>
      <c r="C886" s="96"/>
      <c r="D886" s="96"/>
      <c r="E886" s="96"/>
      <c r="F886" s="96"/>
      <c r="G886" s="96"/>
      <c r="H886" s="96"/>
      <c r="I886" s="96"/>
      <c r="J886" s="96"/>
      <c r="K886" s="97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90"/>
      <c r="B887" s="96"/>
      <c r="C887" s="96"/>
      <c r="D887" s="96"/>
      <c r="E887" s="96"/>
      <c r="F887" s="96"/>
      <c r="G887" s="96"/>
      <c r="H887" s="96"/>
      <c r="I887" s="96"/>
      <c r="J887" s="96"/>
      <c r="K887" s="97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90"/>
      <c r="B888" s="96"/>
      <c r="C888" s="96"/>
      <c r="D888" s="96"/>
      <c r="E888" s="96"/>
      <c r="F888" s="96"/>
      <c r="G888" s="96"/>
      <c r="H888" s="96"/>
      <c r="I888" s="96"/>
      <c r="J888" s="96"/>
      <c r="K888" s="97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90"/>
      <c r="B889" s="96"/>
      <c r="C889" s="96"/>
      <c r="D889" s="96"/>
      <c r="E889" s="96"/>
      <c r="F889" s="96"/>
      <c r="G889" s="96"/>
      <c r="H889" s="96"/>
      <c r="I889" s="96"/>
      <c r="J889" s="96"/>
      <c r="K889" s="97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90"/>
      <c r="B890" s="96"/>
      <c r="C890" s="96"/>
      <c r="D890" s="96"/>
      <c r="E890" s="96"/>
      <c r="F890" s="96"/>
      <c r="G890" s="96"/>
      <c r="H890" s="96"/>
      <c r="I890" s="96"/>
      <c r="J890" s="96"/>
      <c r="K890" s="97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90"/>
      <c r="B891" s="96"/>
      <c r="C891" s="96"/>
      <c r="D891" s="96"/>
      <c r="E891" s="96"/>
      <c r="F891" s="96"/>
      <c r="G891" s="96"/>
      <c r="H891" s="96"/>
      <c r="I891" s="96"/>
      <c r="J891" s="96"/>
      <c r="K891" s="97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90"/>
      <c r="B892" s="96"/>
      <c r="C892" s="96"/>
      <c r="D892" s="96"/>
      <c r="E892" s="96"/>
      <c r="F892" s="96"/>
      <c r="G892" s="96"/>
      <c r="H892" s="96"/>
      <c r="I892" s="96"/>
      <c r="J892" s="96"/>
      <c r="K892" s="97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90"/>
      <c r="B893" s="96"/>
      <c r="C893" s="96"/>
      <c r="D893" s="96"/>
      <c r="E893" s="96"/>
      <c r="F893" s="96"/>
      <c r="G893" s="96"/>
      <c r="H893" s="96"/>
      <c r="I893" s="96"/>
      <c r="J893" s="96"/>
      <c r="K893" s="97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90"/>
      <c r="B894" s="96"/>
      <c r="C894" s="96"/>
      <c r="D894" s="96"/>
      <c r="E894" s="96"/>
      <c r="F894" s="96"/>
      <c r="G894" s="96"/>
      <c r="H894" s="96"/>
      <c r="I894" s="96"/>
      <c r="J894" s="96"/>
      <c r="K894" s="97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90"/>
      <c r="B895" s="96"/>
      <c r="C895" s="96"/>
      <c r="D895" s="96"/>
      <c r="E895" s="96"/>
      <c r="F895" s="96"/>
      <c r="G895" s="96"/>
      <c r="H895" s="96"/>
      <c r="I895" s="96"/>
      <c r="J895" s="96"/>
      <c r="K895" s="97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90"/>
      <c r="B896" s="96"/>
      <c r="C896" s="96"/>
      <c r="D896" s="96"/>
      <c r="E896" s="96"/>
      <c r="F896" s="96"/>
      <c r="G896" s="96"/>
      <c r="H896" s="96"/>
      <c r="I896" s="96"/>
      <c r="J896" s="96"/>
      <c r="K896" s="97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90"/>
      <c r="B897" s="96"/>
      <c r="C897" s="96"/>
      <c r="D897" s="96"/>
      <c r="E897" s="96"/>
      <c r="F897" s="96"/>
      <c r="G897" s="96"/>
      <c r="H897" s="96"/>
      <c r="I897" s="96"/>
      <c r="J897" s="96"/>
      <c r="K897" s="97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90"/>
      <c r="B898" s="96"/>
      <c r="C898" s="96"/>
      <c r="D898" s="96"/>
      <c r="E898" s="96"/>
      <c r="F898" s="96"/>
      <c r="G898" s="96"/>
      <c r="H898" s="96"/>
      <c r="I898" s="96"/>
      <c r="J898" s="96"/>
      <c r="K898" s="97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90"/>
      <c r="B899" s="96"/>
      <c r="C899" s="96"/>
      <c r="D899" s="96"/>
      <c r="E899" s="96"/>
      <c r="F899" s="96"/>
      <c r="G899" s="96"/>
      <c r="H899" s="96"/>
      <c r="I899" s="96"/>
      <c r="J899" s="96"/>
      <c r="K899" s="97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90"/>
      <c r="B900" s="96"/>
      <c r="C900" s="96"/>
      <c r="D900" s="96"/>
      <c r="E900" s="96"/>
      <c r="F900" s="96"/>
      <c r="G900" s="96"/>
      <c r="H900" s="96"/>
      <c r="I900" s="96"/>
      <c r="J900" s="96"/>
      <c r="K900" s="97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90"/>
      <c r="B901" s="96"/>
      <c r="C901" s="96"/>
      <c r="D901" s="96"/>
      <c r="E901" s="96"/>
      <c r="F901" s="96"/>
      <c r="G901" s="96"/>
      <c r="H901" s="96"/>
      <c r="I901" s="96"/>
      <c r="J901" s="96"/>
      <c r="K901" s="97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90"/>
      <c r="B902" s="96"/>
      <c r="C902" s="96"/>
      <c r="D902" s="96"/>
      <c r="E902" s="96"/>
      <c r="F902" s="96"/>
      <c r="G902" s="96"/>
      <c r="H902" s="96"/>
      <c r="I902" s="96"/>
      <c r="J902" s="96"/>
      <c r="K902" s="97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90"/>
      <c r="B903" s="96"/>
      <c r="C903" s="96"/>
      <c r="D903" s="96"/>
      <c r="E903" s="96"/>
      <c r="F903" s="96"/>
      <c r="G903" s="96"/>
      <c r="H903" s="96"/>
      <c r="I903" s="96"/>
      <c r="J903" s="96"/>
      <c r="K903" s="97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90"/>
      <c r="B904" s="96"/>
      <c r="C904" s="96"/>
      <c r="D904" s="96"/>
      <c r="E904" s="96"/>
      <c r="F904" s="96"/>
      <c r="G904" s="96"/>
      <c r="H904" s="96"/>
      <c r="I904" s="96"/>
      <c r="J904" s="96"/>
      <c r="K904" s="97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90"/>
      <c r="B905" s="96"/>
      <c r="C905" s="96"/>
      <c r="D905" s="96"/>
      <c r="E905" s="96"/>
      <c r="F905" s="96"/>
      <c r="G905" s="96"/>
      <c r="H905" s="96"/>
      <c r="I905" s="96"/>
      <c r="J905" s="96"/>
      <c r="K905" s="97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90"/>
      <c r="B906" s="96"/>
      <c r="C906" s="96"/>
      <c r="D906" s="96"/>
      <c r="E906" s="96"/>
      <c r="F906" s="96"/>
      <c r="G906" s="96"/>
      <c r="H906" s="96"/>
      <c r="I906" s="96"/>
      <c r="J906" s="96"/>
      <c r="K906" s="97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90"/>
      <c r="B907" s="96"/>
      <c r="C907" s="96"/>
      <c r="D907" s="96"/>
      <c r="E907" s="96"/>
      <c r="F907" s="96"/>
      <c r="G907" s="96"/>
      <c r="H907" s="96"/>
      <c r="I907" s="96"/>
      <c r="J907" s="96"/>
      <c r="K907" s="97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90"/>
      <c r="B908" s="96"/>
      <c r="C908" s="96"/>
      <c r="D908" s="96"/>
      <c r="E908" s="96"/>
      <c r="F908" s="96"/>
      <c r="G908" s="96"/>
      <c r="H908" s="96"/>
      <c r="I908" s="96"/>
      <c r="J908" s="96"/>
      <c r="K908" s="97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90"/>
      <c r="B909" s="96"/>
      <c r="C909" s="96"/>
      <c r="D909" s="96"/>
      <c r="E909" s="96"/>
      <c r="F909" s="96"/>
      <c r="G909" s="96"/>
      <c r="H909" s="96"/>
      <c r="I909" s="96"/>
      <c r="J909" s="96"/>
      <c r="K909" s="97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90"/>
      <c r="B910" s="96"/>
      <c r="C910" s="96"/>
      <c r="D910" s="96"/>
      <c r="E910" s="96"/>
      <c r="F910" s="96"/>
      <c r="G910" s="96"/>
      <c r="H910" s="96"/>
      <c r="I910" s="96"/>
      <c r="J910" s="96"/>
      <c r="K910" s="97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90"/>
      <c r="B911" s="96"/>
      <c r="C911" s="96"/>
      <c r="D911" s="96"/>
      <c r="E911" s="96"/>
      <c r="F911" s="96"/>
      <c r="G911" s="96"/>
      <c r="H911" s="96"/>
      <c r="I911" s="96"/>
      <c r="J911" s="96"/>
      <c r="K911" s="97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90"/>
      <c r="B912" s="96"/>
      <c r="C912" s="96"/>
      <c r="D912" s="96"/>
      <c r="E912" s="96"/>
      <c r="F912" s="96"/>
      <c r="G912" s="96"/>
      <c r="H912" s="96"/>
      <c r="I912" s="96"/>
      <c r="J912" s="96"/>
      <c r="K912" s="97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90"/>
      <c r="B913" s="96"/>
      <c r="C913" s="96"/>
      <c r="D913" s="96"/>
      <c r="E913" s="96"/>
      <c r="F913" s="96"/>
      <c r="G913" s="96"/>
      <c r="H913" s="96"/>
      <c r="I913" s="96"/>
      <c r="J913" s="96"/>
      <c r="K913" s="97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90"/>
      <c r="B914" s="96"/>
      <c r="C914" s="96"/>
      <c r="D914" s="96"/>
      <c r="E914" s="96"/>
      <c r="F914" s="96"/>
      <c r="G914" s="96"/>
      <c r="H914" s="96"/>
      <c r="I914" s="96"/>
      <c r="J914" s="96"/>
      <c r="K914" s="97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90"/>
      <c r="B915" s="96"/>
      <c r="C915" s="96"/>
      <c r="D915" s="96"/>
      <c r="E915" s="96"/>
      <c r="F915" s="96"/>
      <c r="G915" s="96"/>
      <c r="H915" s="96"/>
      <c r="I915" s="96"/>
      <c r="J915" s="96"/>
      <c r="K915" s="97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90"/>
      <c r="B916" s="96"/>
      <c r="C916" s="96"/>
      <c r="D916" s="96"/>
      <c r="E916" s="96"/>
      <c r="F916" s="96"/>
      <c r="G916" s="96"/>
      <c r="H916" s="96"/>
      <c r="I916" s="96"/>
      <c r="J916" s="96"/>
      <c r="K916" s="97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90"/>
      <c r="B917" s="96"/>
      <c r="C917" s="96"/>
      <c r="D917" s="96"/>
      <c r="E917" s="96"/>
      <c r="F917" s="96"/>
      <c r="G917" s="96"/>
      <c r="H917" s="96"/>
      <c r="I917" s="96"/>
      <c r="J917" s="96"/>
      <c r="K917" s="97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90"/>
      <c r="B918" s="96"/>
      <c r="C918" s="96"/>
      <c r="D918" s="96"/>
      <c r="E918" s="96"/>
      <c r="F918" s="96"/>
      <c r="G918" s="96"/>
      <c r="H918" s="96"/>
      <c r="I918" s="96"/>
      <c r="J918" s="96"/>
      <c r="K918" s="97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90"/>
      <c r="B919" s="96"/>
      <c r="C919" s="96"/>
      <c r="D919" s="96"/>
      <c r="E919" s="96"/>
      <c r="F919" s="96"/>
      <c r="G919" s="96"/>
      <c r="H919" s="96"/>
      <c r="I919" s="96"/>
      <c r="J919" s="96"/>
      <c r="K919" s="97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90"/>
      <c r="B920" s="96"/>
      <c r="C920" s="96"/>
      <c r="D920" s="96"/>
      <c r="E920" s="96"/>
      <c r="F920" s="96"/>
      <c r="G920" s="96"/>
      <c r="H920" s="96"/>
      <c r="I920" s="96"/>
      <c r="J920" s="96"/>
      <c r="K920" s="97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90"/>
      <c r="B921" s="96"/>
      <c r="C921" s="96"/>
      <c r="D921" s="96"/>
      <c r="E921" s="96"/>
      <c r="F921" s="96"/>
      <c r="G921" s="96"/>
      <c r="H921" s="96"/>
      <c r="I921" s="96"/>
      <c r="J921" s="96"/>
      <c r="K921" s="97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90"/>
      <c r="B922" s="96"/>
      <c r="C922" s="96"/>
      <c r="D922" s="96"/>
      <c r="E922" s="96"/>
      <c r="F922" s="96"/>
      <c r="G922" s="96"/>
      <c r="H922" s="96"/>
      <c r="I922" s="96"/>
      <c r="J922" s="96"/>
      <c r="K922" s="97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90"/>
      <c r="B923" s="96"/>
      <c r="C923" s="96"/>
      <c r="D923" s="96"/>
      <c r="E923" s="96"/>
      <c r="F923" s="96"/>
      <c r="G923" s="96"/>
      <c r="H923" s="96"/>
      <c r="I923" s="96"/>
      <c r="J923" s="96"/>
      <c r="K923" s="97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90"/>
      <c r="B924" s="96"/>
      <c r="C924" s="96"/>
      <c r="D924" s="96"/>
      <c r="E924" s="96"/>
      <c r="F924" s="96"/>
      <c r="G924" s="96"/>
      <c r="H924" s="96"/>
      <c r="I924" s="96"/>
      <c r="J924" s="96"/>
      <c r="K924" s="97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90"/>
      <c r="B925" s="96"/>
      <c r="C925" s="96"/>
      <c r="D925" s="96"/>
      <c r="E925" s="96"/>
      <c r="F925" s="96"/>
      <c r="G925" s="96"/>
      <c r="H925" s="96"/>
      <c r="I925" s="96"/>
      <c r="J925" s="96"/>
      <c r="K925" s="97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90"/>
      <c r="B926" s="96"/>
      <c r="C926" s="96"/>
      <c r="D926" s="96"/>
      <c r="E926" s="96"/>
      <c r="F926" s="96"/>
      <c r="G926" s="96"/>
      <c r="H926" s="96"/>
      <c r="I926" s="96"/>
      <c r="J926" s="96"/>
      <c r="K926" s="97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90"/>
      <c r="B927" s="96"/>
      <c r="C927" s="96"/>
      <c r="D927" s="96"/>
      <c r="E927" s="96"/>
      <c r="F927" s="96"/>
      <c r="G927" s="96"/>
      <c r="H927" s="96"/>
      <c r="I927" s="96"/>
      <c r="J927" s="96"/>
      <c r="K927" s="97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90"/>
      <c r="B928" s="96"/>
      <c r="C928" s="96"/>
      <c r="D928" s="96"/>
      <c r="E928" s="96"/>
      <c r="F928" s="96"/>
      <c r="G928" s="96"/>
      <c r="H928" s="96"/>
      <c r="I928" s="96"/>
      <c r="J928" s="96"/>
      <c r="K928" s="97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90"/>
      <c r="B929" s="96"/>
      <c r="C929" s="96"/>
      <c r="D929" s="96"/>
      <c r="E929" s="96"/>
      <c r="F929" s="96"/>
      <c r="G929" s="96"/>
      <c r="H929" s="96"/>
      <c r="I929" s="96"/>
      <c r="J929" s="96"/>
      <c r="K929" s="97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90"/>
      <c r="B930" s="96"/>
      <c r="C930" s="96"/>
      <c r="D930" s="96"/>
      <c r="E930" s="96"/>
      <c r="F930" s="96"/>
      <c r="G930" s="96"/>
      <c r="H930" s="96"/>
      <c r="I930" s="96"/>
      <c r="J930" s="96"/>
      <c r="K930" s="97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90"/>
      <c r="B931" s="96"/>
      <c r="C931" s="96"/>
      <c r="D931" s="96"/>
      <c r="E931" s="96"/>
      <c r="F931" s="96"/>
      <c r="G931" s="96"/>
      <c r="H931" s="96"/>
      <c r="I931" s="96"/>
      <c r="J931" s="96"/>
      <c r="K931" s="97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90"/>
      <c r="B932" s="96"/>
      <c r="C932" s="96"/>
      <c r="D932" s="96"/>
      <c r="E932" s="96"/>
      <c r="F932" s="96"/>
      <c r="G932" s="96"/>
      <c r="H932" s="96"/>
      <c r="I932" s="96"/>
      <c r="J932" s="96"/>
      <c r="K932" s="97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90"/>
      <c r="B933" s="96"/>
      <c r="C933" s="96"/>
      <c r="D933" s="96"/>
      <c r="E933" s="96"/>
      <c r="F933" s="96"/>
      <c r="G933" s="96"/>
      <c r="H933" s="96"/>
      <c r="I933" s="96"/>
      <c r="J933" s="96"/>
      <c r="K933" s="97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90"/>
      <c r="B934" s="96"/>
      <c r="C934" s="96"/>
      <c r="D934" s="96"/>
      <c r="E934" s="96"/>
      <c r="F934" s="96"/>
      <c r="G934" s="96"/>
      <c r="H934" s="96"/>
      <c r="I934" s="96"/>
      <c r="J934" s="96"/>
      <c r="K934" s="97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90"/>
      <c r="B935" s="96"/>
      <c r="C935" s="96"/>
      <c r="D935" s="96"/>
      <c r="E935" s="96"/>
      <c r="F935" s="96"/>
      <c r="G935" s="96"/>
      <c r="H935" s="96"/>
      <c r="I935" s="96"/>
      <c r="J935" s="96"/>
      <c r="K935" s="97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90"/>
      <c r="B936" s="96"/>
      <c r="C936" s="96"/>
      <c r="D936" s="96"/>
      <c r="E936" s="96"/>
      <c r="F936" s="96"/>
      <c r="G936" s="96"/>
      <c r="H936" s="96"/>
      <c r="I936" s="96"/>
      <c r="J936" s="96"/>
      <c r="K936" s="97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90"/>
      <c r="B937" s="96"/>
      <c r="C937" s="96"/>
      <c r="D937" s="96"/>
      <c r="E937" s="96"/>
      <c r="F937" s="96"/>
      <c r="G937" s="96"/>
      <c r="H937" s="96"/>
      <c r="I937" s="96"/>
      <c r="J937" s="96"/>
      <c r="K937" s="97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90"/>
      <c r="B938" s="96"/>
      <c r="C938" s="96"/>
      <c r="D938" s="96"/>
      <c r="E938" s="96"/>
      <c r="F938" s="96"/>
      <c r="G938" s="96"/>
      <c r="H938" s="96"/>
      <c r="I938" s="96"/>
      <c r="J938" s="96"/>
      <c r="K938" s="97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90"/>
      <c r="B939" s="96"/>
      <c r="C939" s="96"/>
      <c r="D939" s="96"/>
      <c r="E939" s="96"/>
      <c r="F939" s="96"/>
      <c r="G939" s="96"/>
      <c r="H939" s="96"/>
      <c r="I939" s="96"/>
      <c r="J939" s="96"/>
      <c r="K939" s="97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90"/>
      <c r="B940" s="96"/>
      <c r="C940" s="96"/>
      <c r="D940" s="96"/>
      <c r="E940" s="96"/>
      <c r="F940" s="96"/>
      <c r="G940" s="96"/>
      <c r="H940" s="96"/>
      <c r="I940" s="96"/>
      <c r="J940" s="96"/>
      <c r="K940" s="97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90"/>
      <c r="B941" s="96"/>
      <c r="C941" s="96"/>
      <c r="D941" s="96"/>
      <c r="E941" s="96"/>
      <c r="F941" s="96"/>
      <c r="G941" s="96"/>
      <c r="H941" s="96"/>
      <c r="I941" s="96"/>
      <c r="J941" s="96"/>
      <c r="K941" s="97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90"/>
      <c r="B942" s="96"/>
      <c r="C942" s="96"/>
      <c r="D942" s="96"/>
      <c r="E942" s="96"/>
      <c r="F942" s="96"/>
      <c r="G942" s="96"/>
      <c r="H942" s="96"/>
      <c r="I942" s="96"/>
      <c r="J942" s="96"/>
      <c r="K942" s="97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90"/>
      <c r="B943" s="96"/>
      <c r="C943" s="96"/>
      <c r="D943" s="96"/>
      <c r="E943" s="96"/>
      <c r="F943" s="96"/>
      <c r="G943" s="96"/>
      <c r="H943" s="96"/>
      <c r="I943" s="96"/>
      <c r="J943" s="96"/>
      <c r="K943" s="97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90"/>
      <c r="B944" s="96"/>
      <c r="C944" s="96"/>
      <c r="D944" s="96"/>
      <c r="E944" s="96"/>
      <c r="F944" s="96"/>
      <c r="G944" s="96"/>
      <c r="H944" s="96"/>
      <c r="I944" s="96"/>
      <c r="J944" s="96"/>
      <c r="K944" s="97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90"/>
      <c r="B945" s="96"/>
      <c r="C945" s="96"/>
      <c r="D945" s="96"/>
      <c r="E945" s="96"/>
      <c r="F945" s="96"/>
      <c r="G945" s="96"/>
      <c r="H945" s="96"/>
      <c r="I945" s="96"/>
      <c r="J945" s="96"/>
      <c r="K945" s="97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90"/>
      <c r="B946" s="96"/>
      <c r="C946" s="96"/>
      <c r="D946" s="96"/>
      <c r="E946" s="96"/>
      <c r="F946" s="96"/>
      <c r="G946" s="96"/>
      <c r="H946" s="96"/>
      <c r="I946" s="96"/>
      <c r="J946" s="96"/>
      <c r="K946" s="97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90"/>
      <c r="B947" s="96"/>
      <c r="C947" s="96"/>
      <c r="D947" s="96"/>
      <c r="E947" s="96"/>
      <c r="F947" s="96"/>
      <c r="G947" s="96"/>
      <c r="H947" s="96"/>
      <c r="I947" s="96"/>
      <c r="J947" s="96"/>
      <c r="K947" s="97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90"/>
      <c r="B948" s="96"/>
      <c r="C948" s="96"/>
      <c r="D948" s="96"/>
      <c r="E948" s="96"/>
      <c r="F948" s="96"/>
      <c r="G948" s="96"/>
      <c r="H948" s="96"/>
      <c r="I948" s="96"/>
      <c r="J948" s="96"/>
      <c r="K948" s="97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90"/>
      <c r="B949" s="96"/>
      <c r="C949" s="96"/>
      <c r="D949" s="96"/>
      <c r="E949" s="96"/>
      <c r="F949" s="96"/>
      <c r="G949" s="96"/>
      <c r="H949" s="96"/>
      <c r="I949" s="96"/>
      <c r="J949" s="96"/>
      <c r="K949" s="97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90"/>
      <c r="B950" s="96"/>
      <c r="C950" s="96"/>
      <c r="D950" s="96"/>
      <c r="E950" s="96"/>
      <c r="F950" s="96"/>
      <c r="G950" s="96"/>
      <c r="H950" s="96"/>
      <c r="I950" s="96"/>
      <c r="J950" s="96"/>
      <c r="K950" s="97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90"/>
      <c r="B951" s="96"/>
      <c r="C951" s="96"/>
      <c r="D951" s="96"/>
      <c r="E951" s="96"/>
      <c r="F951" s="96"/>
      <c r="G951" s="96"/>
      <c r="H951" s="96"/>
      <c r="I951" s="96"/>
      <c r="J951" s="96"/>
      <c r="K951" s="97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90"/>
      <c r="B952" s="96"/>
      <c r="C952" s="96"/>
      <c r="D952" s="96"/>
      <c r="E952" s="96"/>
      <c r="F952" s="96"/>
      <c r="G952" s="96"/>
      <c r="H952" s="96"/>
      <c r="I952" s="96"/>
      <c r="J952" s="96"/>
      <c r="K952" s="97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90"/>
      <c r="B953" s="96"/>
      <c r="C953" s="96"/>
      <c r="D953" s="96"/>
      <c r="E953" s="96"/>
      <c r="F953" s="96"/>
      <c r="G953" s="96"/>
      <c r="H953" s="96"/>
      <c r="I953" s="96"/>
      <c r="J953" s="96"/>
      <c r="K953" s="97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90"/>
      <c r="B954" s="96"/>
      <c r="C954" s="96"/>
      <c r="D954" s="96"/>
      <c r="E954" s="96"/>
      <c r="F954" s="96"/>
      <c r="G954" s="96"/>
      <c r="H954" s="96"/>
      <c r="I954" s="96"/>
      <c r="J954" s="96"/>
      <c r="K954" s="97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90"/>
      <c r="B955" s="96"/>
      <c r="C955" s="96"/>
      <c r="D955" s="96"/>
      <c r="E955" s="96"/>
      <c r="F955" s="96"/>
      <c r="G955" s="96"/>
      <c r="H955" s="96"/>
      <c r="I955" s="96"/>
      <c r="J955" s="96"/>
      <c r="K955" s="97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90"/>
      <c r="B956" s="96"/>
      <c r="C956" s="96"/>
      <c r="D956" s="96"/>
      <c r="E956" s="96"/>
      <c r="F956" s="96"/>
      <c r="G956" s="96"/>
      <c r="H956" s="96"/>
      <c r="I956" s="96"/>
      <c r="J956" s="96"/>
      <c r="K956" s="97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90"/>
      <c r="B957" s="96"/>
      <c r="C957" s="96"/>
      <c r="D957" s="96"/>
      <c r="E957" s="96"/>
      <c r="F957" s="96"/>
      <c r="G957" s="96"/>
      <c r="H957" s="96"/>
      <c r="I957" s="96"/>
      <c r="J957" s="96"/>
      <c r="K957" s="97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90"/>
      <c r="B958" s="96"/>
      <c r="C958" s="96"/>
      <c r="D958" s="96"/>
      <c r="E958" s="96"/>
      <c r="F958" s="96"/>
      <c r="G958" s="96"/>
      <c r="H958" s="96"/>
      <c r="I958" s="96"/>
      <c r="J958" s="96"/>
      <c r="K958" s="97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90"/>
      <c r="B959" s="96"/>
      <c r="C959" s="96"/>
      <c r="D959" s="96"/>
      <c r="E959" s="96"/>
      <c r="F959" s="96"/>
      <c r="G959" s="96"/>
      <c r="H959" s="96"/>
      <c r="I959" s="96"/>
      <c r="J959" s="96"/>
      <c r="K959" s="97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90"/>
      <c r="B960" s="96"/>
      <c r="C960" s="96"/>
      <c r="D960" s="96"/>
      <c r="E960" s="96"/>
      <c r="F960" s="96"/>
      <c r="G960" s="96"/>
      <c r="H960" s="96"/>
      <c r="I960" s="96"/>
      <c r="J960" s="96"/>
      <c r="K960" s="97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90"/>
      <c r="B961" s="96"/>
      <c r="C961" s="96"/>
      <c r="D961" s="96"/>
      <c r="E961" s="96"/>
      <c r="F961" s="96"/>
      <c r="G961" s="96"/>
      <c r="H961" s="96"/>
      <c r="I961" s="96"/>
      <c r="J961" s="96"/>
      <c r="K961" s="97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90"/>
      <c r="B962" s="96"/>
      <c r="C962" s="96"/>
      <c r="D962" s="96"/>
      <c r="E962" s="96"/>
      <c r="F962" s="96"/>
      <c r="G962" s="96"/>
      <c r="H962" s="96"/>
      <c r="I962" s="96"/>
      <c r="J962" s="96"/>
      <c r="K962" s="97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90"/>
      <c r="B963" s="96"/>
      <c r="C963" s="96"/>
      <c r="D963" s="96"/>
      <c r="E963" s="96"/>
      <c r="F963" s="96"/>
      <c r="G963" s="96"/>
      <c r="H963" s="96"/>
      <c r="I963" s="96"/>
      <c r="J963" s="96"/>
      <c r="K963" s="97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90"/>
      <c r="B964" s="96"/>
      <c r="C964" s="96"/>
      <c r="D964" s="96"/>
      <c r="E964" s="96"/>
      <c r="F964" s="96"/>
      <c r="G964" s="96"/>
      <c r="H964" s="96"/>
      <c r="I964" s="96"/>
      <c r="J964" s="96"/>
      <c r="K964" s="97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90"/>
      <c r="B965" s="96"/>
      <c r="C965" s="96"/>
      <c r="D965" s="96"/>
      <c r="E965" s="96"/>
      <c r="F965" s="96"/>
      <c r="G965" s="96"/>
      <c r="H965" s="96"/>
      <c r="I965" s="96"/>
      <c r="J965" s="96"/>
      <c r="K965" s="97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90"/>
      <c r="B966" s="96"/>
      <c r="C966" s="96"/>
      <c r="D966" s="96"/>
      <c r="E966" s="96"/>
      <c r="F966" s="96"/>
      <c r="G966" s="96"/>
      <c r="H966" s="96"/>
      <c r="I966" s="96"/>
      <c r="J966" s="96"/>
      <c r="K966" s="97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90"/>
      <c r="B967" s="96"/>
      <c r="C967" s="96"/>
      <c r="D967" s="96"/>
      <c r="E967" s="96"/>
      <c r="F967" s="96"/>
      <c r="G967" s="96"/>
      <c r="H967" s="96"/>
      <c r="I967" s="96"/>
      <c r="J967" s="96"/>
      <c r="K967" s="97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90"/>
      <c r="B968" s="96"/>
      <c r="C968" s="96"/>
      <c r="D968" s="96"/>
      <c r="E968" s="96"/>
      <c r="F968" s="96"/>
      <c r="G968" s="96"/>
      <c r="H968" s="96"/>
      <c r="I968" s="96"/>
      <c r="J968" s="96"/>
      <c r="K968" s="97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90"/>
      <c r="B969" s="96"/>
      <c r="C969" s="96"/>
      <c r="D969" s="96"/>
      <c r="E969" s="96"/>
      <c r="F969" s="96"/>
      <c r="G969" s="96"/>
      <c r="H969" s="96"/>
      <c r="I969" s="96"/>
      <c r="J969" s="96"/>
      <c r="K969" s="97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90"/>
      <c r="B970" s="96"/>
      <c r="C970" s="96"/>
      <c r="D970" s="96"/>
      <c r="E970" s="96"/>
      <c r="F970" s="96"/>
      <c r="G970" s="96"/>
      <c r="H970" s="96"/>
      <c r="I970" s="96"/>
      <c r="J970" s="96"/>
      <c r="K970" s="97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90"/>
      <c r="B971" s="96"/>
      <c r="C971" s="96"/>
      <c r="D971" s="96"/>
      <c r="E971" s="96"/>
      <c r="F971" s="96"/>
      <c r="G971" s="96"/>
      <c r="H971" s="96"/>
      <c r="I971" s="96"/>
      <c r="J971" s="96"/>
      <c r="K971" s="97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90"/>
      <c r="B972" s="96"/>
      <c r="C972" s="96"/>
      <c r="D972" s="96"/>
      <c r="E972" s="96"/>
      <c r="F972" s="96"/>
      <c r="G972" s="96"/>
      <c r="H972" s="96"/>
      <c r="I972" s="96"/>
      <c r="J972" s="96"/>
      <c r="K972" s="97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90"/>
      <c r="B973" s="96"/>
      <c r="C973" s="96"/>
      <c r="D973" s="96"/>
      <c r="E973" s="96"/>
      <c r="F973" s="96"/>
      <c r="G973" s="96"/>
      <c r="H973" s="96"/>
      <c r="I973" s="96"/>
      <c r="J973" s="96"/>
      <c r="K973" s="97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90"/>
      <c r="B974" s="96"/>
      <c r="C974" s="96"/>
      <c r="D974" s="96"/>
      <c r="E974" s="96"/>
      <c r="F974" s="96"/>
      <c r="G974" s="96"/>
      <c r="H974" s="96"/>
      <c r="I974" s="96"/>
      <c r="J974" s="96"/>
      <c r="K974" s="97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90"/>
      <c r="B975" s="96"/>
      <c r="C975" s="96"/>
      <c r="D975" s="96"/>
      <c r="E975" s="96"/>
      <c r="F975" s="96"/>
      <c r="G975" s="96"/>
      <c r="H975" s="96"/>
      <c r="I975" s="96"/>
      <c r="J975" s="96"/>
      <c r="K975" s="97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90"/>
      <c r="B976" s="96"/>
      <c r="C976" s="96"/>
      <c r="D976" s="96"/>
      <c r="E976" s="96"/>
      <c r="F976" s="96"/>
      <c r="G976" s="96"/>
      <c r="H976" s="96"/>
      <c r="I976" s="96"/>
      <c r="J976" s="96"/>
      <c r="K976" s="97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90"/>
      <c r="B977" s="96"/>
      <c r="C977" s="96"/>
      <c r="D977" s="96"/>
      <c r="E977" s="96"/>
      <c r="F977" s="96"/>
      <c r="G977" s="96"/>
      <c r="H977" s="96"/>
      <c r="I977" s="96"/>
      <c r="J977" s="96"/>
      <c r="K977" s="97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90"/>
      <c r="B978" s="96"/>
      <c r="C978" s="96"/>
      <c r="D978" s="96"/>
      <c r="E978" s="96"/>
      <c r="F978" s="96"/>
      <c r="G978" s="96"/>
      <c r="H978" s="96"/>
      <c r="I978" s="96"/>
      <c r="J978" s="96"/>
      <c r="K978" s="97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90"/>
      <c r="B979" s="96"/>
      <c r="C979" s="96"/>
      <c r="D979" s="96"/>
      <c r="E979" s="96"/>
      <c r="F979" s="96"/>
      <c r="G979" s="96"/>
      <c r="H979" s="96"/>
      <c r="I979" s="96"/>
      <c r="J979" s="96"/>
      <c r="K979" s="97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90"/>
      <c r="B980" s="96"/>
      <c r="C980" s="96"/>
      <c r="D980" s="96"/>
      <c r="E980" s="96"/>
      <c r="F980" s="96"/>
      <c r="G980" s="96"/>
      <c r="H980" s="96"/>
      <c r="I980" s="96"/>
      <c r="J980" s="96"/>
      <c r="K980" s="97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90"/>
      <c r="B981" s="96"/>
      <c r="C981" s="96"/>
      <c r="D981" s="96"/>
      <c r="E981" s="96"/>
      <c r="F981" s="96"/>
      <c r="G981" s="96"/>
      <c r="H981" s="96"/>
      <c r="I981" s="96"/>
      <c r="J981" s="96"/>
      <c r="K981" s="97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90"/>
      <c r="B982" s="96"/>
      <c r="C982" s="96"/>
      <c r="D982" s="96"/>
      <c r="E982" s="96"/>
      <c r="F982" s="96"/>
      <c r="G982" s="96"/>
      <c r="H982" s="96"/>
      <c r="I982" s="96"/>
      <c r="J982" s="96"/>
      <c r="K982" s="97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90"/>
      <c r="B983" s="96"/>
      <c r="C983" s="96"/>
      <c r="D983" s="96"/>
      <c r="E983" s="96"/>
      <c r="F983" s="96"/>
      <c r="G983" s="96"/>
      <c r="H983" s="96"/>
      <c r="I983" s="96"/>
      <c r="J983" s="96"/>
      <c r="K983" s="97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90"/>
      <c r="B984" s="96"/>
      <c r="C984" s="96"/>
      <c r="D984" s="96"/>
      <c r="E984" s="96"/>
      <c r="F984" s="96"/>
      <c r="G984" s="96"/>
      <c r="H984" s="96"/>
      <c r="I984" s="96"/>
      <c r="J984" s="96"/>
      <c r="K984" s="97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90"/>
      <c r="B985" s="96"/>
      <c r="C985" s="96"/>
      <c r="D985" s="96"/>
      <c r="E985" s="96"/>
      <c r="F985" s="96"/>
      <c r="G985" s="96"/>
      <c r="H985" s="96"/>
      <c r="I985" s="96"/>
      <c r="J985" s="96"/>
      <c r="K985" s="97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90"/>
      <c r="B986" s="96"/>
      <c r="C986" s="96"/>
      <c r="D986" s="96"/>
      <c r="E986" s="96"/>
      <c r="F986" s="96"/>
      <c r="G986" s="96"/>
      <c r="H986" s="96"/>
      <c r="I986" s="96"/>
      <c r="J986" s="96"/>
      <c r="K986" s="97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90"/>
      <c r="B987" s="96"/>
      <c r="C987" s="96"/>
      <c r="D987" s="96"/>
      <c r="E987" s="96"/>
      <c r="F987" s="96"/>
      <c r="G987" s="96"/>
      <c r="H987" s="96"/>
      <c r="I987" s="96"/>
      <c r="J987" s="96"/>
      <c r="K987" s="97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90"/>
      <c r="B988" s="96"/>
      <c r="C988" s="96"/>
      <c r="D988" s="96"/>
      <c r="E988" s="96"/>
      <c r="F988" s="96"/>
      <c r="G988" s="96"/>
      <c r="H988" s="96"/>
      <c r="I988" s="96"/>
      <c r="J988" s="96"/>
      <c r="K988" s="97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90"/>
      <c r="B989" s="96"/>
      <c r="C989" s="96"/>
      <c r="D989" s="96"/>
      <c r="E989" s="96"/>
      <c r="F989" s="96"/>
      <c r="G989" s="96"/>
      <c r="H989" s="96"/>
      <c r="I989" s="96"/>
      <c r="J989" s="96"/>
      <c r="K989" s="97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90"/>
      <c r="B990" s="96"/>
      <c r="C990" s="96"/>
      <c r="D990" s="96"/>
      <c r="E990" s="96"/>
      <c r="F990" s="96"/>
      <c r="G990" s="96"/>
      <c r="H990" s="96"/>
      <c r="I990" s="96"/>
      <c r="J990" s="96"/>
      <c r="K990" s="97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90"/>
      <c r="B991" s="96"/>
      <c r="C991" s="96"/>
      <c r="D991" s="96"/>
      <c r="E991" s="96"/>
      <c r="F991" s="96"/>
      <c r="G991" s="96"/>
      <c r="H991" s="96"/>
      <c r="I991" s="96"/>
      <c r="J991" s="96"/>
      <c r="K991" s="97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90"/>
      <c r="B992" s="96"/>
      <c r="C992" s="96"/>
      <c r="D992" s="96"/>
      <c r="E992" s="96"/>
      <c r="F992" s="96"/>
      <c r="G992" s="96"/>
      <c r="H992" s="96"/>
      <c r="I992" s="96"/>
      <c r="J992" s="96"/>
      <c r="K992" s="97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90"/>
      <c r="B993" s="96"/>
      <c r="C993" s="96"/>
      <c r="D993" s="96"/>
      <c r="E993" s="96"/>
      <c r="F993" s="96"/>
      <c r="G993" s="96"/>
      <c r="H993" s="96"/>
      <c r="I993" s="96"/>
      <c r="J993" s="96"/>
      <c r="K993" s="97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90"/>
      <c r="B994" s="96"/>
      <c r="C994" s="96"/>
      <c r="D994" s="96"/>
      <c r="E994" s="96"/>
      <c r="F994" s="96"/>
      <c r="G994" s="96"/>
      <c r="H994" s="96"/>
      <c r="I994" s="96"/>
      <c r="J994" s="96"/>
      <c r="K994" s="97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90"/>
      <c r="B995" s="96"/>
      <c r="C995" s="96"/>
      <c r="D995" s="96"/>
      <c r="E995" s="96"/>
      <c r="F995" s="96"/>
      <c r="G995" s="96"/>
      <c r="H995" s="96"/>
      <c r="I995" s="96"/>
      <c r="J995" s="96"/>
      <c r="K995" s="97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90"/>
      <c r="B996" s="96"/>
      <c r="C996" s="96"/>
      <c r="D996" s="96"/>
      <c r="E996" s="96"/>
      <c r="F996" s="96"/>
      <c r="G996" s="96"/>
      <c r="H996" s="96"/>
      <c r="I996" s="96"/>
      <c r="J996" s="96"/>
      <c r="K996" s="97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90"/>
      <c r="B997" s="96"/>
      <c r="C997" s="96"/>
      <c r="D997" s="96"/>
      <c r="E997" s="96"/>
      <c r="F997" s="96"/>
      <c r="G997" s="96"/>
      <c r="H997" s="96"/>
      <c r="I997" s="96"/>
      <c r="J997" s="96"/>
      <c r="K997" s="97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90"/>
      <c r="B998" s="96"/>
      <c r="C998" s="96"/>
      <c r="D998" s="96"/>
      <c r="E998" s="96"/>
      <c r="F998" s="96"/>
      <c r="G998" s="96"/>
      <c r="H998" s="96"/>
      <c r="I998" s="96"/>
      <c r="J998" s="96"/>
      <c r="K998" s="97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90"/>
      <c r="B999" s="96"/>
      <c r="C999" s="96"/>
      <c r="D999" s="96"/>
      <c r="E999" s="96"/>
      <c r="F999" s="96"/>
      <c r="G999" s="96"/>
      <c r="H999" s="96"/>
      <c r="I999" s="96"/>
      <c r="J999" s="96"/>
      <c r="K999" s="97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90"/>
      <c r="B1000" s="96"/>
      <c r="C1000" s="96"/>
      <c r="D1000" s="96"/>
      <c r="E1000" s="96"/>
      <c r="F1000" s="96"/>
      <c r="G1000" s="96"/>
      <c r="H1000" s="96"/>
      <c r="I1000" s="96"/>
      <c r="J1000" s="96"/>
      <c r="K1000" s="97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mergeCells count="1">
    <mergeCell ref="C4:E4"/>
  </mergeCells>
  <printOptions gridLines="1"/>
  <pageMargins bottom="0.984251968503937" footer="0.0" header="0.0" left="0.1968503937007874" right="0.0" top="0.984251968503937"/>
  <pageSetup paperSize="9" orientation="landscape"/>
  <headerFooter>
    <oddHeader>&amp;L&amp;F&amp;RList: &amp;A</odd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10.86"/>
    <col customWidth="1" min="3" max="3" width="11.29"/>
    <col customWidth="1" min="4" max="4" width="26.86"/>
    <col customWidth="1" min="5" max="5" width="16.86"/>
    <col customWidth="1" min="6" max="6" width="12.14"/>
    <col customWidth="1" min="7" max="7" width="11.57"/>
    <col customWidth="1" min="8" max="8" width="11.43"/>
    <col customWidth="1" min="9" max="9" width="13.86"/>
    <col customWidth="1" min="10" max="10" width="2.86"/>
    <col customWidth="1" min="11" max="11" width="9.86"/>
    <col customWidth="1" min="12" max="12" width="10.0"/>
    <col customWidth="1" min="13" max="15" width="2.71"/>
    <col customWidth="1" min="16" max="16" width="9.14"/>
    <col customWidth="1" min="17" max="17" width="5.57"/>
    <col customWidth="1" min="18" max="18" width="5.86"/>
    <col customWidth="1" min="19" max="23" width="9.14"/>
    <col customWidth="1" min="24" max="24" width="12.57"/>
    <col customWidth="1" min="25" max="25" width="10.71"/>
    <col customWidth="1" min="26" max="26" width="9.14"/>
  </cols>
  <sheetData>
    <row r="1" ht="12.75" customHeight="1">
      <c r="A1" s="98" t="s">
        <v>204</v>
      </c>
      <c r="B1" s="96"/>
      <c r="C1" s="96"/>
      <c r="D1" s="96"/>
      <c r="E1" s="96"/>
      <c r="F1" s="31">
        <v>2023.0</v>
      </c>
      <c r="G1" s="96"/>
      <c r="H1" s="96"/>
      <c r="I1" s="97"/>
      <c r="J1" s="97"/>
      <c r="K1" s="97"/>
      <c r="L1" s="81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ht="12.75" customHeight="1">
      <c r="A2" s="199" t="s">
        <v>205</v>
      </c>
      <c r="B2" s="96"/>
      <c r="C2" s="96"/>
      <c r="D2" s="96"/>
      <c r="E2" s="96"/>
      <c r="F2" s="222" t="s">
        <v>206</v>
      </c>
      <c r="G2" s="124"/>
      <c r="H2" s="96"/>
      <c r="I2" s="97"/>
      <c r="J2" s="97"/>
      <c r="K2" s="97"/>
      <c r="L2" s="23"/>
      <c r="M2" s="124"/>
      <c r="N2" s="223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ht="12.75" customHeight="1">
      <c r="A3" s="23"/>
      <c r="B3" s="96"/>
      <c r="C3" s="96"/>
      <c r="D3" s="96"/>
      <c r="E3" s="96"/>
      <c r="F3" s="96"/>
      <c r="G3" s="96"/>
      <c r="H3" s="96"/>
      <c r="I3" s="97"/>
      <c r="J3" s="97"/>
      <c r="K3" s="97"/>
      <c r="L3" s="23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</row>
    <row r="4" ht="12.75" customHeight="1">
      <c r="A4" s="90"/>
      <c r="B4" s="96"/>
      <c r="C4" s="96"/>
      <c r="D4" s="31" t="s">
        <v>207</v>
      </c>
      <c r="F4" s="96"/>
      <c r="G4" s="96"/>
      <c r="H4" s="96"/>
      <c r="I4" s="97"/>
      <c r="J4" s="97"/>
      <c r="K4" s="97"/>
      <c r="L4" s="23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</row>
    <row r="5" ht="12.75" customHeight="1">
      <c r="A5" s="90"/>
      <c r="B5" s="96"/>
      <c r="C5" s="96"/>
      <c r="D5" s="224">
        <v>60000.0</v>
      </c>
      <c r="E5" s="225">
        <v>80000.0</v>
      </c>
      <c r="F5" s="223" t="s">
        <v>208</v>
      </c>
      <c r="G5" s="124"/>
      <c r="H5" s="96"/>
      <c r="I5" s="97"/>
      <c r="J5" s="97"/>
      <c r="K5" s="97"/>
      <c r="L5" s="23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</row>
    <row r="6" ht="12.75" customHeight="1">
      <c r="A6" s="203" t="s">
        <v>129</v>
      </c>
      <c r="B6" s="204" t="s">
        <v>209</v>
      </c>
      <c r="C6" s="204" t="s">
        <v>210</v>
      </c>
      <c r="D6" s="204" t="s">
        <v>211</v>
      </c>
      <c r="E6" s="204" t="s">
        <v>212</v>
      </c>
      <c r="F6" s="204" t="s">
        <v>213</v>
      </c>
      <c r="G6" s="204" t="s">
        <v>214</v>
      </c>
      <c r="H6" s="203" t="s">
        <v>105</v>
      </c>
      <c r="I6" s="205" t="s">
        <v>106</v>
      </c>
      <c r="J6" s="226"/>
      <c r="K6" s="227" t="s">
        <v>215</v>
      </c>
      <c r="L6" s="228" t="s">
        <v>216</v>
      </c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ht="12.75" customHeight="1">
      <c r="A7" s="207" t="s">
        <v>139</v>
      </c>
      <c r="B7" s="96">
        <v>2.0</v>
      </c>
      <c r="C7" s="96">
        <v>4.0</v>
      </c>
      <c r="D7" s="139">
        <v>1.0</v>
      </c>
      <c r="E7" s="139">
        <v>1.0</v>
      </c>
      <c r="F7" s="97">
        <f t="shared" ref="F7:F9" si="1">D7*$D$5</f>
        <v>60000</v>
      </c>
      <c r="G7" s="97">
        <f t="shared" ref="G7:G9" si="2">E7*$E$5</f>
        <v>80000</v>
      </c>
      <c r="H7" s="141">
        <f t="shared" ref="H7:H9" si="3">(F7+G7)/$H$10</f>
        <v>0.5384615385</v>
      </c>
      <c r="I7" s="212">
        <f t="shared" ref="I7:I9" si="4">F7+G7</f>
        <v>140000</v>
      </c>
      <c r="J7" s="54"/>
      <c r="K7" s="49">
        <f t="shared" ref="K7:K9" si="5">H7*$I$15</f>
        <v>70000</v>
      </c>
      <c r="L7" s="23">
        <f t="shared" ref="L7:L9" si="6">H7*$I$16</f>
        <v>70000</v>
      </c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</row>
    <row r="8" ht="12.75" customHeight="1">
      <c r="A8" s="207" t="s">
        <v>140</v>
      </c>
      <c r="B8" s="96">
        <v>7.0</v>
      </c>
      <c r="C8" s="96">
        <v>4.0</v>
      </c>
      <c r="D8" s="139">
        <v>1.0</v>
      </c>
      <c r="E8" s="139">
        <v>0.0</v>
      </c>
      <c r="F8" s="97">
        <f t="shared" si="1"/>
        <v>60000</v>
      </c>
      <c r="G8" s="97">
        <f t="shared" si="2"/>
        <v>0</v>
      </c>
      <c r="H8" s="141">
        <f t="shared" si="3"/>
        <v>0.2307692308</v>
      </c>
      <c r="I8" s="212">
        <f t="shared" si="4"/>
        <v>60000</v>
      </c>
      <c r="J8" s="54"/>
      <c r="K8" s="49">
        <f t="shared" si="5"/>
        <v>30000</v>
      </c>
      <c r="L8" s="49">
        <f t="shared" si="6"/>
        <v>30000</v>
      </c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</row>
    <row r="9" ht="12.75" customHeight="1">
      <c r="A9" s="207" t="s">
        <v>141</v>
      </c>
      <c r="B9" s="96">
        <v>13.0</v>
      </c>
      <c r="C9" s="96">
        <v>3.0</v>
      </c>
      <c r="D9" s="139">
        <v>1.0</v>
      </c>
      <c r="E9" s="139">
        <v>0.0</v>
      </c>
      <c r="F9" s="97">
        <f t="shared" si="1"/>
        <v>60000</v>
      </c>
      <c r="G9" s="97">
        <f t="shared" si="2"/>
        <v>0</v>
      </c>
      <c r="H9" s="141">
        <f t="shared" si="3"/>
        <v>0.2307692308</v>
      </c>
      <c r="I9" s="212">
        <f t="shared" si="4"/>
        <v>60000</v>
      </c>
      <c r="J9" s="54"/>
      <c r="K9" s="49">
        <f t="shared" si="5"/>
        <v>30000</v>
      </c>
      <c r="L9" s="49">
        <f t="shared" si="6"/>
        <v>30000</v>
      </c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</row>
    <row r="10" ht="12.75" customHeight="1">
      <c r="A10" s="22"/>
      <c r="B10" s="151">
        <f t="shared" ref="B10:G10" si="7">SUM(B7:B9)</f>
        <v>22</v>
      </c>
      <c r="C10" s="151">
        <f t="shared" si="7"/>
        <v>11</v>
      </c>
      <c r="D10" s="151">
        <f t="shared" si="7"/>
        <v>3</v>
      </c>
      <c r="E10" s="151">
        <f t="shared" si="7"/>
        <v>1</v>
      </c>
      <c r="F10" s="152">
        <f t="shared" si="7"/>
        <v>180000</v>
      </c>
      <c r="G10" s="152">
        <f t="shared" si="7"/>
        <v>80000</v>
      </c>
      <c r="H10" s="230">
        <f>F10+G10</f>
        <v>260000</v>
      </c>
      <c r="I10" s="231">
        <f>SUM(I7:I9)</f>
        <v>260000</v>
      </c>
      <c r="J10" s="232"/>
      <c r="K10" s="232"/>
      <c r="L10" s="233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</row>
    <row r="11" ht="12.75" customHeight="1">
      <c r="A11" s="90"/>
      <c r="B11" s="96"/>
      <c r="C11" s="96"/>
      <c r="D11" s="96"/>
      <c r="E11" s="170"/>
      <c r="F11" s="96"/>
      <c r="G11" s="96"/>
      <c r="H11" s="96"/>
      <c r="I11" s="97"/>
      <c r="J11" s="97"/>
      <c r="K11" s="97"/>
      <c r="L11" s="23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</row>
    <row r="12" ht="12.75" customHeight="1">
      <c r="A12" s="234"/>
      <c r="B12" s="234"/>
      <c r="C12" s="235"/>
      <c r="D12" s="236"/>
      <c r="E12" s="236"/>
      <c r="F12" s="234"/>
      <c r="G12" s="234"/>
      <c r="H12" s="234"/>
      <c r="I12" s="234"/>
      <c r="J12" s="234"/>
      <c r="K12" s="234"/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</row>
    <row r="13" ht="12.75" customHeight="1">
      <c r="A13" s="234"/>
      <c r="B13" s="234"/>
      <c r="C13" s="234"/>
      <c r="D13" s="236"/>
      <c r="E13" s="236"/>
      <c r="F13" s="234"/>
      <c r="G13" s="234"/>
      <c r="H13" s="234"/>
      <c r="I13" s="234"/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</row>
    <row r="14" ht="12.75" customHeight="1">
      <c r="A14" s="237"/>
      <c r="B14" s="237"/>
      <c r="C14" s="237"/>
      <c r="D14" s="237"/>
      <c r="E14" s="237"/>
      <c r="F14" s="237"/>
      <c r="G14" s="237"/>
      <c r="H14" s="238" t="s">
        <v>217</v>
      </c>
      <c r="I14" s="239">
        <v>0.5</v>
      </c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</row>
    <row r="15" ht="12.75" customHeight="1">
      <c r="A15" s="237"/>
      <c r="B15" s="237"/>
      <c r="C15" s="237"/>
      <c r="D15" s="237"/>
      <c r="E15" s="237"/>
      <c r="F15" s="237"/>
      <c r="G15" s="240"/>
      <c r="H15" s="241" t="s">
        <v>218</v>
      </c>
      <c r="I15" s="242">
        <f>I10*I14</f>
        <v>130000</v>
      </c>
      <c r="J15" s="237"/>
      <c r="K15" s="237"/>
      <c r="L15" s="237"/>
      <c r="M15" s="237"/>
      <c r="N15" s="237"/>
      <c r="O15" s="237"/>
      <c r="P15" s="23" t="s">
        <v>219</v>
      </c>
      <c r="Q15" s="237"/>
      <c r="R15" s="237"/>
      <c r="S15" s="237"/>
      <c r="T15" s="237"/>
      <c r="U15" s="237"/>
      <c r="V15" s="237"/>
      <c r="W15" s="237"/>
      <c r="X15" s="237"/>
      <c r="Y15" s="237"/>
      <c r="Z15" s="237"/>
    </row>
    <row r="16" ht="12.75" customHeight="1">
      <c r="A16" s="237"/>
      <c r="B16" s="237"/>
      <c r="C16" s="237"/>
      <c r="D16" s="237"/>
      <c r="E16" s="237"/>
      <c r="F16" s="237"/>
      <c r="G16" s="240"/>
      <c r="H16" s="241" t="s">
        <v>220</v>
      </c>
      <c r="I16" s="242">
        <f>I10*(1-I14)</f>
        <v>130000</v>
      </c>
      <c r="J16" s="237"/>
      <c r="K16" s="237"/>
      <c r="L16" s="237"/>
      <c r="M16" s="237"/>
      <c r="N16" s="237"/>
      <c r="O16" s="237"/>
      <c r="P16" s="243" t="s">
        <v>221</v>
      </c>
      <c r="Q16" s="244"/>
      <c r="R16" s="245"/>
      <c r="S16" s="244"/>
      <c r="T16" s="244"/>
      <c r="U16" s="244"/>
      <c r="V16" s="244"/>
      <c r="W16" s="244"/>
      <c r="X16" s="244"/>
      <c r="Y16" s="244"/>
      <c r="Z16" s="237"/>
    </row>
    <row r="17" ht="12.75" customHeight="1">
      <c r="A17" s="234"/>
      <c r="B17" s="234"/>
      <c r="C17" s="234"/>
      <c r="D17" s="234"/>
      <c r="E17" s="234"/>
      <c r="F17" s="234"/>
      <c r="G17" s="234"/>
      <c r="H17" s="234"/>
      <c r="I17" s="246">
        <f>SUM(I15:I16)</f>
        <v>260000</v>
      </c>
      <c r="J17" s="234"/>
      <c r="K17" s="234"/>
      <c r="L17" s="234"/>
      <c r="M17" s="234"/>
      <c r="N17" s="234"/>
      <c r="O17" s="234"/>
      <c r="P17" s="247"/>
      <c r="Q17" s="248">
        <v>2022.0</v>
      </c>
      <c r="R17" s="249">
        <v>0.0</v>
      </c>
      <c r="S17" s="248"/>
      <c r="T17" s="247"/>
      <c r="U17" s="247"/>
      <c r="V17" s="247"/>
      <c r="W17" s="247"/>
      <c r="X17" s="247"/>
      <c r="Y17" s="247"/>
      <c r="Z17" s="234"/>
    </row>
    <row r="18" ht="12.75" customHeight="1">
      <c r="A18" s="250" t="s">
        <v>222</v>
      </c>
      <c r="B18" s="124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251"/>
      <c r="Q18" s="248">
        <v>2021.0</v>
      </c>
      <c r="R18" s="249">
        <v>0.0</v>
      </c>
      <c r="S18" s="248"/>
      <c r="T18" s="251"/>
      <c r="U18" s="251"/>
      <c r="V18" s="251"/>
      <c r="W18" s="251"/>
      <c r="X18" s="251"/>
      <c r="Y18" s="251"/>
      <c r="Z18" s="124"/>
    </row>
    <row r="19" ht="12.75" customHeight="1">
      <c r="A19" s="124" t="s">
        <v>223</v>
      </c>
      <c r="B19" s="124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251"/>
      <c r="Q19" s="252">
        <v>2020.0</v>
      </c>
      <c r="R19" s="253">
        <v>1.0</v>
      </c>
      <c r="S19" s="254" t="s">
        <v>224</v>
      </c>
      <c r="T19" s="255"/>
      <c r="U19" s="255"/>
      <c r="V19" s="255"/>
      <c r="W19" s="255"/>
      <c r="X19" s="255"/>
      <c r="Y19" s="255"/>
      <c r="Z19" s="124"/>
    </row>
    <row r="20" ht="12.75" customHeight="1">
      <c r="A20" s="124" t="s">
        <v>225</v>
      </c>
      <c r="B20" s="124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251"/>
      <c r="Q20" s="247"/>
      <c r="R20" s="256"/>
      <c r="S20" s="248"/>
      <c r="T20" s="251"/>
      <c r="U20" s="251"/>
      <c r="V20" s="251"/>
      <c r="W20" s="251"/>
      <c r="X20" s="251"/>
      <c r="Y20" s="251"/>
      <c r="Z20" s="124"/>
    </row>
    <row r="21" ht="12.75" customHeight="1">
      <c r="A21" s="124"/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251"/>
      <c r="Q21" s="251"/>
      <c r="R21" s="249"/>
      <c r="S21" s="251"/>
      <c r="T21" s="251"/>
      <c r="U21" s="251"/>
      <c r="V21" s="251"/>
      <c r="W21" s="251"/>
      <c r="X21" s="251"/>
      <c r="Y21" s="251"/>
      <c r="Z21" s="124"/>
    </row>
    <row r="22" ht="12.75" customHeight="1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251"/>
      <c r="Q22" s="251"/>
      <c r="R22" s="249"/>
      <c r="S22" s="251"/>
      <c r="T22" s="251"/>
      <c r="U22" s="251"/>
      <c r="V22" s="251"/>
      <c r="W22" s="251"/>
      <c r="X22" s="251"/>
      <c r="Y22" s="251"/>
      <c r="Z22" s="124"/>
    </row>
    <row r="23" ht="12.75" customHeight="1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243" t="s">
        <v>226</v>
      </c>
      <c r="Q23" s="251"/>
      <c r="R23" s="249"/>
      <c r="S23" s="251"/>
      <c r="T23" s="251"/>
      <c r="U23" s="251"/>
      <c r="V23" s="251"/>
      <c r="W23" s="251"/>
      <c r="X23" s="251"/>
      <c r="Y23" s="251"/>
      <c r="Z23" s="124"/>
    </row>
    <row r="24" ht="12.75" customHeight="1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251"/>
      <c r="Q24" s="248">
        <v>2022.0</v>
      </c>
      <c r="R24" s="249">
        <v>2.0</v>
      </c>
      <c r="S24" s="248" t="s">
        <v>227</v>
      </c>
      <c r="T24" s="248"/>
      <c r="U24" s="248"/>
      <c r="V24" s="248"/>
      <c r="W24" s="251"/>
      <c r="X24" s="251"/>
      <c r="Y24" s="251"/>
      <c r="Z24" s="124"/>
    </row>
    <row r="25" ht="12.75" customHeight="1">
      <c r="A25" s="124"/>
      <c r="B25" s="124"/>
      <c r="C25" s="124"/>
      <c r="D25" s="23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251"/>
      <c r="Q25" s="248">
        <v>2021.0</v>
      </c>
      <c r="R25" s="249">
        <v>0.0</v>
      </c>
      <c r="S25" s="248" t="s">
        <v>228</v>
      </c>
      <c r="T25" s="248"/>
      <c r="U25" s="248"/>
      <c r="V25" s="248"/>
      <c r="W25" s="251"/>
      <c r="X25" s="251"/>
      <c r="Y25" s="251"/>
      <c r="Z25" s="124"/>
    </row>
    <row r="26" ht="12.75" customHeight="1">
      <c r="A26" s="124"/>
      <c r="B26" s="124"/>
      <c r="C26" s="124"/>
      <c r="D26" s="23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251"/>
      <c r="Q26" s="252">
        <v>2020.0</v>
      </c>
      <c r="R26" s="253">
        <v>1.0</v>
      </c>
      <c r="S26" s="254" t="s">
        <v>229</v>
      </c>
      <c r="T26" s="252"/>
      <c r="U26" s="252"/>
      <c r="V26" s="252"/>
      <c r="W26" s="255"/>
      <c r="X26" s="255"/>
      <c r="Y26" s="255"/>
      <c r="Z26" s="124"/>
    </row>
    <row r="27" ht="12.75" customHeight="1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247"/>
      <c r="Q27" s="247"/>
      <c r="R27" s="257"/>
      <c r="S27" s="247"/>
      <c r="T27" s="248"/>
      <c r="U27" s="248"/>
      <c r="V27" s="248"/>
      <c r="W27" s="251"/>
      <c r="X27" s="251"/>
      <c r="Y27" s="251"/>
      <c r="Z27" s="124"/>
    </row>
    <row r="28" ht="12.75" customHeight="1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247"/>
      <c r="Q28" s="247"/>
      <c r="R28" s="256"/>
      <c r="S28" s="247"/>
      <c r="T28" s="247"/>
      <c r="U28" s="247"/>
      <c r="V28" s="247"/>
      <c r="W28" s="247"/>
      <c r="X28" s="251"/>
      <c r="Y28" s="251"/>
      <c r="Z28" s="124"/>
    </row>
    <row r="29" ht="12.75" customHeight="1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</row>
    <row r="30" ht="12.75" customHeight="1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</row>
    <row r="31" ht="12.75" customHeight="1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</row>
    <row r="32" ht="12.75" customHeight="1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</row>
    <row r="33" ht="12.75" customHeight="1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</row>
    <row r="34" ht="12.75" customHeight="1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</row>
    <row r="35" ht="12.75" customHeight="1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</row>
    <row r="36" ht="12.75" customHeight="1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</row>
    <row r="37" ht="12.75" customHeight="1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</row>
    <row r="38" ht="12.75" customHeight="1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</row>
    <row r="39" ht="12.75" customHeight="1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</row>
    <row r="40" ht="12.75" customHeight="1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</row>
    <row r="41" ht="12.75" customHeight="1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</row>
    <row r="42" ht="12.75" customHeight="1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</row>
    <row r="43" ht="12.75" customHeight="1">
      <c r="A43" s="124"/>
      <c r="B43" s="124"/>
      <c r="C43" s="124"/>
      <c r="D43" s="124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</row>
    <row r="44" ht="12.75" customHeight="1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</row>
    <row r="45" ht="12.75" customHeight="1">
      <c r="A45" s="124"/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</row>
    <row r="46" ht="12.75" customHeight="1">
      <c r="A46" s="124"/>
      <c r="B46" s="124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</row>
    <row r="47" ht="12.75" customHeight="1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</row>
    <row r="48" ht="12.75" customHeight="1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</row>
    <row r="49" ht="12.75" customHeight="1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</row>
    <row r="50" ht="12.75" customHeight="1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</row>
    <row r="51" ht="12.75" customHeight="1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</row>
    <row r="52" ht="12.75" customHeight="1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</row>
    <row r="53" ht="12.75" customHeight="1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</row>
    <row r="54" ht="12.75" customHeight="1">
      <c r="A54" s="124"/>
      <c r="B54" s="124"/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</row>
    <row r="55" ht="12.75" customHeight="1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</row>
    <row r="56" ht="12.75" customHeight="1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</row>
    <row r="57" ht="12.75" customHeight="1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</row>
    <row r="58" ht="12.75" customHeight="1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</row>
    <row r="59" ht="12.75" customHeight="1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</row>
    <row r="60" ht="12.75" customHeight="1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</row>
    <row r="61" ht="12.75" customHeight="1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</row>
    <row r="62" ht="12.75" customHeight="1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</row>
    <row r="63" ht="12.75" customHeight="1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</row>
    <row r="64" ht="12.75" customHeight="1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</row>
    <row r="65" ht="12.75" customHeight="1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</row>
    <row r="66" ht="12.75" customHeight="1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</row>
    <row r="67" ht="12.75" customHeight="1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</row>
    <row r="68" ht="12.75" customHeight="1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</row>
    <row r="69" ht="12.75" customHeight="1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</row>
    <row r="70" ht="12.75" customHeight="1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</row>
    <row r="71" ht="12.75" customHeight="1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</row>
    <row r="72" ht="12.75" customHeight="1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</row>
    <row r="73" ht="12.75" customHeight="1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</row>
    <row r="74" ht="12.75" customHeight="1">
      <c r="A74" s="124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</row>
    <row r="75" ht="12.75" customHeight="1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</row>
    <row r="76" ht="12.75" customHeight="1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</row>
    <row r="77" ht="12.75" customHeight="1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</row>
    <row r="78" ht="12.75" customHeight="1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</row>
    <row r="79" ht="12.75" customHeight="1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</row>
    <row r="80" ht="12.75" customHeight="1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</row>
    <row r="81" ht="12.75" customHeight="1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</row>
    <row r="82" ht="12.75" customHeight="1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</row>
    <row r="83" ht="12.75" customHeight="1">
      <c r="A83" s="124"/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</row>
    <row r="84" ht="12.75" customHeight="1">
      <c r="A84" s="124"/>
      <c r="B84" s="124"/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</row>
    <row r="85" ht="12.75" customHeight="1">
      <c r="A85" s="124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</row>
    <row r="86" ht="12.75" customHeight="1">
      <c r="A86" s="124"/>
      <c r="B86" s="124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</row>
    <row r="87" ht="12.75" customHeight="1">
      <c r="A87" s="124"/>
      <c r="B87" s="124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</row>
    <row r="88" ht="12.75" customHeight="1">
      <c r="A88" s="124"/>
      <c r="B88" s="124"/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</row>
    <row r="89" ht="12.75" customHeight="1">
      <c r="A89" s="124"/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</row>
    <row r="90" ht="12.75" customHeight="1">
      <c r="A90" s="124"/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</row>
    <row r="91" ht="12.75" customHeight="1">
      <c r="A91" s="124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</row>
    <row r="92" ht="12.75" customHeight="1">
      <c r="A92" s="124"/>
      <c r="B92" s="124"/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</row>
    <row r="93" ht="12.75" customHeight="1">
      <c r="A93" s="124"/>
      <c r="B93" s="124"/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</row>
    <row r="94" ht="12.75" customHeight="1">
      <c r="A94" s="124"/>
      <c r="B94" s="124"/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</row>
    <row r="95" ht="12.75" customHeight="1">
      <c r="A95" s="124"/>
      <c r="B95" s="124"/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</row>
    <row r="96" ht="12.75" customHeight="1">
      <c r="A96" s="124"/>
      <c r="B96" s="124"/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</row>
    <row r="97" ht="12.75" customHeight="1">
      <c r="A97" s="124"/>
      <c r="B97" s="124"/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</row>
    <row r="98" ht="12.75" customHeight="1">
      <c r="A98" s="124"/>
      <c r="B98" s="124"/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</row>
    <row r="99" ht="12.75" customHeight="1">
      <c r="A99" s="124"/>
      <c r="B99" s="124"/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</row>
    <row r="100" ht="12.75" customHeight="1">
      <c r="A100" s="124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</row>
    <row r="101" ht="12.75" customHeight="1">
      <c r="A101" s="124"/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</row>
    <row r="102" ht="12.75" customHeight="1">
      <c r="A102" s="124"/>
      <c r="B102" s="124"/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</row>
    <row r="103" ht="12.75" customHeight="1">
      <c r="A103" s="124"/>
      <c r="B103" s="124"/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</row>
    <row r="104" ht="12.75" customHeight="1">
      <c r="A104" s="124"/>
      <c r="B104" s="124"/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</row>
    <row r="105" ht="12.75" customHeight="1">
      <c r="A105" s="124"/>
      <c r="B105" s="124"/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</row>
    <row r="106" ht="12.75" customHeight="1">
      <c r="A106" s="124"/>
      <c r="B106" s="124"/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</row>
    <row r="107" ht="12.75" customHeight="1">
      <c r="A107" s="124"/>
      <c r="B107" s="124"/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</row>
    <row r="108" ht="12.75" customHeight="1">
      <c r="A108" s="124"/>
      <c r="B108" s="124"/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</row>
    <row r="109" ht="12.75" customHeight="1">
      <c r="A109" s="124"/>
      <c r="B109" s="124"/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</row>
    <row r="110" ht="12.75" customHeight="1">
      <c r="A110" s="124"/>
      <c r="B110" s="124"/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</row>
    <row r="111" ht="12.75" customHeight="1">
      <c r="A111" s="124"/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</row>
    <row r="112" ht="12.75" customHeight="1">
      <c r="A112" s="124"/>
      <c r="B112" s="124"/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</row>
    <row r="113" ht="12.75" customHeight="1">
      <c r="A113" s="124"/>
      <c r="B113" s="124"/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</row>
    <row r="114" ht="12.75" customHeight="1">
      <c r="A114" s="124"/>
      <c r="B114" s="124"/>
      <c r="C114" s="124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</row>
    <row r="115" ht="12.75" customHeight="1">
      <c r="A115" s="124"/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</row>
    <row r="116" ht="12.75" customHeight="1">
      <c r="A116" s="124"/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</row>
    <row r="117" ht="12.75" customHeight="1">
      <c r="A117" s="124"/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</row>
    <row r="118" ht="12.75" customHeight="1">
      <c r="A118" s="124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</row>
    <row r="119" ht="12.75" customHeight="1">
      <c r="A119" s="124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</row>
    <row r="120" ht="12.75" customHeight="1">
      <c r="A120" s="124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</row>
    <row r="121" ht="12.75" customHeight="1">
      <c r="A121" s="124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</row>
    <row r="122" ht="12.75" customHeight="1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</row>
    <row r="123" ht="12.75" customHeight="1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</row>
    <row r="124" ht="12.75" customHeight="1">
      <c r="A124" s="124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</row>
    <row r="125" ht="12.75" customHeight="1">
      <c r="A125" s="124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</row>
    <row r="126" ht="12.75" customHeight="1">
      <c r="A126" s="124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</row>
    <row r="127" ht="12.75" customHeight="1">
      <c r="A127" s="124"/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</row>
    <row r="128" ht="12.75" customHeight="1">
      <c r="A128" s="124"/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</row>
    <row r="129" ht="12.75" customHeight="1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</row>
    <row r="130" ht="12.75" customHeight="1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</row>
    <row r="131" ht="12.75" customHeight="1">
      <c r="A131" s="124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</row>
    <row r="132" ht="12.75" customHeight="1">
      <c r="A132" s="124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</row>
    <row r="133" ht="12.75" customHeight="1">
      <c r="A133" s="124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</row>
    <row r="134" ht="12.75" customHeight="1">
      <c r="A134" s="124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</row>
    <row r="135" ht="12.75" customHeight="1">
      <c r="A135" s="124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</row>
    <row r="136" ht="12.75" customHeight="1">
      <c r="A136" s="124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</row>
    <row r="137" ht="12.75" customHeight="1">
      <c r="A137" s="124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</row>
    <row r="138" ht="12.75" customHeight="1">
      <c r="A138" s="124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</row>
    <row r="139" ht="12.75" customHeight="1">
      <c r="A139" s="124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</row>
    <row r="140" ht="12.75" customHeight="1">
      <c r="A140" s="124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</row>
    <row r="141" ht="12.75" customHeight="1">
      <c r="A141" s="124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</row>
    <row r="142" ht="12.75" customHeight="1">
      <c r="A142" s="124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</row>
    <row r="143" ht="12.75" customHeight="1">
      <c r="A143" s="124"/>
      <c r="B143" s="124"/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</row>
    <row r="144" ht="12.75" customHeight="1">
      <c r="A144" s="124"/>
      <c r="B144" s="124"/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</row>
    <row r="145" ht="12.75" customHeight="1">
      <c r="A145" s="124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</row>
    <row r="146" ht="12.75" customHeight="1">
      <c r="A146" s="124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</row>
    <row r="147" ht="12.75" customHeight="1">
      <c r="A147" s="124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</row>
    <row r="148" ht="12.75" customHeight="1">
      <c r="A148" s="124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</row>
    <row r="149" ht="12.75" customHeight="1">
      <c r="A149" s="124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</row>
    <row r="150" ht="12.75" customHeight="1">
      <c r="A150" s="124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</row>
    <row r="151" ht="12.75" customHeight="1">
      <c r="A151" s="124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</row>
    <row r="152" ht="12.75" customHeight="1">
      <c r="A152" s="124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</row>
    <row r="153" ht="12.75" customHeight="1">
      <c r="A153" s="124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</row>
    <row r="154" ht="12.75" customHeight="1">
      <c r="A154" s="124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</row>
    <row r="155" ht="12.75" customHeight="1">
      <c r="A155" s="124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</row>
    <row r="156" ht="12.75" customHeight="1">
      <c r="A156" s="124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</row>
    <row r="157" ht="12.75" customHeight="1">
      <c r="A157" s="124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</row>
    <row r="158" ht="12.75" customHeight="1">
      <c r="A158" s="124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</row>
    <row r="159" ht="12.75" customHeight="1">
      <c r="A159" s="124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</row>
    <row r="160" ht="12.75" customHeight="1">
      <c r="A160" s="124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</row>
    <row r="161" ht="12.75" customHeight="1">
      <c r="A161" s="124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</row>
    <row r="162" ht="12.75" customHeight="1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</row>
    <row r="163" ht="12.75" customHeight="1">
      <c r="A163" s="124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</row>
    <row r="164" ht="12.75" customHeight="1">
      <c r="A164" s="124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</row>
    <row r="165" ht="12.75" customHeight="1">
      <c r="A165" s="124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</row>
    <row r="166" ht="12.75" customHeight="1">
      <c r="A166" s="124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</row>
    <row r="167" ht="12.75" customHeight="1">
      <c r="A167" s="124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</row>
    <row r="168" ht="12.75" customHeight="1">
      <c r="A168" s="124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</row>
    <row r="169" ht="12.75" customHeight="1">
      <c r="A169" s="124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</row>
    <row r="170" ht="12.75" customHeight="1">
      <c r="A170" s="124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</row>
    <row r="171" ht="12.75" customHeight="1">
      <c r="A171" s="124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</row>
    <row r="172" ht="12.75" customHeight="1">
      <c r="A172" s="124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</row>
    <row r="173" ht="12.75" customHeight="1">
      <c r="A173" s="124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</row>
    <row r="174" ht="12.75" customHeight="1">
      <c r="A174" s="124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</row>
    <row r="175" ht="12.75" customHeight="1">
      <c r="A175" s="124"/>
      <c r="B175" s="124"/>
      <c r="C175" s="124"/>
      <c r="D175" s="124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</row>
    <row r="176" ht="12.75" customHeight="1">
      <c r="A176" s="124"/>
      <c r="B176" s="124"/>
      <c r="C176" s="124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</row>
    <row r="177" ht="12.75" customHeight="1">
      <c r="A177" s="124"/>
      <c r="B177" s="124"/>
      <c r="C177" s="124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</row>
    <row r="178" ht="12.75" customHeight="1">
      <c r="A178" s="124"/>
      <c r="B178" s="124"/>
      <c r="C178" s="124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</row>
    <row r="179" ht="12.75" customHeight="1">
      <c r="A179" s="124"/>
      <c r="B179" s="124"/>
      <c r="C179" s="124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</row>
    <row r="180" ht="12.75" customHeight="1">
      <c r="A180" s="124"/>
      <c r="B180" s="124"/>
      <c r="C180" s="124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</row>
    <row r="181" ht="12.75" customHeight="1">
      <c r="A181" s="124"/>
      <c r="B181" s="124"/>
      <c r="C181" s="124"/>
      <c r="D181" s="124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</row>
    <row r="182" ht="12.75" customHeight="1">
      <c r="A182" s="124"/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</row>
    <row r="183" ht="12.75" customHeight="1">
      <c r="A183" s="124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</row>
    <row r="184" ht="12.75" customHeight="1">
      <c r="A184" s="124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</row>
    <row r="185" ht="12.75" customHeight="1">
      <c r="A185" s="124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</row>
    <row r="186" ht="12.75" customHeight="1">
      <c r="A186" s="124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</row>
    <row r="187" ht="12.75" customHeight="1">
      <c r="A187" s="124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</row>
    <row r="188" ht="12.75" customHeight="1">
      <c r="A188" s="124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</row>
    <row r="189" ht="12.75" customHeight="1">
      <c r="A189" s="124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</row>
    <row r="190" ht="12.75" customHeight="1">
      <c r="A190" s="124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</row>
    <row r="191" ht="12.75" customHeight="1">
      <c r="A191" s="124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</row>
    <row r="192" ht="12.75" customHeight="1">
      <c r="A192" s="124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</row>
    <row r="193" ht="12.75" customHeight="1">
      <c r="A193" s="124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</row>
    <row r="194" ht="12.75" customHeight="1">
      <c r="A194" s="124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</row>
    <row r="195" ht="12.75" customHeight="1">
      <c r="A195" s="124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</row>
    <row r="196" ht="12.75" customHeight="1">
      <c r="A196" s="124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</row>
    <row r="197" ht="12.75" customHeight="1">
      <c r="A197" s="124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</row>
    <row r="198" ht="12.75" customHeight="1">
      <c r="A198" s="124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</row>
    <row r="199" ht="12.75" customHeight="1">
      <c r="A199" s="124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</row>
    <row r="200" ht="12.75" customHeight="1">
      <c r="A200" s="124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</row>
    <row r="201" ht="12.75" customHeight="1">
      <c r="A201" s="124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</row>
    <row r="202" ht="12.75" customHeight="1">
      <c r="A202" s="124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</row>
    <row r="203" ht="12.75" customHeight="1">
      <c r="A203" s="124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</row>
    <row r="204" ht="12.75" customHeight="1">
      <c r="A204" s="124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</row>
    <row r="205" ht="12.75" customHeight="1">
      <c r="A205" s="124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</row>
    <row r="206" ht="12.75" customHeight="1">
      <c r="A206" s="124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</row>
    <row r="207" ht="12.75" customHeight="1">
      <c r="A207" s="124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</row>
    <row r="208" ht="12.75" customHeight="1">
      <c r="A208" s="124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</row>
    <row r="209" ht="12.75" customHeight="1">
      <c r="A209" s="124"/>
      <c r="B209" s="124"/>
      <c r="C209" s="124"/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</row>
    <row r="210" ht="12.75" customHeight="1">
      <c r="A210" s="124"/>
      <c r="B210" s="124"/>
      <c r="C210" s="124"/>
      <c r="D210" s="124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</row>
    <row r="211" ht="12.75" customHeight="1">
      <c r="A211" s="124"/>
      <c r="B211" s="124"/>
      <c r="C211" s="124"/>
      <c r="D211" s="124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</row>
    <row r="212" ht="12.75" customHeight="1">
      <c r="A212" s="124"/>
      <c r="B212" s="124"/>
      <c r="C212" s="124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</row>
    <row r="213" ht="12.75" customHeight="1">
      <c r="A213" s="124"/>
      <c r="B213" s="124"/>
      <c r="C213" s="124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</row>
    <row r="214" ht="12.75" customHeight="1">
      <c r="A214" s="124"/>
      <c r="B214" s="124"/>
      <c r="C214" s="124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</row>
    <row r="215" ht="12.75" customHeight="1">
      <c r="A215" s="124"/>
      <c r="B215" s="124"/>
      <c r="C215" s="124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</row>
    <row r="216" ht="12.75" customHeight="1">
      <c r="A216" s="124"/>
      <c r="B216" s="124"/>
      <c r="C216" s="124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</row>
    <row r="217" ht="12.75" customHeight="1">
      <c r="A217" s="124"/>
      <c r="B217" s="124"/>
      <c r="C217" s="124"/>
      <c r="D217" s="124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</row>
    <row r="218" ht="12.75" customHeight="1">
      <c r="A218" s="124"/>
      <c r="B218" s="124"/>
      <c r="C218" s="124"/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</row>
    <row r="219" ht="12.75" customHeight="1">
      <c r="A219" s="124"/>
      <c r="B219" s="124"/>
      <c r="C219" s="124"/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</row>
    <row r="220" ht="12.75" customHeight="1">
      <c r="A220" s="124"/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</row>
    <row r="221" ht="12.75" customHeight="1">
      <c r="A221" s="124"/>
      <c r="B221" s="124"/>
      <c r="C221" s="124"/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</row>
    <row r="222" ht="12.75" customHeight="1">
      <c r="A222" s="124"/>
      <c r="B222" s="124"/>
      <c r="C222" s="124"/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</row>
    <row r="223" ht="12.75" customHeight="1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</row>
    <row r="224" ht="12.75" customHeight="1">
      <c r="A224" s="124"/>
      <c r="B224" s="124"/>
      <c r="C224" s="124"/>
      <c r="D224" s="124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</row>
    <row r="225" ht="12.75" customHeight="1">
      <c r="A225" s="124"/>
      <c r="B225" s="124"/>
      <c r="C225" s="124"/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</row>
    <row r="226" ht="12.75" customHeight="1">
      <c r="A226" s="124"/>
      <c r="B226" s="124"/>
      <c r="C226" s="124"/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</row>
    <row r="227" ht="12.75" customHeight="1">
      <c r="A227" s="124"/>
      <c r="B227" s="124"/>
      <c r="C227" s="124"/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</row>
    <row r="228" ht="12.75" customHeight="1">
      <c r="A228" s="124"/>
      <c r="B228" s="124"/>
      <c r="C228" s="124"/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</row>
    <row r="229" ht="12.75" customHeight="1">
      <c r="A229" s="124"/>
      <c r="B229" s="124"/>
      <c r="C229" s="124"/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</row>
    <row r="230" ht="12.75" customHeight="1">
      <c r="A230" s="124"/>
      <c r="B230" s="124"/>
      <c r="C230" s="124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</row>
    <row r="231" ht="12.75" customHeight="1">
      <c r="A231" s="124"/>
      <c r="B231" s="124"/>
      <c r="C231" s="124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</row>
    <row r="232" ht="12.75" customHeight="1">
      <c r="A232" s="124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</row>
    <row r="233" ht="12.75" customHeight="1">
      <c r="A233" s="124"/>
      <c r="B233" s="124"/>
      <c r="C233" s="124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</row>
    <row r="234" ht="12.75" customHeight="1">
      <c r="A234" s="124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</row>
    <row r="235" ht="12.75" customHeight="1">
      <c r="A235" s="124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</row>
    <row r="236" ht="12.75" customHeight="1">
      <c r="A236" s="124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</row>
    <row r="237" ht="12.75" customHeight="1">
      <c r="A237" s="124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</row>
    <row r="238" ht="12.75" customHeight="1">
      <c r="A238" s="124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</row>
    <row r="239" ht="12.75" customHeight="1">
      <c r="A239" s="124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</row>
    <row r="240" ht="12.75" customHeight="1">
      <c r="A240" s="124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</row>
    <row r="241" ht="12.75" customHeight="1">
      <c r="A241" s="124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</row>
    <row r="242" ht="12.75" customHeight="1">
      <c r="A242" s="124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</row>
    <row r="243" ht="12.75" customHeight="1">
      <c r="A243" s="124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</row>
    <row r="244" ht="12.75" customHeight="1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</row>
    <row r="245" ht="12.75" customHeight="1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</row>
    <row r="246" ht="12.75" customHeight="1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</row>
    <row r="247" ht="12.75" customHeight="1">
      <c r="A247" s="124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</row>
    <row r="248" ht="12.75" customHeight="1">
      <c r="A248" s="124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</row>
    <row r="249" ht="12.75" customHeight="1">
      <c r="A249" s="124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</row>
    <row r="250" ht="12.75" customHeight="1">
      <c r="A250" s="124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</row>
    <row r="251" ht="12.75" customHeight="1">
      <c r="A251" s="124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</row>
    <row r="252" ht="12.75" customHeight="1">
      <c r="A252" s="124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</row>
    <row r="253" ht="12.75" customHeight="1">
      <c r="A253" s="124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</row>
    <row r="254" ht="12.75" customHeight="1">
      <c r="A254" s="124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</row>
    <row r="255" ht="12.75" customHeight="1">
      <c r="A255" s="124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</row>
    <row r="256" ht="12.75" customHeight="1">
      <c r="A256" s="124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</row>
    <row r="257" ht="12.75" customHeight="1">
      <c r="A257" s="124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</row>
    <row r="258" ht="12.75" customHeight="1">
      <c r="A258" s="124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</row>
    <row r="259" ht="12.75" customHeight="1">
      <c r="A259" s="124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</row>
    <row r="260" ht="12.75" customHeight="1">
      <c r="A260" s="124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</row>
    <row r="261" ht="12.75" customHeight="1">
      <c r="A261" s="124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</row>
    <row r="262" ht="12.75" customHeight="1">
      <c r="A262" s="124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</row>
    <row r="263" ht="12.75" customHeight="1">
      <c r="A263" s="124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</row>
    <row r="264" ht="12.75" customHeight="1">
      <c r="A264" s="124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</row>
    <row r="265" ht="12.75" customHeight="1">
      <c r="A265" s="124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</row>
    <row r="266" ht="12.75" customHeight="1">
      <c r="A266" s="124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</row>
    <row r="267" ht="12.75" customHeight="1">
      <c r="A267" s="124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</row>
    <row r="268" ht="12.75" customHeight="1">
      <c r="A268" s="124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</row>
    <row r="269" ht="12.75" customHeight="1">
      <c r="A269" s="124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</row>
    <row r="270" ht="12.75" customHeight="1">
      <c r="A270" s="124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</row>
    <row r="271" ht="12.75" customHeight="1">
      <c r="A271" s="124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</row>
    <row r="272" ht="12.75" customHeight="1">
      <c r="A272" s="124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</row>
    <row r="273" ht="12.75" customHeight="1">
      <c r="A273" s="124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</row>
    <row r="274" ht="12.75" customHeight="1">
      <c r="A274" s="124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</row>
    <row r="275" ht="12.75" customHeight="1">
      <c r="A275" s="124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</row>
    <row r="276" ht="12.75" customHeight="1">
      <c r="A276" s="124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</row>
    <row r="277" ht="12.75" customHeight="1">
      <c r="A277" s="124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</row>
    <row r="278" ht="12.75" customHeight="1">
      <c r="A278" s="124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</row>
    <row r="279" ht="12.75" customHeight="1">
      <c r="A279" s="124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</row>
    <row r="280" ht="12.75" customHeight="1">
      <c r="A280" s="124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</row>
    <row r="281" ht="12.75" customHeight="1">
      <c r="A281" s="124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</row>
    <row r="282" ht="12.75" customHeight="1">
      <c r="A282" s="124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</row>
    <row r="283" ht="12.75" customHeight="1">
      <c r="A283" s="124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</row>
    <row r="284" ht="12.75" customHeight="1">
      <c r="A284" s="124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</row>
    <row r="285" ht="12.75" customHeight="1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</row>
    <row r="286" ht="12.75" customHeight="1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</row>
    <row r="287" ht="12.75" customHeight="1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</row>
    <row r="288" ht="12.75" customHeight="1">
      <c r="A288" s="124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</row>
    <row r="289" ht="12.75" customHeight="1">
      <c r="A289" s="124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</row>
    <row r="290" ht="12.75" customHeight="1">
      <c r="A290" s="124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</row>
    <row r="291" ht="12.75" customHeight="1">
      <c r="A291" s="124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</row>
    <row r="292" ht="12.75" customHeight="1">
      <c r="A292" s="124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</row>
    <row r="293" ht="12.75" customHeight="1">
      <c r="A293" s="124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</row>
    <row r="294" ht="12.75" customHeight="1">
      <c r="A294" s="124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</row>
    <row r="295" ht="12.75" customHeight="1">
      <c r="A295" s="124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</row>
    <row r="296" ht="12.75" customHeight="1">
      <c r="A296" s="124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</row>
    <row r="297" ht="12.75" customHeight="1">
      <c r="A297" s="124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</row>
    <row r="298" ht="12.75" customHeight="1">
      <c r="A298" s="124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</row>
    <row r="299" ht="12.75" customHeight="1">
      <c r="A299" s="124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</row>
    <row r="300" ht="12.75" customHeight="1">
      <c r="A300" s="124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</row>
    <row r="301" ht="12.75" customHeight="1">
      <c r="A301" s="124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</row>
    <row r="302" ht="12.75" customHeight="1">
      <c r="A302" s="124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</row>
    <row r="303" ht="12.75" customHeight="1">
      <c r="A303" s="124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</row>
    <row r="304" ht="12.75" customHeight="1">
      <c r="A304" s="124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</row>
    <row r="305" ht="12.75" customHeight="1">
      <c r="A305" s="124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</row>
    <row r="306" ht="12.75" customHeight="1">
      <c r="A306" s="124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</row>
    <row r="307" ht="12.75" customHeight="1">
      <c r="A307" s="124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</row>
    <row r="308" ht="12.75" customHeight="1">
      <c r="A308" s="124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</row>
    <row r="309" ht="12.75" customHeight="1">
      <c r="A309" s="124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</row>
    <row r="310" ht="12.75" customHeight="1">
      <c r="A310" s="124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</row>
    <row r="311" ht="12.75" customHeight="1">
      <c r="A311" s="124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</row>
    <row r="312" ht="12.75" customHeight="1">
      <c r="A312" s="124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</row>
    <row r="313" ht="12.75" customHeight="1">
      <c r="A313" s="124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</row>
    <row r="314" ht="12.75" customHeight="1">
      <c r="A314" s="124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</row>
    <row r="315" ht="12.75" customHeight="1">
      <c r="A315" s="124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</row>
    <row r="316" ht="12.75" customHeight="1">
      <c r="A316" s="124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</row>
    <row r="317" ht="12.75" customHeight="1">
      <c r="A317" s="124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</row>
    <row r="318" ht="12.75" customHeight="1">
      <c r="A318" s="124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</row>
    <row r="319" ht="12.75" customHeight="1">
      <c r="A319" s="124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</row>
    <row r="320" ht="12.75" customHeight="1">
      <c r="A320" s="124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</row>
    <row r="321" ht="12.75" customHeight="1">
      <c r="A321" s="124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</row>
    <row r="322" ht="12.75" customHeight="1">
      <c r="A322" s="124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</row>
    <row r="323" ht="12.75" customHeight="1">
      <c r="A323" s="124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</row>
    <row r="324" ht="12.75" customHeight="1">
      <c r="A324" s="124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</row>
    <row r="325" ht="12.75" customHeight="1">
      <c r="A325" s="124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</row>
    <row r="326" ht="12.75" customHeight="1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</row>
    <row r="327" ht="12.75" customHeight="1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</row>
    <row r="328" ht="12.75" customHeight="1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</row>
    <row r="329" ht="12.75" customHeight="1">
      <c r="A329" s="124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</row>
    <row r="330" ht="12.75" customHeight="1">
      <c r="A330" s="124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</row>
    <row r="331" ht="12.75" customHeight="1">
      <c r="A331" s="124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</row>
    <row r="332" ht="12.75" customHeight="1">
      <c r="A332" s="124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</row>
    <row r="333" ht="12.75" customHeight="1">
      <c r="A333" s="124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</row>
    <row r="334" ht="12.75" customHeight="1">
      <c r="A334" s="124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</row>
    <row r="335" ht="12.75" customHeight="1">
      <c r="A335" s="124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</row>
    <row r="336" ht="12.75" customHeight="1">
      <c r="A336" s="124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</row>
    <row r="337" ht="12.75" customHeight="1">
      <c r="A337" s="124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</row>
    <row r="338" ht="12.75" customHeight="1">
      <c r="A338" s="124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</row>
    <row r="339" ht="12.75" customHeight="1">
      <c r="A339" s="124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</row>
    <row r="340" ht="12.75" customHeight="1">
      <c r="A340" s="124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</row>
    <row r="341" ht="12.75" customHeight="1">
      <c r="A341" s="124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</row>
    <row r="342" ht="12.75" customHeight="1">
      <c r="A342" s="124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</row>
    <row r="343" ht="12.75" customHeight="1">
      <c r="A343" s="124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</row>
    <row r="344" ht="12.75" customHeight="1">
      <c r="A344" s="124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</row>
    <row r="345" ht="12.75" customHeight="1">
      <c r="A345" s="124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</row>
    <row r="346" ht="12.75" customHeight="1">
      <c r="A346" s="124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</row>
    <row r="347" ht="12.75" customHeight="1">
      <c r="A347" s="124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</row>
    <row r="348" ht="12.75" customHeight="1">
      <c r="A348" s="124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</row>
    <row r="349" ht="12.75" customHeight="1">
      <c r="A349" s="124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</row>
    <row r="350" ht="12.75" customHeight="1">
      <c r="A350" s="124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</row>
    <row r="351" ht="12.75" customHeight="1">
      <c r="A351" s="124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</row>
    <row r="352" ht="12.75" customHeight="1">
      <c r="A352" s="124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</row>
    <row r="353" ht="12.75" customHeight="1">
      <c r="A353" s="124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</row>
    <row r="354" ht="12.75" customHeight="1">
      <c r="A354" s="124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</row>
    <row r="355" ht="12.75" customHeight="1">
      <c r="A355" s="124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</row>
    <row r="356" ht="12.75" customHeight="1">
      <c r="A356" s="124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</row>
    <row r="357" ht="12.75" customHeight="1">
      <c r="A357" s="124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</row>
    <row r="358" ht="12.75" customHeight="1">
      <c r="A358" s="124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</row>
    <row r="359" ht="12.75" customHeight="1">
      <c r="A359" s="124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</row>
    <row r="360" ht="12.75" customHeight="1">
      <c r="A360" s="124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</row>
    <row r="361" ht="12.75" customHeight="1">
      <c r="A361" s="124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</row>
    <row r="362" ht="12.75" customHeight="1">
      <c r="A362" s="124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</row>
    <row r="363" ht="12.75" customHeight="1">
      <c r="A363" s="124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</row>
    <row r="364" ht="12.75" customHeight="1">
      <c r="A364" s="124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</row>
    <row r="365" ht="12.75" customHeight="1">
      <c r="A365" s="124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</row>
    <row r="366" ht="12.75" customHeight="1">
      <c r="A366" s="124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</row>
    <row r="367" ht="12.75" customHeight="1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</row>
    <row r="368" ht="12.75" customHeight="1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</row>
    <row r="369" ht="12.75" customHeight="1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</row>
    <row r="370" ht="12.75" customHeight="1">
      <c r="A370" s="124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</row>
    <row r="371" ht="12.75" customHeight="1">
      <c r="A371" s="124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</row>
    <row r="372" ht="12.75" customHeight="1">
      <c r="A372" s="124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</row>
    <row r="373" ht="12.75" customHeight="1">
      <c r="A373" s="124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</row>
    <row r="374" ht="12.75" customHeight="1">
      <c r="A374" s="124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</row>
    <row r="375" ht="12.75" customHeight="1">
      <c r="A375" s="124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</row>
    <row r="376" ht="12.75" customHeight="1">
      <c r="A376" s="124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</row>
    <row r="377" ht="12.75" customHeight="1">
      <c r="A377" s="124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</row>
    <row r="378" ht="12.75" customHeight="1">
      <c r="A378" s="124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</row>
    <row r="379" ht="12.75" customHeight="1">
      <c r="A379" s="124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</row>
    <row r="380" ht="12.75" customHeight="1">
      <c r="A380" s="124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</row>
    <row r="381" ht="12.75" customHeight="1">
      <c r="A381" s="124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</row>
    <row r="382" ht="12.75" customHeight="1">
      <c r="A382" s="124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</row>
    <row r="383" ht="12.75" customHeight="1">
      <c r="A383" s="124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</row>
    <row r="384" ht="12.75" customHeight="1">
      <c r="A384" s="124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</row>
    <row r="385" ht="12.75" customHeight="1">
      <c r="A385" s="124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</row>
    <row r="386" ht="12.75" customHeight="1">
      <c r="A386" s="124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</row>
    <row r="387" ht="12.75" customHeight="1">
      <c r="A387" s="124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</row>
    <row r="388" ht="12.75" customHeight="1">
      <c r="A388" s="124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</row>
    <row r="389" ht="12.75" customHeight="1">
      <c r="A389" s="124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</row>
    <row r="390" ht="12.75" customHeight="1">
      <c r="A390" s="124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</row>
    <row r="391" ht="12.75" customHeight="1">
      <c r="A391" s="124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</row>
    <row r="392" ht="12.75" customHeight="1">
      <c r="A392" s="124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</row>
    <row r="393" ht="12.75" customHeight="1">
      <c r="A393" s="124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</row>
    <row r="394" ht="12.75" customHeight="1">
      <c r="A394" s="124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</row>
    <row r="395" ht="12.75" customHeight="1">
      <c r="A395" s="124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</row>
    <row r="396" ht="12.75" customHeight="1">
      <c r="A396" s="124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</row>
    <row r="397" ht="12.75" customHeight="1">
      <c r="A397" s="124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</row>
    <row r="398" ht="12.75" customHeight="1">
      <c r="A398" s="124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</row>
    <row r="399" ht="12.75" customHeight="1">
      <c r="A399" s="124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</row>
    <row r="400" ht="12.75" customHeight="1">
      <c r="A400" s="124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</row>
    <row r="401" ht="12.75" customHeight="1">
      <c r="A401" s="124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</row>
    <row r="402" ht="12.75" customHeight="1">
      <c r="A402" s="124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</row>
    <row r="403" ht="12.75" customHeight="1">
      <c r="A403" s="124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</row>
    <row r="404" ht="12.75" customHeight="1">
      <c r="A404" s="124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</row>
    <row r="405" ht="12.75" customHeight="1">
      <c r="A405" s="124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</row>
    <row r="406" ht="12.75" customHeight="1">
      <c r="A406" s="124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</row>
    <row r="407" ht="12.75" customHeight="1">
      <c r="A407" s="124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</row>
    <row r="408" ht="12.75" customHeight="1">
      <c r="A408" s="124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</row>
    <row r="409" ht="12.75" customHeight="1">
      <c r="A409" s="124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</row>
    <row r="410" ht="12.75" customHeight="1">
      <c r="A410" s="124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</row>
    <row r="411" ht="12.75" customHeight="1">
      <c r="A411" s="124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</row>
    <row r="412" ht="12.75" customHeight="1">
      <c r="A412" s="124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</row>
    <row r="413" ht="12.75" customHeight="1">
      <c r="A413" s="124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</row>
    <row r="414" ht="12.75" customHeight="1">
      <c r="A414" s="124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</row>
    <row r="415" ht="12.75" customHeight="1">
      <c r="A415" s="124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</row>
    <row r="416" ht="12.75" customHeight="1">
      <c r="A416" s="124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</row>
    <row r="417" ht="12.75" customHeight="1">
      <c r="A417" s="124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</row>
    <row r="418" ht="12.75" customHeight="1">
      <c r="A418" s="124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</row>
    <row r="419" ht="12.75" customHeight="1">
      <c r="A419" s="124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</row>
    <row r="420" ht="12.75" customHeight="1">
      <c r="A420" s="124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</row>
    <row r="421" ht="12.75" customHeight="1">
      <c r="A421" s="124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</row>
    <row r="422" ht="12.75" customHeight="1">
      <c r="A422" s="124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</row>
    <row r="423" ht="12.75" customHeight="1">
      <c r="A423" s="124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</row>
    <row r="424" ht="12.75" customHeight="1">
      <c r="A424" s="124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</row>
    <row r="425" ht="12.75" customHeight="1">
      <c r="A425" s="124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</row>
    <row r="426" ht="12.75" customHeight="1">
      <c r="A426" s="124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</row>
    <row r="427" ht="12.75" customHeight="1">
      <c r="A427" s="124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</row>
    <row r="428" ht="12.75" customHeight="1">
      <c r="A428" s="124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</row>
    <row r="429" ht="12.75" customHeight="1">
      <c r="A429" s="124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</row>
    <row r="430" ht="12.75" customHeight="1">
      <c r="A430" s="124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</row>
    <row r="431" ht="12.75" customHeight="1">
      <c r="A431" s="124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</row>
    <row r="432" ht="12.75" customHeight="1">
      <c r="A432" s="124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</row>
    <row r="433" ht="12.75" customHeight="1">
      <c r="A433" s="124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</row>
    <row r="434" ht="12.75" customHeight="1">
      <c r="A434" s="124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</row>
    <row r="435" ht="12.75" customHeight="1">
      <c r="A435" s="124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</row>
    <row r="436" ht="12.75" customHeight="1">
      <c r="A436" s="124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</row>
    <row r="437" ht="12.75" customHeight="1">
      <c r="A437" s="124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</row>
    <row r="438" ht="12.75" customHeight="1">
      <c r="A438" s="124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</row>
    <row r="439" ht="12.75" customHeight="1">
      <c r="A439" s="124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</row>
    <row r="440" ht="12.75" customHeight="1">
      <c r="A440" s="124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</row>
    <row r="441" ht="12.75" customHeight="1">
      <c r="A441" s="124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</row>
    <row r="442" ht="12.75" customHeight="1">
      <c r="A442" s="124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</row>
    <row r="443" ht="12.75" customHeight="1">
      <c r="A443" s="124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</row>
    <row r="444" ht="12.75" customHeight="1">
      <c r="A444" s="124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</row>
    <row r="445" ht="12.75" customHeight="1">
      <c r="A445" s="124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</row>
    <row r="446" ht="12.75" customHeight="1">
      <c r="A446" s="124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</row>
    <row r="447" ht="12.75" customHeight="1">
      <c r="A447" s="124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</row>
    <row r="448" ht="12.75" customHeight="1">
      <c r="A448" s="124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</row>
    <row r="449" ht="12.75" customHeight="1">
      <c r="A449" s="124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</row>
    <row r="450" ht="12.75" customHeight="1">
      <c r="A450" s="124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</row>
    <row r="451" ht="12.75" customHeight="1">
      <c r="A451" s="124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</row>
    <row r="452" ht="12.75" customHeight="1">
      <c r="A452" s="124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</row>
    <row r="453" ht="12.75" customHeight="1">
      <c r="A453" s="124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</row>
    <row r="454" ht="12.75" customHeight="1">
      <c r="A454" s="124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</row>
    <row r="455" ht="12.75" customHeight="1">
      <c r="A455" s="124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</row>
    <row r="456" ht="12.75" customHeight="1">
      <c r="A456" s="124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</row>
    <row r="457" ht="12.75" customHeight="1">
      <c r="A457" s="124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</row>
    <row r="458" ht="12.75" customHeight="1">
      <c r="A458" s="124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</row>
    <row r="459" ht="12.75" customHeight="1">
      <c r="A459" s="124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</row>
    <row r="460" ht="12.75" customHeight="1">
      <c r="A460" s="124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</row>
    <row r="461" ht="12.75" customHeight="1">
      <c r="A461" s="124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</row>
    <row r="462" ht="12.75" customHeight="1">
      <c r="A462" s="124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</row>
    <row r="463" ht="12.75" customHeight="1">
      <c r="A463" s="124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</row>
    <row r="464" ht="12.75" customHeight="1">
      <c r="A464" s="124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</row>
    <row r="465" ht="12.75" customHeight="1">
      <c r="A465" s="124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</row>
    <row r="466" ht="12.75" customHeight="1">
      <c r="A466" s="124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</row>
    <row r="467" ht="12.75" customHeight="1">
      <c r="A467" s="124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</row>
    <row r="468" ht="12.75" customHeight="1">
      <c r="A468" s="124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</row>
    <row r="469" ht="12.75" customHeight="1">
      <c r="A469" s="124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</row>
    <row r="470" ht="12.75" customHeight="1">
      <c r="A470" s="124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</row>
    <row r="471" ht="12.75" customHeight="1">
      <c r="A471" s="124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</row>
    <row r="472" ht="12.75" customHeight="1">
      <c r="A472" s="124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</row>
    <row r="473" ht="12.75" customHeight="1">
      <c r="A473" s="124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</row>
    <row r="474" ht="12.75" customHeight="1">
      <c r="A474" s="124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</row>
    <row r="475" ht="12.75" customHeight="1">
      <c r="A475" s="124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</row>
    <row r="476" ht="12.75" customHeight="1">
      <c r="A476" s="124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</row>
    <row r="477" ht="12.75" customHeight="1">
      <c r="A477" s="124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</row>
    <row r="478" ht="12.75" customHeight="1">
      <c r="A478" s="124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</row>
    <row r="479" ht="12.75" customHeight="1">
      <c r="A479" s="124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</row>
    <row r="480" ht="12.75" customHeight="1">
      <c r="A480" s="124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</row>
    <row r="481" ht="12.75" customHeight="1">
      <c r="A481" s="124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</row>
    <row r="482" ht="12.75" customHeight="1">
      <c r="A482" s="124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</row>
    <row r="483" ht="12.75" customHeight="1">
      <c r="A483" s="124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</row>
    <row r="484" ht="12.75" customHeight="1">
      <c r="A484" s="124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</row>
    <row r="485" ht="12.75" customHeight="1">
      <c r="A485" s="124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</row>
    <row r="486" ht="12.75" customHeight="1">
      <c r="A486" s="124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</row>
    <row r="487" ht="12.75" customHeight="1">
      <c r="A487" s="124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</row>
    <row r="488" ht="12.75" customHeight="1">
      <c r="A488" s="124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</row>
    <row r="489" ht="12.75" customHeight="1">
      <c r="A489" s="124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</row>
    <row r="490" ht="12.75" customHeight="1">
      <c r="A490" s="124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</row>
    <row r="491" ht="12.75" customHeight="1">
      <c r="A491" s="124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</row>
    <row r="492" ht="12.75" customHeight="1">
      <c r="A492" s="124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</row>
    <row r="493" ht="12.75" customHeight="1">
      <c r="A493" s="124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</row>
    <row r="494" ht="12.75" customHeight="1">
      <c r="A494" s="124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</row>
    <row r="495" ht="12.75" customHeight="1">
      <c r="A495" s="124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</row>
    <row r="496" ht="12.75" customHeight="1">
      <c r="A496" s="124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</row>
    <row r="497" ht="12.75" customHeight="1">
      <c r="A497" s="124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</row>
    <row r="498" ht="12.75" customHeight="1">
      <c r="A498" s="124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</row>
    <row r="499" ht="12.75" customHeight="1">
      <c r="A499" s="124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</row>
    <row r="500" ht="12.75" customHeight="1">
      <c r="A500" s="124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</row>
    <row r="501" ht="12.75" customHeight="1">
      <c r="A501" s="124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</row>
    <row r="502" ht="12.75" customHeight="1">
      <c r="A502" s="124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</row>
    <row r="503" ht="12.75" customHeight="1">
      <c r="A503" s="124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</row>
    <row r="504" ht="12.75" customHeight="1">
      <c r="A504" s="124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</row>
    <row r="505" ht="12.75" customHeight="1">
      <c r="A505" s="124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</row>
    <row r="506" ht="12.75" customHeight="1">
      <c r="A506" s="124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</row>
    <row r="507" ht="12.75" customHeight="1">
      <c r="A507" s="124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</row>
    <row r="508" ht="12.75" customHeight="1">
      <c r="A508" s="124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</row>
    <row r="509" ht="12.75" customHeight="1">
      <c r="A509" s="124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</row>
    <row r="510" ht="12.75" customHeight="1">
      <c r="A510" s="124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</row>
    <row r="511" ht="12.75" customHeight="1">
      <c r="A511" s="124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</row>
    <row r="512" ht="12.75" customHeight="1">
      <c r="A512" s="124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</row>
    <row r="513" ht="12.75" customHeight="1">
      <c r="A513" s="124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</row>
    <row r="514" ht="12.75" customHeight="1">
      <c r="A514" s="124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</row>
    <row r="515" ht="12.75" customHeight="1">
      <c r="A515" s="124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</row>
    <row r="516" ht="12.75" customHeight="1">
      <c r="A516" s="124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</row>
    <row r="517" ht="12.75" customHeight="1">
      <c r="A517" s="124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</row>
    <row r="518" ht="12.75" customHeight="1">
      <c r="A518" s="124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</row>
    <row r="519" ht="12.75" customHeight="1">
      <c r="A519" s="124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</row>
    <row r="520" ht="12.75" customHeight="1">
      <c r="A520" s="124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</row>
    <row r="521" ht="12.75" customHeight="1">
      <c r="A521" s="124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</row>
    <row r="522" ht="12.75" customHeight="1">
      <c r="A522" s="124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</row>
    <row r="523" ht="12.75" customHeight="1">
      <c r="A523" s="124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</row>
    <row r="524" ht="12.75" customHeight="1">
      <c r="A524" s="124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</row>
    <row r="525" ht="12.75" customHeight="1">
      <c r="A525" s="124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</row>
    <row r="526" ht="12.75" customHeight="1">
      <c r="A526" s="124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</row>
    <row r="527" ht="12.75" customHeight="1">
      <c r="A527" s="124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</row>
    <row r="528" ht="12.75" customHeight="1">
      <c r="A528" s="124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</row>
    <row r="529" ht="12.75" customHeight="1">
      <c r="A529" s="124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</row>
    <row r="530" ht="12.75" customHeight="1">
      <c r="A530" s="124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</row>
    <row r="531" ht="12.75" customHeight="1">
      <c r="A531" s="124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</row>
    <row r="532" ht="12.75" customHeight="1">
      <c r="A532" s="124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</row>
    <row r="533" ht="12.75" customHeight="1">
      <c r="A533" s="124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</row>
    <row r="534" ht="12.75" customHeight="1">
      <c r="A534" s="124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</row>
    <row r="535" ht="12.75" customHeight="1">
      <c r="A535" s="124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</row>
    <row r="536" ht="12.75" customHeight="1">
      <c r="A536" s="124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</row>
    <row r="537" ht="12.75" customHeight="1">
      <c r="A537" s="124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</row>
    <row r="538" ht="12.75" customHeight="1">
      <c r="A538" s="124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</row>
    <row r="539" ht="12.75" customHeight="1">
      <c r="A539" s="124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</row>
    <row r="540" ht="12.75" customHeight="1">
      <c r="A540" s="124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</row>
    <row r="541" ht="12.75" customHeight="1">
      <c r="A541" s="124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</row>
    <row r="542" ht="12.75" customHeight="1">
      <c r="A542" s="124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</row>
    <row r="543" ht="12.75" customHeight="1">
      <c r="A543" s="124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</row>
    <row r="544" ht="12.75" customHeight="1">
      <c r="A544" s="124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</row>
    <row r="545" ht="12.75" customHeight="1">
      <c r="A545" s="124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</row>
    <row r="546" ht="12.75" customHeight="1">
      <c r="A546" s="124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</row>
    <row r="547" ht="12.75" customHeight="1">
      <c r="A547" s="124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</row>
    <row r="548" ht="12.75" customHeight="1">
      <c r="A548" s="124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</row>
    <row r="549" ht="12.75" customHeight="1">
      <c r="A549" s="124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</row>
    <row r="550" ht="12.75" customHeight="1">
      <c r="A550" s="124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</row>
    <row r="551" ht="12.75" customHeight="1">
      <c r="A551" s="124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</row>
    <row r="552" ht="12.75" customHeight="1">
      <c r="A552" s="124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</row>
    <row r="553" ht="12.75" customHeight="1">
      <c r="A553" s="124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</row>
    <row r="554" ht="12.75" customHeight="1">
      <c r="A554" s="124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</row>
    <row r="555" ht="12.75" customHeight="1">
      <c r="A555" s="124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</row>
    <row r="556" ht="12.75" customHeight="1">
      <c r="A556" s="124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</row>
    <row r="557" ht="12.75" customHeight="1">
      <c r="A557" s="124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</row>
    <row r="558" ht="12.75" customHeight="1">
      <c r="A558" s="124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</row>
    <row r="559" ht="12.75" customHeight="1">
      <c r="A559" s="124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</row>
    <row r="560" ht="12.75" customHeight="1">
      <c r="A560" s="124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</row>
    <row r="561" ht="12.75" customHeight="1">
      <c r="A561" s="124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</row>
    <row r="562" ht="12.75" customHeight="1">
      <c r="A562" s="124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</row>
    <row r="563" ht="12.75" customHeight="1">
      <c r="A563" s="124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</row>
    <row r="564" ht="12.75" customHeight="1">
      <c r="A564" s="124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</row>
    <row r="565" ht="12.75" customHeight="1">
      <c r="A565" s="124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</row>
    <row r="566" ht="12.75" customHeight="1">
      <c r="A566" s="124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</row>
    <row r="567" ht="12.75" customHeight="1">
      <c r="A567" s="124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</row>
    <row r="568" ht="12.75" customHeight="1">
      <c r="A568" s="124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</row>
    <row r="569" ht="12.75" customHeight="1">
      <c r="A569" s="124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</row>
    <row r="570" ht="12.75" customHeight="1">
      <c r="A570" s="124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</row>
    <row r="571" ht="12.75" customHeight="1">
      <c r="A571" s="124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</row>
    <row r="572" ht="12.75" customHeight="1">
      <c r="A572" s="124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</row>
    <row r="573" ht="12.75" customHeight="1">
      <c r="A573" s="124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</row>
    <row r="574" ht="12.75" customHeight="1">
      <c r="A574" s="124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</row>
    <row r="575" ht="12.75" customHeight="1">
      <c r="A575" s="124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</row>
    <row r="576" ht="12.75" customHeight="1">
      <c r="A576" s="124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</row>
    <row r="577" ht="12.75" customHeight="1">
      <c r="A577" s="124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</row>
    <row r="578" ht="12.75" customHeight="1">
      <c r="A578" s="124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</row>
    <row r="579" ht="12.75" customHeight="1">
      <c r="A579" s="124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</row>
    <row r="580" ht="12.75" customHeight="1">
      <c r="A580" s="124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</row>
    <row r="581" ht="12.75" customHeight="1">
      <c r="A581" s="124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</row>
    <row r="582" ht="12.75" customHeight="1">
      <c r="A582" s="124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</row>
    <row r="583" ht="12.75" customHeight="1">
      <c r="A583" s="124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</row>
    <row r="584" ht="12.75" customHeight="1">
      <c r="A584" s="124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</row>
    <row r="585" ht="12.75" customHeight="1">
      <c r="A585" s="124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</row>
    <row r="586" ht="12.75" customHeight="1">
      <c r="A586" s="124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</row>
    <row r="587" ht="12.75" customHeight="1">
      <c r="A587" s="124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</row>
    <row r="588" ht="12.75" customHeight="1">
      <c r="A588" s="124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</row>
    <row r="589" ht="12.75" customHeight="1">
      <c r="A589" s="124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</row>
    <row r="590" ht="12.75" customHeight="1">
      <c r="A590" s="124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</row>
    <row r="591" ht="12.75" customHeight="1">
      <c r="A591" s="124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</row>
    <row r="592" ht="12.75" customHeight="1">
      <c r="A592" s="124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</row>
    <row r="593" ht="12.75" customHeight="1">
      <c r="A593" s="124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</row>
    <row r="594" ht="12.75" customHeight="1">
      <c r="A594" s="124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</row>
    <row r="595" ht="12.75" customHeight="1">
      <c r="A595" s="124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</row>
    <row r="596" ht="12.75" customHeight="1">
      <c r="A596" s="124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</row>
    <row r="597" ht="12.75" customHeight="1">
      <c r="A597" s="124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</row>
    <row r="598" ht="12.75" customHeight="1">
      <c r="A598" s="124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</row>
    <row r="599" ht="12.75" customHeight="1">
      <c r="A599" s="124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</row>
    <row r="600" ht="12.75" customHeight="1">
      <c r="A600" s="124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</row>
    <row r="601" ht="12.75" customHeight="1">
      <c r="A601" s="124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</row>
    <row r="602" ht="12.75" customHeight="1">
      <c r="A602" s="124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</row>
    <row r="603" ht="12.75" customHeight="1">
      <c r="A603" s="124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</row>
    <row r="604" ht="12.75" customHeight="1">
      <c r="A604" s="124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</row>
    <row r="605" ht="12.75" customHeight="1">
      <c r="A605" s="124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</row>
    <row r="606" ht="12.75" customHeight="1">
      <c r="A606" s="124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</row>
    <row r="607" ht="12.75" customHeight="1">
      <c r="A607" s="124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</row>
    <row r="608" ht="12.75" customHeight="1">
      <c r="A608" s="124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</row>
    <row r="609" ht="12.75" customHeight="1">
      <c r="A609" s="124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</row>
    <row r="610" ht="12.75" customHeight="1">
      <c r="A610" s="124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24"/>
      <c r="Y610" s="124"/>
      <c r="Z610" s="124"/>
    </row>
    <row r="611" ht="12.75" customHeight="1">
      <c r="A611" s="124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24"/>
      <c r="Y611" s="124"/>
      <c r="Z611" s="124"/>
    </row>
    <row r="612" ht="12.75" customHeight="1">
      <c r="A612" s="124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24"/>
      <c r="Y612" s="124"/>
      <c r="Z612" s="124"/>
    </row>
    <row r="613" ht="12.75" customHeight="1">
      <c r="A613" s="124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24"/>
      <c r="Y613" s="124"/>
      <c r="Z613" s="124"/>
    </row>
    <row r="614" ht="12.75" customHeight="1">
      <c r="A614" s="124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24"/>
      <c r="Y614" s="124"/>
      <c r="Z614" s="124"/>
    </row>
    <row r="615" ht="12.75" customHeight="1">
      <c r="A615" s="124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24"/>
      <c r="Y615" s="124"/>
      <c r="Z615" s="124"/>
    </row>
    <row r="616" ht="12.75" customHeight="1">
      <c r="A616" s="124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24"/>
      <c r="Y616" s="124"/>
      <c r="Z616" s="124"/>
    </row>
    <row r="617" ht="12.75" customHeight="1">
      <c r="A617" s="124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24"/>
      <c r="Y617" s="124"/>
      <c r="Z617" s="124"/>
    </row>
    <row r="618" ht="12.75" customHeight="1">
      <c r="A618" s="124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24"/>
      <c r="Y618" s="124"/>
      <c r="Z618" s="124"/>
    </row>
    <row r="619" ht="12.75" customHeight="1">
      <c r="A619" s="124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24"/>
      <c r="Y619" s="124"/>
      <c r="Z619" s="124"/>
    </row>
    <row r="620" ht="12.75" customHeight="1">
      <c r="A620" s="124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24"/>
      <c r="Y620" s="124"/>
      <c r="Z620" s="124"/>
    </row>
    <row r="621" ht="12.75" customHeight="1">
      <c r="A621" s="124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24"/>
      <c r="Y621" s="124"/>
      <c r="Z621" s="124"/>
    </row>
    <row r="622" ht="12.75" customHeight="1">
      <c r="A622" s="124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24"/>
      <c r="Y622" s="124"/>
      <c r="Z622" s="124"/>
    </row>
    <row r="623" ht="12.75" customHeight="1">
      <c r="A623" s="124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24"/>
      <c r="Y623" s="124"/>
      <c r="Z623" s="124"/>
    </row>
    <row r="624" ht="12.75" customHeight="1">
      <c r="A624" s="124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24"/>
      <c r="Y624" s="124"/>
      <c r="Z624" s="124"/>
    </row>
    <row r="625" ht="12.75" customHeight="1">
      <c r="A625" s="124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24"/>
      <c r="Y625" s="124"/>
      <c r="Z625" s="124"/>
    </row>
    <row r="626" ht="12.75" customHeight="1">
      <c r="A626" s="124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24"/>
      <c r="Y626" s="124"/>
      <c r="Z626" s="124"/>
    </row>
    <row r="627" ht="12.75" customHeight="1">
      <c r="A627" s="124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24"/>
      <c r="Y627" s="124"/>
      <c r="Z627" s="124"/>
    </row>
    <row r="628" ht="12.75" customHeight="1">
      <c r="A628" s="124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24"/>
      <c r="Y628" s="124"/>
      <c r="Z628" s="124"/>
    </row>
    <row r="629" ht="12.75" customHeight="1">
      <c r="A629" s="124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24"/>
      <c r="Y629" s="124"/>
      <c r="Z629" s="124"/>
    </row>
    <row r="630" ht="12.75" customHeight="1">
      <c r="A630" s="124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24"/>
      <c r="Y630" s="124"/>
      <c r="Z630" s="124"/>
    </row>
    <row r="631" ht="12.75" customHeight="1">
      <c r="A631" s="124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24"/>
      <c r="Y631" s="124"/>
      <c r="Z631" s="124"/>
    </row>
    <row r="632" ht="12.75" customHeight="1">
      <c r="A632" s="124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24"/>
      <c r="Y632" s="124"/>
      <c r="Z632" s="124"/>
    </row>
    <row r="633" ht="12.75" customHeight="1">
      <c r="A633" s="124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24"/>
      <c r="Y633" s="124"/>
      <c r="Z633" s="124"/>
    </row>
    <row r="634" ht="12.75" customHeight="1">
      <c r="A634" s="124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24"/>
      <c r="Y634" s="124"/>
      <c r="Z634" s="124"/>
    </row>
    <row r="635" ht="12.75" customHeight="1">
      <c r="A635" s="124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24"/>
      <c r="Y635" s="124"/>
      <c r="Z635" s="124"/>
    </row>
    <row r="636" ht="12.75" customHeight="1">
      <c r="A636" s="124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24"/>
      <c r="Y636" s="124"/>
      <c r="Z636" s="124"/>
    </row>
    <row r="637" ht="12.75" customHeight="1">
      <c r="A637" s="124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24"/>
      <c r="Y637" s="124"/>
      <c r="Z637" s="124"/>
    </row>
    <row r="638" ht="12.75" customHeight="1">
      <c r="A638" s="124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24"/>
      <c r="Y638" s="124"/>
      <c r="Z638" s="124"/>
    </row>
    <row r="639" ht="12.75" customHeight="1">
      <c r="A639" s="124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24"/>
      <c r="Y639" s="124"/>
      <c r="Z639" s="124"/>
    </row>
    <row r="640" ht="12.75" customHeight="1">
      <c r="A640" s="124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24"/>
      <c r="Y640" s="124"/>
      <c r="Z640" s="124"/>
    </row>
    <row r="641" ht="12.75" customHeight="1">
      <c r="A641" s="124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24"/>
      <c r="Y641" s="124"/>
      <c r="Z641" s="124"/>
    </row>
    <row r="642" ht="12.75" customHeight="1">
      <c r="A642" s="124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24"/>
      <c r="Y642" s="124"/>
      <c r="Z642" s="124"/>
    </row>
    <row r="643" ht="12.75" customHeight="1">
      <c r="A643" s="124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24"/>
      <c r="Y643" s="124"/>
      <c r="Z643" s="124"/>
    </row>
    <row r="644" ht="12.75" customHeight="1">
      <c r="A644" s="124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24"/>
      <c r="Y644" s="124"/>
      <c r="Z644" s="124"/>
    </row>
    <row r="645" ht="12.75" customHeight="1">
      <c r="A645" s="124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24"/>
      <c r="Y645" s="124"/>
      <c r="Z645" s="124"/>
    </row>
    <row r="646" ht="12.75" customHeight="1">
      <c r="A646" s="124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24"/>
      <c r="Y646" s="124"/>
      <c r="Z646" s="124"/>
    </row>
    <row r="647" ht="12.75" customHeight="1">
      <c r="A647" s="124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24"/>
      <c r="Y647" s="124"/>
      <c r="Z647" s="124"/>
    </row>
    <row r="648" ht="12.75" customHeight="1">
      <c r="A648" s="124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24"/>
      <c r="Y648" s="124"/>
      <c r="Z648" s="124"/>
    </row>
    <row r="649" ht="12.75" customHeight="1">
      <c r="A649" s="124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24"/>
      <c r="Y649" s="124"/>
      <c r="Z649" s="124"/>
    </row>
    <row r="650" ht="12.75" customHeight="1">
      <c r="A650" s="124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24"/>
      <c r="Y650" s="124"/>
      <c r="Z650" s="124"/>
    </row>
    <row r="651" ht="12.75" customHeight="1">
      <c r="A651" s="124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24"/>
      <c r="Y651" s="124"/>
      <c r="Z651" s="124"/>
    </row>
    <row r="652" ht="12.75" customHeight="1">
      <c r="A652" s="124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24"/>
      <c r="Y652" s="124"/>
      <c r="Z652" s="124"/>
    </row>
    <row r="653" ht="12.75" customHeight="1">
      <c r="A653" s="124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24"/>
      <c r="Y653" s="124"/>
      <c r="Z653" s="124"/>
    </row>
    <row r="654" ht="12.75" customHeight="1">
      <c r="A654" s="124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24"/>
      <c r="Y654" s="124"/>
      <c r="Z654" s="124"/>
    </row>
    <row r="655" ht="12.75" customHeight="1">
      <c r="A655" s="124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24"/>
      <c r="Y655" s="124"/>
      <c r="Z655" s="124"/>
    </row>
    <row r="656" ht="12.75" customHeight="1">
      <c r="A656" s="124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24"/>
      <c r="Y656" s="124"/>
      <c r="Z656" s="124"/>
    </row>
    <row r="657" ht="12.75" customHeight="1">
      <c r="A657" s="124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24"/>
      <c r="Y657" s="124"/>
      <c r="Z657" s="124"/>
    </row>
    <row r="658" ht="12.75" customHeight="1">
      <c r="A658" s="124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24"/>
      <c r="Y658" s="124"/>
      <c r="Z658" s="124"/>
    </row>
    <row r="659" ht="12.75" customHeight="1">
      <c r="A659" s="124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24"/>
      <c r="Y659" s="124"/>
      <c r="Z659" s="124"/>
    </row>
    <row r="660" ht="12.75" customHeight="1">
      <c r="A660" s="124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24"/>
      <c r="Y660" s="124"/>
      <c r="Z660" s="124"/>
    </row>
    <row r="661" ht="12.75" customHeight="1">
      <c r="A661" s="124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24"/>
      <c r="Y661" s="124"/>
      <c r="Z661" s="124"/>
    </row>
    <row r="662" ht="12.75" customHeight="1">
      <c r="A662" s="124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24"/>
      <c r="Y662" s="124"/>
      <c r="Z662" s="124"/>
    </row>
    <row r="663" ht="12.75" customHeight="1">
      <c r="A663" s="124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24"/>
      <c r="Y663" s="124"/>
      <c r="Z663" s="124"/>
    </row>
    <row r="664" ht="12.75" customHeight="1">
      <c r="A664" s="124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24"/>
      <c r="Y664" s="124"/>
      <c r="Z664" s="124"/>
    </row>
    <row r="665" ht="12.75" customHeight="1">
      <c r="A665" s="124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24"/>
      <c r="Y665" s="124"/>
      <c r="Z665" s="124"/>
    </row>
    <row r="666" ht="12.75" customHeight="1">
      <c r="A666" s="124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24"/>
      <c r="Y666" s="124"/>
      <c r="Z666" s="124"/>
    </row>
    <row r="667" ht="12.75" customHeight="1">
      <c r="A667" s="124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24"/>
      <c r="Y667" s="124"/>
      <c r="Z667" s="124"/>
    </row>
    <row r="668" ht="12.75" customHeight="1">
      <c r="A668" s="124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24"/>
      <c r="Y668" s="124"/>
      <c r="Z668" s="124"/>
    </row>
    <row r="669" ht="12.75" customHeight="1">
      <c r="A669" s="124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24"/>
      <c r="Y669" s="124"/>
      <c r="Z669" s="124"/>
    </row>
    <row r="670" ht="12.75" customHeight="1">
      <c r="A670" s="124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24"/>
      <c r="Y670" s="124"/>
      <c r="Z670" s="124"/>
    </row>
    <row r="671" ht="12.75" customHeight="1">
      <c r="A671" s="124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24"/>
      <c r="Y671" s="124"/>
      <c r="Z671" s="124"/>
    </row>
    <row r="672" ht="12.75" customHeight="1">
      <c r="A672" s="124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24"/>
      <c r="Y672" s="124"/>
      <c r="Z672" s="124"/>
    </row>
    <row r="673" ht="12.75" customHeight="1">
      <c r="A673" s="124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24"/>
      <c r="Y673" s="124"/>
      <c r="Z673" s="124"/>
    </row>
    <row r="674" ht="12.75" customHeight="1">
      <c r="A674" s="124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24"/>
      <c r="Y674" s="124"/>
      <c r="Z674" s="124"/>
    </row>
    <row r="675" ht="12.75" customHeight="1">
      <c r="A675" s="124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24"/>
      <c r="Y675" s="124"/>
      <c r="Z675" s="124"/>
    </row>
    <row r="676" ht="12.75" customHeight="1">
      <c r="A676" s="124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24"/>
      <c r="Y676" s="124"/>
      <c r="Z676" s="124"/>
    </row>
    <row r="677" ht="12.75" customHeight="1">
      <c r="A677" s="124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24"/>
      <c r="Y677" s="124"/>
      <c r="Z677" s="124"/>
    </row>
    <row r="678" ht="12.75" customHeight="1">
      <c r="A678" s="124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24"/>
      <c r="Y678" s="124"/>
      <c r="Z678" s="124"/>
    </row>
    <row r="679" ht="12.75" customHeight="1">
      <c r="A679" s="124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24"/>
      <c r="Y679" s="124"/>
      <c r="Z679" s="124"/>
    </row>
    <row r="680" ht="12.75" customHeight="1">
      <c r="A680" s="124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24"/>
      <c r="Y680" s="124"/>
      <c r="Z680" s="124"/>
    </row>
    <row r="681" ht="12.75" customHeight="1">
      <c r="A681" s="124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24"/>
      <c r="Y681" s="124"/>
      <c r="Z681" s="124"/>
    </row>
    <row r="682" ht="12.75" customHeight="1">
      <c r="A682" s="124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24"/>
      <c r="Y682" s="124"/>
      <c r="Z682" s="124"/>
    </row>
    <row r="683" ht="12.75" customHeight="1">
      <c r="A683" s="124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24"/>
      <c r="Y683" s="124"/>
      <c r="Z683" s="124"/>
    </row>
    <row r="684" ht="12.75" customHeight="1">
      <c r="A684" s="124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24"/>
      <c r="Y684" s="124"/>
      <c r="Z684" s="124"/>
    </row>
    <row r="685" ht="12.75" customHeight="1">
      <c r="A685" s="124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24"/>
      <c r="Y685" s="124"/>
      <c r="Z685" s="124"/>
    </row>
    <row r="686" ht="12.75" customHeight="1">
      <c r="A686" s="124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24"/>
      <c r="Y686" s="124"/>
      <c r="Z686" s="124"/>
    </row>
    <row r="687" ht="12.75" customHeight="1">
      <c r="A687" s="124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24"/>
      <c r="Y687" s="124"/>
      <c r="Z687" s="124"/>
    </row>
    <row r="688" ht="12.75" customHeight="1">
      <c r="A688" s="124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24"/>
      <c r="Y688" s="124"/>
      <c r="Z688" s="124"/>
    </row>
    <row r="689" ht="12.75" customHeight="1">
      <c r="A689" s="124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24"/>
      <c r="Y689" s="124"/>
      <c r="Z689" s="124"/>
    </row>
    <row r="690" ht="12.75" customHeight="1">
      <c r="A690" s="124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24"/>
      <c r="Y690" s="124"/>
      <c r="Z690" s="124"/>
    </row>
    <row r="691" ht="12.75" customHeight="1">
      <c r="A691" s="124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24"/>
      <c r="Y691" s="124"/>
      <c r="Z691" s="124"/>
    </row>
    <row r="692" ht="12.75" customHeight="1">
      <c r="A692" s="124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24"/>
      <c r="Y692" s="124"/>
      <c r="Z692" s="124"/>
    </row>
    <row r="693" ht="12.75" customHeight="1">
      <c r="A693" s="124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24"/>
      <c r="Y693" s="124"/>
      <c r="Z693" s="124"/>
    </row>
    <row r="694" ht="12.75" customHeight="1">
      <c r="A694" s="124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24"/>
      <c r="Y694" s="124"/>
      <c r="Z694" s="124"/>
    </row>
    <row r="695" ht="12.75" customHeight="1">
      <c r="A695" s="124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24"/>
      <c r="Y695" s="124"/>
      <c r="Z695" s="124"/>
    </row>
    <row r="696" ht="12.75" customHeight="1">
      <c r="A696" s="124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24"/>
      <c r="Y696" s="124"/>
      <c r="Z696" s="124"/>
    </row>
    <row r="697" ht="12.75" customHeight="1">
      <c r="A697" s="124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24"/>
      <c r="Y697" s="124"/>
      <c r="Z697" s="124"/>
    </row>
    <row r="698" ht="12.75" customHeight="1">
      <c r="A698" s="124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24"/>
      <c r="Y698" s="124"/>
      <c r="Z698" s="124"/>
    </row>
    <row r="699" ht="12.75" customHeight="1">
      <c r="A699" s="124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24"/>
      <c r="Y699" s="124"/>
      <c r="Z699" s="124"/>
    </row>
    <row r="700" ht="12.75" customHeight="1">
      <c r="A700" s="124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24"/>
      <c r="Y700" s="124"/>
      <c r="Z700" s="124"/>
    </row>
    <row r="701" ht="12.75" customHeight="1">
      <c r="A701" s="124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24"/>
      <c r="Y701" s="124"/>
      <c r="Z701" s="124"/>
    </row>
    <row r="702" ht="12.75" customHeight="1">
      <c r="A702" s="124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24"/>
      <c r="Y702" s="124"/>
      <c r="Z702" s="124"/>
    </row>
    <row r="703" ht="12.75" customHeight="1">
      <c r="A703" s="124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24"/>
      <c r="Y703" s="124"/>
      <c r="Z703" s="124"/>
    </row>
    <row r="704" ht="12.75" customHeight="1">
      <c r="A704" s="124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24"/>
      <c r="Y704" s="124"/>
      <c r="Z704" s="124"/>
    </row>
    <row r="705" ht="12.75" customHeight="1">
      <c r="A705" s="124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24"/>
      <c r="Y705" s="124"/>
      <c r="Z705" s="124"/>
    </row>
    <row r="706" ht="12.75" customHeight="1">
      <c r="A706" s="124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24"/>
      <c r="Y706" s="124"/>
      <c r="Z706" s="124"/>
    </row>
    <row r="707" ht="12.75" customHeight="1">
      <c r="A707" s="124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24"/>
      <c r="Y707" s="124"/>
      <c r="Z707" s="124"/>
    </row>
    <row r="708" ht="12.75" customHeight="1">
      <c r="A708" s="124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24"/>
      <c r="Y708" s="124"/>
      <c r="Z708" s="124"/>
    </row>
    <row r="709" ht="12.75" customHeight="1">
      <c r="A709" s="124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24"/>
      <c r="Y709" s="124"/>
      <c r="Z709" s="124"/>
    </row>
    <row r="710" ht="12.75" customHeight="1">
      <c r="A710" s="124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24"/>
      <c r="Y710" s="124"/>
      <c r="Z710" s="124"/>
    </row>
    <row r="711" ht="12.75" customHeight="1">
      <c r="A711" s="124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24"/>
      <c r="Y711" s="124"/>
      <c r="Z711" s="124"/>
    </row>
    <row r="712" ht="12.75" customHeight="1">
      <c r="A712" s="124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24"/>
      <c r="Y712" s="124"/>
      <c r="Z712" s="124"/>
    </row>
    <row r="713" ht="12.75" customHeight="1">
      <c r="A713" s="124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24"/>
      <c r="Y713" s="124"/>
      <c r="Z713" s="124"/>
    </row>
    <row r="714" ht="12.75" customHeight="1">
      <c r="A714" s="124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24"/>
      <c r="Y714" s="124"/>
      <c r="Z714" s="124"/>
    </row>
    <row r="715" ht="12.75" customHeight="1">
      <c r="A715" s="124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24"/>
      <c r="Y715" s="124"/>
      <c r="Z715" s="124"/>
    </row>
    <row r="716" ht="12.75" customHeight="1">
      <c r="A716" s="124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24"/>
      <c r="Y716" s="124"/>
      <c r="Z716" s="124"/>
    </row>
    <row r="717" ht="12.75" customHeight="1">
      <c r="A717" s="124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24"/>
      <c r="Y717" s="124"/>
      <c r="Z717" s="124"/>
    </row>
    <row r="718" ht="12.75" customHeight="1">
      <c r="A718" s="124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24"/>
      <c r="Y718" s="124"/>
      <c r="Z718" s="124"/>
    </row>
    <row r="719" ht="12.75" customHeight="1">
      <c r="A719" s="124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24"/>
      <c r="Y719" s="124"/>
      <c r="Z719" s="124"/>
    </row>
    <row r="720" ht="12.75" customHeight="1">
      <c r="A720" s="124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24"/>
      <c r="Y720" s="124"/>
      <c r="Z720" s="124"/>
    </row>
    <row r="721" ht="12.75" customHeight="1">
      <c r="A721" s="124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24"/>
      <c r="Y721" s="124"/>
      <c r="Z721" s="124"/>
    </row>
    <row r="722" ht="12.75" customHeight="1">
      <c r="A722" s="124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24"/>
      <c r="Y722" s="124"/>
      <c r="Z722" s="124"/>
    </row>
    <row r="723" ht="12.75" customHeight="1">
      <c r="A723" s="124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24"/>
      <c r="Y723" s="124"/>
      <c r="Z723" s="124"/>
    </row>
    <row r="724" ht="12.75" customHeight="1">
      <c r="A724" s="124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</row>
    <row r="725" ht="12.75" customHeight="1">
      <c r="A725" s="124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</row>
    <row r="726" ht="12.75" customHeight="1">
      <c r="A726" s="124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24"/>
      <c r="Y726" s="124"/>
      <c r="Z726" s="124"/>
    </row>
    <row r="727" ht="12.75" customHeight="1">
      <c r="A727" s="124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24"/>
      <c r="Y727" s="124"/>
      <c r="Z727" s="124"/>
    </row>
    <row r="728" ht="12.75" customHeight="1">
      <c r="A728" s="124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24"/>
      <c r="Y728" s="124"/>
      <c r="Z728" s="124"/>
    </row>
    <row r="729" ht="12.75" customHeight="1">
      <c r="A729" s="124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</row>
    <row r="730" ht="12.75" customHeight="1">
      <c r="A730" s="124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</row>
    <row r="731" ht="12.75" customHeight="1">
      <c r="A731" s="124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24"/>
      <c r="Y731" s="124"/>
      <c r="Z731" s="124"/>
    </row>
    <row r="732" ht="12.75" customHeight="1">
      <c r="A732" s="124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24"/>
      <c r="Y732" s="124"/>
      <c r="Z732" s="124"/>
    </row>
    <row r="733" ht="12.75" customHeight="1">
      <c r="A733" s="124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24"/>
      <c r="Y733" s="124"/>
      <c r="Z733" s="124"/>
    </row>
    <row r="734" ht="12.75" customHeight="1">
      <c r="A734" s="124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</row>
    <row r="735" ht="12.75" customHeight="1">
      <c r="A735" s="124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</row>
    <row r="736" ht="12.75" customHeight="1">
      <c r="A736" s="124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24"/>
      <c r="Y736" s="124"/>
      <c r="Z736" s="124"/>
    </row>
    <row r="737" ht="12.75" customHeight="1">
      <c r="A737" s="124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24"/>
      <c r="Y737" s="124"/>
      <c r="Z737" s="124"/>
    </row>
    <row r="738" ht="12.75" customHeight="1">
      <c r="A738" s="124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24"/>
      <c r="Y738" s="124"/>
      <c r="Z738" s="124"/>
    </row>
    <row r="739" ht="12.75" customHeight="1">
      <c r="A739" s="124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4"/>
      <c r="Y739" s="124"/>
      <c r="Z739" s="124"/>
    </row>
    <row r="740" ht="12.75" customHeight="1">
      <c r="A740" s="124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4"/>
      <c r="Y740" s="124"/>
      <c r="Z740" s="124"/>
    </row>
    <row r="741" ht="12.75" customHeight="1">
      <c r="A741" s="124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4"/>
      <c r="Y741" s="124"/>
      <c r="Z741" s="124"/>
    </row>
    <row r="742" ht="12.75" customHeight="1">
      <c r="A742" s="124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24"/>
      <c r="Y742" s="124"/>
      <c r="Z742" s="124"/>
    </row>
    <row r="743" ht="12.75" customHeight="1">
      <c r="A743" s="124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24"/>
      <c r="Y743" s="124"/>
      <c r="Z743" s="124"/>
    </row>
    <row r="744" ht="12.75" customHeight="1">
      <c r="A744" s="124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4"/>
      <c r="Y744" s="124"/>
      <c r="Z744" s="124"/>
    </row>
    <row r="745" ht="12.75" customHeight="1">
      <c r="A745" s="124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4"/>
      <c r="Y745" s="124"/>
      <c r="Z745" s="124"/>
    </row>
    <row r="746" ht="12.75" customHeight="1">
      <c r="A746" s="124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4"/>
      <c r="Y746" s="124"/>
      <c r="Z746" s="124"/>
    </row>
    <row r="747" ht="12.75" customHeight="1">
      <c r="A747" s="124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24"/>
      <c r="Y747" s="124"/>
      <c r="Z747" s="124"/>
    </row>
    <row r="748" ht="12.75" customHeight="1">
      <c r="A748" s="124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24"/>
      <c r="Y748" s="124"/>
      <c r="Z748" s="124"/>
    </row>
    <row r="749" ht="12.75" customHeight="1">
      <c r="A749" s="124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4"/>
      <c r="Y749" s="124"/>
      <c r="Z749" s="124"/>
    </row>
    <row r="750" ht="12.75" customHeight="1">
      <c r="A750" s="124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</row>
    <row r="751" ht="12.75" customHeight="1">
      <c r="A751" s="124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24"/>
      <c r="Y751" s="124"/>
      <c r="Z751" s="124"/>
    </row>
    <row r="752" ht="12.75" customHeight="1">
      <c r="A752" s="124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24"/>
      <c r="Y752" s="124"/>
      <c r="Z752" s="124"/>
    </row>
    <row r="753" ht="12.75" customHeight="1">
      <c r="A753" s="124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24"/>
      <c r="Y753" s="124"/>
      <c r="Z753" s="124"/>
    </row>
    <row r="754" ht="12.75" customHeight="1">
      <c r="A754" s="124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</row>
    <row r="755" ht="12.75" customHeight="1">
      <c r="A755" s="124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</row>
    <row r="756" ht="12.75" customHeight="1">
      <c r="A756" s="124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24"/>
      <c r="Y756" s="124"/>
      <c r="Z756" s="124"/>
    </row>
    <row r="757" ht="12.75" customHeight="1">
      <c r="A757" s="124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24"/>
      <c r="Y757" s="124"/>
      <c r="Z757" s="124"/>
    </row>
    <row r="758" ht="12.75" customHeight="1">
      <c r="A758" s="124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24"/>
      <c r="Y758" s="124"/>
      <c r="Z758" s="124"/>
    </row>
    <row r="759" ht="12.75" customHeight="1">
      <c r="A759" s="124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4"/>
      <c r="Y759" s="124"/>
      <c r="Z759" s="124"/>
    </row>
    <row r="760" ht="12.75" customHeight="1">
      <c r="A760" s="124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4"/>
      <c r="Y760" s="124"/>
      <c r="Z760" s="124"/>
    </row>
    <row r="761" ht="12.75" customHeight="1">
      <c r="A761" s="124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4"/>
      <c r="Y761" s="124"/>
      <c r="Z761" s="124"/>
    </row>
    <row r="762" ht="12.75" customHeight="1">
      <c r="A762" s="124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4"/>
      <c r="Y762" s="124"/>
      <c r="Z762" s="124"/>
    </row>
    <row r="763" ht="12.75" customHeight="1">
      <c r="A763" s="124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4"/>
      <c r="Y763" s="124"/>
      <c r="Z763" s="124"/>
    </row>
    <row r="764" ht="12.75" customHeight="1">
      <c r="A764" s="124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</row>
    <row r="765" ht="12.75" customHeight="1">
      <c r="A765" s="124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</row>
    <row r="766" ht="12.75" customHeight="1">
      <c r="A766" s="124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4"/>
      <c r="Y766" s="124"/>
      <c r="Z766" s="124"/>
    </row>
    <row r="767" ht="12.75" customHeight="1">
      <c r="A767" s="124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4"/>
      <c r="Y767" s="124"/>
      <c r="Z767" s="124"/>
    </row>
    <row r="768" ht="12.75" customHeight="1">
      <c r="A768" s="124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4"/>
      <c r="Y768" s="124"/>
      <c r="Z768" s="124"/>
    </row>
    <row r="769" ht="12.75" customHeight="1">
      <c r="A769" s="124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</row>
    <row r="770" ht="12.75" customHeight="1">
      <c r="A770" s="124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</row>
    <row r="771" ht="12.75" customHeight="1">
      <c r="A771" s="124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4"/>
      <c r="Y771" s="124"/>
      <c r="Z771" s="124"/>
    </row>
    <row r="772" ht="12.75" customHeight="1">
      <c r="A772" s="124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4"/>
      <c r="Y772" s="124"/>
      <c r="Z772" s="124"/>
    </row>
    <row r="773" ht="12.75" customHeight="1">
      <c r="A773" s="124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4"/>
      <c r="Y773" s="124"/>
      <c r="Z773" s="124"/>
    </row>
    <row r="774" ht="12.75" customHeight="1">
      <c r="A774" s="124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</row>
    <row r="775" ht="12.75" customHeight="1">
      <c r="A775" s="124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</row>
    <row r="776" ht="12.75" customHeight="1">
      <c r="A776" s="124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</row>
    <row r="777" ht="12.75" customHeight="1">
      <c r="A777" s="124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</row>
    <row r="778" ht="12.75" customHeight="1">
      <c r="A778" s="124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</row>
    <row r="779" ht="12.75" customHeight="1">
      <c r="A779" s="124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</row>
    <row r="780" ht="12.75" customHeight="1">
      <c r="A780" s="124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</row>
    <row r="781" ht="12.75" customHeight="1">
      <c r="A781" s="124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4"/>
      <c r="Y781" s="124"/>
      <c r="Z781" s="124"/>
    </row>
    <row r="782" ht="12.75" customHeight="1">
      <c r="A782" s="124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4"/>
      <c r="Y782" s="124"/>
      <c r="Z782" s="124"/>
    </row>
    <row r="783" ht="12.75" customHeight="1">
      <c r="A783" s="124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4"/>
      <c r="Y783" s="124"/>
      <c r="Z783" s="124"/>
    </row>
    <row r="784" ht="12.75" customHeight="1">
      <c r="A784" s="124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4"/>
      <c r="Y784" s="124"/>
      <c r="Z784" s="124"/>
    </row>
    <row r="785" ht="12.75" customHeight="1">
      <c r="A785" s="124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4"/>
      <c r="Y785" s="124"/>
      <c r="Z785" s="124"/>
    </row>
    <row r="786" ht="12.75" customHeight="1">
      <c r="A786" s="124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4"/>
      <c r="Y786" s="124"/>
      <c r="Z786" s="124"/>
    </row>
    <row r="787" ht="12.75" customHeight="1">
      <c r="A787" s="124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4"/>
      <c r="Y787" s="124"/>
      <c r="Z787" s="124"/>
    </row>
    <row r="788" ht="12.75" customHeight="1">
      <c r="A788" s="124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4"/>
      <c r="Y788" s="124"/>
      <c r="Z788" s="124"/>
    </row>
    <row r="789" ht="12.75" customHeight="1">
      <c r="A789" s="124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4"/>
      <c r="Y789" s="124"/>
      <c r="Z789" s="124"/>
    </row>
    <row r="790" ht="12.75" customHeight="1">
      <c r="A790" s="124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4"/>
      <c r="Y790" s="124"/>
      <c r="Z790" s="124"/>
    </row>
    <row r="791" ht="12.75" customHeight="1">
      <c r="A791" s="124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4"/>
      <c r="Y791" s="124"/>
      <c r="Z791" s="124"/>
    </row>
    <row r="792" ht="12.75" customHeight="1">
      <c r="A792" s="124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4"/>
      <c r="Y792" s="124"/>
      <c r="Z792" s="124"/>
    </row>
    <row r="793" ht="12.75" customHeight="1">
      <c r="A793" s="124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4"/>
      <c r="Y793" s="124"/>
      <c r="Z793" s="124"/>
    </row>
    <row r="794" ht="12.75" customHeight="1">
      <c r="A794" s="124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4"/>
      <c r="Y794" s="124"/>
      <c r="Z794" s="124"/>
    </row>
    <row r="795" ht="12.75" customHeight="1">
      <c r="A795" s="124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4"/>
      <c r="Y795" s="124"/>
      <c r="Z795" s="124"/>
    </row>
    <row r="796" ht="12.75" customHeight="1">
      <c r="A796" s="124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4"/>
      <c r="Y796" s="124"/>
      <c r="Z796" s="124"/>
    </row>
    <row r="797" ht="12.75" customHeight="1">
      <c r="A797" s="124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4"/>
      <c r="Y797" s="124"/>
      <c r="Z797" s="124"/>
    </row>
    <row r="798" ht="12.75" customHeight="1">
      <c r="A798" s="124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4"/>
      <c r="Y798" s="124"/>
      <c r="Z798" s="124"/>
    </row>
    <row r="799" ht="12.75" customHeight="1">
      <c r="A799" s="124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4"/>
      <c r="Y799" s="124"/>
      <c r="Z799" s="124"/>
    </row>
    <row r="800" ht="12.75" customHeight="1">
      <c r="A800" s="124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24"/>
      <c r="Y800" s="124"/>
      <c r="Z800" s="124"/>
    </row>
    <row r="801" ht="12.75" customHeight="1">
      <c r="A801" s="124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24"/>
      <c r="Y801" s="124"/>
      <c r="Z801" s="124"/>
    </row>
    <row r="802" ht="12.75" customHeight="1">
      <c r="A802" s="124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24"/>
      <c r="Y802" s="124"/>
      <c r="Z802" s="124"/>
    </row>
    <row r="803" ht="12.75" customHeight="1">
      <c r="A803" s="124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24"/>
      <c r="Y803" s="124"/>
      <c r="Z803" s="124"/>
    </row>
    <row r="804" ht="12.75" customHeight="1">
      <c r="A804" s="124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24"/>
      <c r="Y804" s="124"/>
      <c r="Z804" s="124"/>
    </row>
    <row r="805" ht="12.75" customHeight="1">
      <c r="A805" s="124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24"/>
      <c r="Y805" s="124"/>
      <c r="Z805" s="124"/>
    </row>
    <row r="806" ht="12.75" customHeight="1">
      <c r="A806" s="124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24"/>
      <c r="Y806" s="124"/>
      <c r="Z806" s="124"/>
    </row>
    <row r="807" ht="12.75" customHeight="1">
      <c r="A807" s="124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24"/>
      <c r="Y807" s="124"/>
      <c r="Z807" s="124"/>
    </row>
    <row r="808" ht="12.75" customHeight="1">
      <c r="A808" s="124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24"/>
      <c r="Y808" s="124"/>
      <c r="Z808" s="124"/>
    </row>
    <row r="809" ht="12.75" customHeight="1">
      <c r="A809" s="124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24"/>
      <c r="Y809" s="124"/>
      <c r="Z809" s="124"/>
    </row>
    <row r="810" ht="12.75" customHeight="1">
      <c r="A810" s="124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24"/>
      <c r="Y810" s="124"/>
      <c r="Z810" s="124"/>
    </row>
    <row r="811" ht="12.75" customHeight="1">
      <c r="A811" s="124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24"/>
      <c r="Y811" s="124"/>
      <c r="Z811" s="124"/>
    </row>
    <row r="812" ht="12.75" customHeight="1">
      <c r="A812" s="124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24"/>
      <c r="Y812" s="124"/>
      <c r="Z812" s="124"/>
    </row>
    <row r="813" ht="12.75" customHeight="1">
      <c r="A813" s="124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24"/>
      <c r="Y813" s="124"/>
      <c r="Z813" s="124"/>
    </row>
    <row r="814" ht="12.75" customHeight="1">
      <c r="A814" s="124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24"/>
      <c r="Y814" s="124"/>
      <c r="Z814" s="124"/>
    </row>
    <row r="815" ht="12.75" customHeight="1">
      <c r="A815" s="124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24"/>
      <c r="Y815" s="124"/>
      <c r="Z815" s="124"/>
    </row>
    <row r="816" ht="12.75" customHeight="1">
      <c r="A816" s="124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24"/>
      <c r="Y816" s="124"/>
      <c r="Z816" s="124"/>
    </row>
    <row r="817" ht="12.75" customHeight="1">
      <c r="A817" s="124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24"/>
      <c r="Y817" s="124"/>
      <c r="Z817" s="124"/>
    </row>
    <row r="818" ht="12.75" customHeight="1">
      <c r="A818" s="124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24"/>
      <c r="Y818" s="124"/>
      <c r="Z818" s="124"/>
    </row>
    <row r="819" ht="12.75" customHeight="1">
      <c r="A819" s="124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24"/>
      <c r="Y819" s="124"/>
      <c r="Z819" s="124"/>
    </row>
    <row r="820" ht="12.75" customHeight="1">
      <c r="A820" s="124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24"/>
      <c r="Y820" s="124"/>
      <c r="Z820" s="124"/>
    </row>
    <row r="821" ht="12.75" customHeight="1">
      <c r="A821" s="124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24"/>
      <c r="Y821" s="124"/>
      <c r="Z821" s="124"/>
    </row>
    <row r="822" ht="12.75" customHeight="1">
      <c r="A822" s="124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24"/>
      <c r="Y822" s="124"/>
      <c r="Z822" s="124"/>
    </row>
    <row r="823" ht="12.75" customHeight="1">
      <c r="A823" s="124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24"/>
      <c r="Y823" s="124"/>
      <c r="Z823" s="124"/>
    </row>
    <row r="824" ht="12.75" customHeight="1">
      <c r="A824" s="124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24"/>
      <c r="Y824" s="124"/>
      <c r="Z824" s="124"/>
    </row>
    <row r="825" ht="12.75" customHeight="1">
      <c r="A825" s="124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24"/>
      <c r="Y825" s="124"/>
      <c r="Z825" s="124"/>
    </row>
    <row r="826" ht="12.75" customHeight="1">
      <c r="A826" s="124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24"/>
      <c r="Y826" s="124"/>
      <c r="Z826" s="124"/>
    </row>
    <row r="827" ht="12.75" customHeight="1">
      <c r="A827" s="124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24"/>
      <c r="Y827" s="124"/>
      <c r="Z827" s="124"/>
    </row>
    <row r="828" ht="12.75" customHeight="1">
      <c r="A828" s="124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24"/>
      <c r="Y828" s="124"/>
      <c r="Z828" s="124"/>
    </row>
    <row r="829" ht="12.75" customHeight="1">
      <c r="A829" s="124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24"/>
      <c r="Y829" s="124"/>
      <c r="Z829" s="124"/>
    </row>
    <row r="830" ht="12.75" customHeight="1">
      <c r="A830" s="124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24"/>
      <c r="Y830" s="124"/>
      <c r="Z830" s="124"/>
    </row>
    <row r="831" ht="12.75" customHeight="1">
      <c r="A831" s="124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24"/>
      <c r="Y831" s="124"/>
      <c r="Z831" s="124"/>
    </row>
    <row r="832" ht="12.75" customHeight="1">
      <c r="A832" s="124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24"/>
      <c r="Y832" s="124"/>
      <c r="Z832" s="124"/>
    </row>
    <row r="833" ht="12.75" customHeight="1">
      <c r="A833" s="124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24"/>
      <c r="Y833" s="124"/>
      <c r="Z833" s="124"/>
    </row>
    <row r="834" ht="12.75" customHeight="1">
      <c r="A834" s="124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24"/>
      <c r="Y834" s="124"/>
      <c r="Z834" s="124"/>
    </row>
    <row r="835" ht="12.75" customHeight="1">
      <c r="A835" s="124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24"/>
      <c r="Y835" s="124"/>
      <c r="Z835" s="124"/>
    </row>
    <row r="836" ht="12.75" customHeight="1">
      <c r="A836" s="124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24"/>
      <c r="Y836" s="124"/>
      <c r="Z836" s="124"/>
    </row>
    <row r="837" ht="12.75" customHeight="1">
      <c r="A837" s="124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24"/>
      <c r="Y837" s="124"/>
      <c r="Z837" s="124"/>
    </row>
    <row r="838" ht="12.75" customHeight="1">
      <c r="A838" s="124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24"/>
      <c r="Y838" s="124"/>
      <c r="Z838" s="124"/>
    </row>
    <row r="839" ht="12.75" customHeight="1">
      <c r="A839" s="124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24"/>
      <c r="Y839" s="124"/>
      <c r="Z839" s="124"/>
    </row>
    <row r="840" ht="12.75" customHeight="1">
      <c r="A840" s="124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24"/>
      <c r="Y840" s="124"/>
      <c r="Z840" s="124"/>
    </row>
    <row r="841" ht="12.75" customHeight="1">
      <c r="A841" s="124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24"/>
      <c r="Y841" s="124"/>
      <c r="Z841" s="124"/>
    </row>
    <row r="842" ht="12.75" customHeight="1">
      <c r="A842" s="124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24"/>
      <c r="Y842" s="124"/>
      <c r="Z842" s="124"/>
    </row>
    <row r="843" ht="12.75" customHeight="1">
      <c r="A843" s="124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24"/>
      <c r="Y843" s="124"/>
      <c r="Z843" s="124"/>
    </row>
    <row r="844" ht="12.75" customHeight="1">
      <c r="A844" s="124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24"/>
      <c r="Y844" s="124"/>
      <c r="Z844" s="124"/>
    </row>
    <row r="845" ht="12.75" customHeight="1">
      <c r="A845" s="124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24"/>
      <c r="Y845" s="124"/>
      <c r="Z845" s="124"/>
    </row>
    <row r="846" ht="12.75" customHeight="1">
      <c r="A846" s="124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24"/>
      <c r="Y846" s="124"/>
      <c r="Z846" s="124"/>
    </row>
    <row r="847" ht="12.75" customHeight="1">
      <c r="A847" s="124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24"/>
      <c r="Y847" s="124"/>
      <c r="Z847" s="124"/>
    </row>
    <row r="848" ht="12.75" customHeight="1">
      <c r="A848" s="124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24"/>
      <c r="Y848" s="124"/>
      <c r="Z848" s="124"/>
    </row>
    <row r="849" ht="12.75" customHeight="1">
      <c r="A849" s="124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24"/>
      <c r="Y849" s="124"/>
      <c r="Z849" s="124"/>
    </row>
    <row r="850" ht="12.75" customHeight="1">
      <c r="A850" s="124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24"/>
      <c r="Y850" s="124"/>
      <c r="Z850" s="124"/>
    </row>
    <row r="851" ht="12.75" customHeight="1">
      <c r="A851" s="124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24"/>
      <c r="Y851" s="124"/>
      <c r="Z851" s="124"/>
    </row>
    <row r="852" ht="12.75" customHeight="1">
      <c r="A852" s="124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24"/>
      <c r="Y852" s="124"/>
      <c r="Z852" s="124"/>
    </row>
    <row r="853" ht="12.75" customHeight="1">
      <c r="A853" s="124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24"/>
      <c r="Y853" s="124"/>
      <c r="Z853" s="124"/>
    </row>
    <row r="854" ht="12.75" customHeight="1">
      <c r="A854" s="124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24"/>
      <c r="Y854" s="124"/>
      <c r="Z854" s="124"/>
    </row>
    <row r="855" ht="12.75" customHeight="1">
      <c r="A855" s="124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24"/>
      <c r="Y855" s="124"/>
      <c r="Z855" s="124"/>
    </row>
    <row r="856" ht="12.75" customHeight="1">
      <c r="A856" s="124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24"/>
      <c r="Y856" s="124"/>
      <c r="Z856" s="124"/>
    </row>
    <row r="857" ht="12.75" customHeight="1">
      <c r="A857" s="124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24"/>
      <c r="Y857" s="124"/>
      <c r="Z857" s="124"/>
    </row>
    <row r="858" ht="12.75" customHeight="1">
      <c r="A858" s="124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24"/>
      <c r="Y858" s="124"/>
      <c r="Z858" s="124"/>
    </row>
    <row r="859" ht="12.75" customHeight="1">
      <c r="A859" s="124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24"/>
      <c r="Y859" s="124"/>
      <c r="Z859" s="124"/>
    </row>
    <row r="860" ht="12.75" customHeight="1">
      <c r="A860" s="124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24"/>
      <c r="Y860" s="124"/>
      <c r="Z860" s="124"/>
    </row>
    <row r="861" ht="12.75" customHeight="1">
      <c r="A861" s="124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24"/>
      <c r="Y861" s="124"/>
      <c r="Z861" s="124"/>
    </row>
    <row r="862" ht="12.75" customHeight="1">
      <c r="A862" s="124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24"/>
      <c r="Y862" s="124"/>
      <c r="Z862" s="124"/>
    </row>
    <row r="863" ht="12.75" customHeight="1">
      <c r="A863" s="124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24"/>
      <c r="Y863" s="124"/>
      <c r="Z863" s="124"/>
    </row>
    <row r="864" ht="12.75" customHeight="1">
      <c r="A864" s="124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24"/>
      <c r="Y864" s="124"/>
      <c r="Z864" s="124"/>
    </row>
    <row r="865" ht="12.75" customHeight="1">
      <c r="A865" s="124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24"/>
      <c r="Y865" s="124"/>
      <c r="Z865" s="124"/>
    </row>
    <row r="866" ht="12.75" customHeight="1">
      <c r="A866" s="124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24"/>
      <c r="Y866" s="124"/>
      <c r="Z866" s="124"/>
    </row>
    <row r="867" ht="12.75" customHeight="1">
      <c r="A867" s="124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24"/>
      <c r="Y867" s="124"/>
      <c r="Z867" s="124"/>
    </row>
    <row r="868" ht="12.75" customHeight="1">
      <c r="A868" s="124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24"/>
      <c r="Y868" s="124"/>
      <c r="Z868" s="124"/>
    </row>
    <row r="869" ht="12.75" customHeight="1">
      <c r="A869" s="124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24"/>
      <c r="Y869" s="124"/>
      <c r="Z869" s="124"/>
    </row>
    <row r="870" ht="12.75" customHeight="1">
      <c r="A870" s="124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24"/>
      <c r="Y870" s="124"/>
      <c r="Z870" s="124"/>
    </row>
    <row r="871" ht="12.75" customHeight="1">
      <c r="A871" s="124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24"/>
      <c r="Y871" s="124"/>
      <c r="Z871" s="124"/>
    </row>
    <row r="872" ht="12.75" customHeight="1">
      <c r="A872" s="124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24"/>
      <c r="Y872" s="124"/>
      <c r="Z872" s="124"/>
    </row>
    <row r="873" ht="12.75" customHeight="1">
      <c r="A873" s="124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24"/>
      <c r="Y873" s="124"/>
      <c r="Z873" s="124"/>
    </row>
    <row r="874" ht="12.75" customHeight="1">
      <c r="A874" s="124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24"/>
      <c r="Y874" s="124"/>
      <c r="Z874" s="124"/>
    </row>
    <row r="875" ht="12.75" customHeight="1">
      <c r="A875" s="124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24"/>
      <c r="Y875" s="124"/>
      <c r="Z875" s="124"/>
    </row>
    <row r="876" ht="12.75" customHeight="1">
      <c r="A876" s="124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24"/>
      <c r="Y876" s="124"/>
      <c r="Z876" s="124"/>
    </row>
    <row r="877" ht="12.75" customHeight="1">
      <c r="A877" s="124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24"/>
      <c r="Y877" s="124"/>
      <c r="Z877" s="124"/>
    </row>
    <row r="878" ht="12.75" customHeight="1">
      <c r="A878" s="124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24"/>
      <c r="Y878" s="124"/>
      <c r="Z878" s="124"/>
    </row>
    <row r="879" ht="12.75" customHeight="1">
      <c r="A879" s="124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24"/>
      <c r="Y879" s="124"/>
      <c r="Z879" s="124"/>
    </row>
    <row r="880" ht="12.75" customHeight="1">
      <c r="A880" s="124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24"/>
      <c r="Y880" s="124"/>
      <c r="Z880" s="124"/>
    </row>
    <row r="881" ht="12.75" customHeight="1">
      <c r="A881" s="124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24"/>
      <c r="Y881" s="124"/>
      <c r="Z881" s="124"/>
    </row>
    <row r="882" ht="12.75" customHeight="1">
      <c r="A882" s="124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24"/>
      <c r="Y882" s="124"/>
      <c r="Z882" s="124"/>
    </row>
    <row r="883" ht="12.75" customHeight="1">
      <c r="A883" s="124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24"/>
      <c r="Y883" s="124"/>
      <c r="Z883" s="124"/>
    </row>
    <row r="884" ht="12.75" customHeight="1">
      <c r="A884" s="124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24"/>
      <c r="Y884" s="124"/>
      <c r="Z884" s="124"/>
    </row>
    <row r="885" ht="12.75" customHeight="1">
      <c r="A885" s="124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24"/>
      <c r="Y885" s="124"/>
      <c r="Z885" s="124"/>
    </row>
    <row r="886" ht="12.75" customHeight="1">
      <c r="A886" s="124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24"/>
      <c r="Y886" s="124"/>
      <c r="Z886" s="124"/>
    </row>
    <row r="887" ht="12.75" customHeight="1">
      <c r="A887" s="124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24"/>
      <c r="Y887" s="124"/>
      <c r="Z887" s="124"/>
    </row>
    <row r="888" ht="12.75" customHeight="1">
      <c r="A888" s="124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24"/>
      <c r="Y888" s="124"/>
      <c r="Z888" s="124"/>
    </row>
    <row r="889" ht="12.75" customHeight="1">
      <c r="A889" s="124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24"/>
      <c r="Y889" s="124"/>
      <c r="Z889" s="124"/>
    </row>
    <row r="890" ht="12.75" customHeight="1">
      <c r="A890" s="124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24"/>
      <c r="Y890" s="124"/>
      <c r="Z890" s="124"/>
    </row>
    <row r="891" ht="12.75" customHeight="1">
      <c r="A891" s="124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24"/>
      <c r="Y891" s="124"/>
      <c r="Z891" s="124"/>
    </row>
    <row r="892" ht="12.75" customHeight="1">
      <c r="A892" s="124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24"/>
      <c r="Y892" s="124"/>
      <c r="Z892" s="124"/>
    </row>
    <row r="893" ht="12.75" customHeight="1">
      <c r="A893" s="124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24"/>
      <c r="Y893" s="124"/>
      <c r="Z893" s="124"/>
    </row>
    <row r="894" ht="12.75" customHeight="1">
      <c r="A894" s="124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24"/>
      <c r="Y894" s="124"/>
      <c r="Z894" s="124"/>
    </row>
    <row r="895" ht="12.75" customHeight="1">
      <c r="A895" s="124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24"/>
      <c r="Y895" s="124"/>
      <c r="Z895" s="124"/>
    </row>
    <row r="896" ht="12.75" customHeight="1">
      <c r="A896" s="124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24"/>
      <c r="Y896" s="124"/>
      <c r="Z896" s="124"/>
    </row>
    <row r="897" ht="12.75" customHeight="1">
      <c r="A897" s="124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24"/>
      <c r="Y897" s="124"/>
      <c r="Z897" s="124"/>
    </row>
    <row r="898" ht="12.75" customHeight="1">
      <c r="A898" s="124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24"/>
      <c r="Y898" s="124"/>
      <c r="Z898" s="124"/>
    </row>
    <row r="899" ht="12.75" customHeight="1">
      <c r="A899" s="124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24"/>
      <c r="Y899" s="124"/>
      <c r="Z899" s="124"/>
    </row>
    <row r="900" ht="12.75" customHeight="1">
      <c r="A900" s="124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24"/>
      <c r="Y900" s="124"/>
      <c r="Z900" s="124"/>
    </row>
    <row r="901" ht="12.75" customHeight="1">
      <c r="A901" s="124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24"/>
      <c r="Y901" s="124"/>
      <c r="Z901" s="124"/>
    </row>
    <row r="902" ht="12.75" customHeight="1">
      <c r="A902" s="124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24"/>
      <c r="Y902" s="124"/>
      <c r="Z902" s="124"/>
    </row>
    <row r="903" ht="12.75" customHeight="1">
      <c r="A903" s="124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24"/>
      <c r="Y903" s="124"/>
      <c r="Z903" s="124"/>
    </row>
    <row r="904" ht="12.75" customHeight="1">
      <c r="A904" s="124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24"/>
      <c r="Y904" s="124"/>
      <c r="Z904" s="124"/>
    </row>
    <row r="905" ht="12.75" customHeight="1">
      <c r="A905" s="124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24"/>
      <c r="Y905" s="124"/>
      <c r="Z905" s="124"/>
    </row>
    <row r="906" ht="12.75" customHeight="1">
      <c r="A906" s="124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24"/>
      <c r="Y906" s="124"/>
      <c r="Z906" s="124"/>
    </row>
    <row r="907" ht="12.75" customHeight="1">
      <c r="A907" s="124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24"/>
      <c r="Y907" s="124"/>
      <c r="Z907" s="124"/>
    </row>
    <row r="908" ht="12.75" customHeight="1">
      <c r="A908" s="124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24"/>
      <c r="Y908" s="124"/>
      <c r="Z908" s="124"/>
    </row>
    <row r="909" ht="12.75" customHeight="1">
      <c r="A909" s="124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24"/>
      <c r="Y909" s="124"/>
      <c r="Z909" s="124"/>
    </row>
    <row r="910" ht="12.75" customHeight="1">
      <c r="A910" s="124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24"/>
      <c r="Y910" s="124"/>
      <c r="Z910" s="124"/>
    </row>
    <row r="911" ht="12.75" customHeight="1">
      <c r="A911" s="124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24"/>
      <c r="Y911" s="124"/>
      <c r="Z911" s="124"/>
    </row>
    <row r="912" ht="12.75" customHeight="1">
      <c r="A912" s="124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24"/>
      <c r="Y912" s="124"/>
      <c r="Z912" s="124"/>
    </row>
    <row r="913" ht="12.75" customHeight="1">
      <c r="A913" s="124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24"/>
      <c r="Y913" s="124"/>
      <c r="Z913" s="124"/>
    </row>
    <row r="914" ht="12.75" customHeight="1">
      <c r="A914" s="124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24"/>
      <c r="Y914" s="124"/>
      <c r="Z914" s="124"/>
    </row>
    <row r="915" ht="12.75" customHeight="1">
      <c r="A915" s="124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24"/>
      <c r="Y915" s="124"/>
      <c r="Z915" s="124"/>
    </row>
    <row r="916" ht="12.75" customHeight="1">
      <c r="A916" s="124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24"/>
      <c r="Y916" s="124"/>
      <c r="Z916" s="124"/>
    </row>
    <row r="917" ht="12.75" customHeight="1">
      <c r="A917" s="124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24"/>
      <c r="Y917" s="124"/>
      <c r="Z917" s="124"/>
    </row>
    <row r="918" ht="12.75" customHeight="1">
      <c r="A918" s="124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24"/>
      <c r="Y918" s="124"/>
      <c r="Z918" s="124"/>
    </row>
    <row r="919" ht="12.75" customHeight="1">
      <c r="A919" s="124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24"/>
      <c r="Y919" s="124"/>
      <c r="Z919" s="124"/>
    </row>
    <row r="920" ht="12.75" customHeight="1">
      <c r="A920" s="124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24"/>
      <c r="Y920" s="124"/>
      <c r="Z920" s="124"/>
    </row>
    <row r="921" ht="12.75" customHeight="1">
      <c r="A921" s="124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24"/>
      <c r="Y921" s="124"/>
      <c r="Z921" s="124"/>
    </row>
    <row r="922" ht="12.75" customHeight="1">
      <c r="A922" s="124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24"/>
      <c r="Y922" s="124"/>
      <c r="Z922" s="124"/>
    </row>
    <row r="923" ht="12.75" customHeight="1">
      <c r="A923" s="124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24"/>
      <c r="Y923" s="124"/>
      <c r="Z923" s="124"/>
    </row>
    <row r="924" ht="12.75" customHeight="1">
      <c r="A924" s="124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24"/>
      <c r="Y924" s="124"/>
      <c r="Z924" s="124"/>
    </row>
    <row r="925" ht="12.75" customHeight="1">
      <c r="A925" s="124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24"/>
      <c r="Y925" s="124"/>
      <c r="Z925" s="124"/>
    </row>
    <row r="926" ht="12.75" customHeight="1">
      <c r="A926" s="124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24"/>
      <c r="Y926" s="124"/>
      <c r="Z926" s="124"/>
    </row>
    <row r="927" ht="12.75" customHeight="1">
      <c r="A927" s="124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24"/>
      <c r="Y927" s="124"/>
      <c r="Z927" s="124"/>
    </row>
    <row r="928" ht="12.75" customHeight="1">
      <c r="A928" s="124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24"/>
      <c r="Y928" s="124"/>
      <c r="Z928" s="124"/>
    </row>
    <row r="929" ht="12.75" customHeight="1">
      <c r="A929" s="124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24"/>
      <c r="Y929" s="124"/>
      <c r="Z929" s="124"/>
    </row>
    <row r="930" ht="12.75" customHeight="1">
      <c r="A930" s="124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24"/>
      <c r="Y930" s="124"/>
      <c r="Z930" s="124"/>
    </row>
    <row r="931" ht="12.75" customHeight="1">
      <c r="A931" s="124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24"/>
      <c r="Y931" s="124"/>
      <c r="Z931" s="124"/>
    </row>
    <row r="932" ht="12.75" customHeight="1">
      <c r="A932" s="124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24"/>
      <c r="Y932" s="124"/>
      <c r="Z932" s="124"/>
    </row>
    <row r="933" ht="12.75" customHeight="1">
      <c r="A933" s="124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24"/>
      <c r="Y933" s="124"/>
      <c r="Z933" s="124"/>
    </row>
    <row r="934" ht="12.75" customHeight="1">
      <c r="A934" s="124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24"/>
      <c r="Y934" s="124"/>
      <c r="Z934" s="124"/>
    </row>
    <row r="935" ht="12.75" customHeight="1">
      <c r="A935" s="124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24"/>
      <c r="Y935" s="124"/>
      <c r="Z935" s="124"/>
    </row>
    <row r="936" ht="12.75" customHeight="1">
      <c r="A936" s="124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24"/>
      <c r="Y936" s="124"/>
      <c r="Z936" s="124"/>
    </row>
    <row r="937" ht="12.75" customHeight="1">
      <c r="A937" s="124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24"/>
      <c r="Y937" s="124"/>
      <c r="Z937" s="124"/>
    </row>
    <row r="938" ht="12.75" customHeight="1">
      <c r="A938" s="124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24"/>
      <c r="Y938" s="124"/>
      <c r="Z938" s="124"/>
    </row>
    <row r="939" ht="12.75" customHeight="1">
      <c r="A939" s="124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24"/>
      <c r="Y939" s="124"/>
      <c r="Z939" s="124"/>
    </row>
    <row r="940" ht="12.75" customHeight="1">
      <c r="A940" s="124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24"/>
      <c r="Y940" s="124"/>
      <c r="Z940" s="124"/>
    </row>
    <row r="941" ht="12.75" customHeight="1">
      <c r="A941" s="124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24"/>
      <c r="Y941" s="124"/>
      <c r="Z941" s="124"/>
    </row>
    <row r="942" ht="12.75" customHeight="1">
      <c r="A942" s="124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24"/>
      <c r="Y942" s="124"/>
      <c r="Z942" s="124"/>
    </row>
    <row r="943" ht="12.75" customHeight="1">
      <c r="A943" s="124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24"/>
      <c r="Y943" s="124"/>
      <c r="Z943" s="124"/>
    </row>
    <row r="944" ht="12.75" customHeight="1">
      <c r="A944" s="124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24"/>
      <c r="Y944" s="124"/>
      <c r="Z944" s="124"/>
    </row>
    <row r="945" ht="12.75" customHeight="1">
      <c r="A945" s="124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24"/>
      <c r="Y945" s="124"/>
      <c r="Z945" s="124"/>
    </row>
    <row r="946" ht="12.75" customHeight="1">
      <c r="A946" s="124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24"/>
      <c r="Y946" s="124"/>
      <c r="Z946" s="124"/>
    </row>
    <row r="947" ht="12.75" customHeight="1">
      <c r="A947" s="124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24"/>
      <c r="Y947" s="124"/>
      <c r="Z947" s="124"/>
    </row>
    <row r="948" ht="12.75" customHeight="1">
      <c r="A948" s="124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24"/>
      <c r="Y948" s="124"/>
      <c r="Z948" s="124"/>
    </row>
    <row r="949" ht="12.75" customHeight="1">
      <c r="A949" s="124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24"/>
      <c r="Y949" s="124"/>
      <c r="Z949" s="124"/>
    </row>
    <row r="950" ht="12.75" customHeight="1">
      <c r="A950" s="124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</row>
    <row r="951" ht="12.75" customHeight="1">
      <c r="A951" s="124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24"/>
      <c r="Y951" s="124"/>
      <c r="Z951" s="124"/>
    </row>
    <row r="952" ht="12.75" customHeight="1">
      <c r="A952" s="124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24"/>
      <c r="Y952" s="124"/>
      <c r="Z952" s="124"/>
    </row>
    <row r="953" ht="12.75" customHeight="1">
      <c r="A953" s="124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24"/>
      <c r="Y953" s="124"/>
      <c r="Z953" s="124"/>
    </row>
    <row r="954" ht="12.75" customHeight="1">
      <c r="A954" s="124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24"/>
      <c r="Y954" s="124"/>
      <c r="Z954" s="124"/>
    </row>
    <row r="955" ht="12.75" customHeight="1">
      <c r="A955" s="124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24"/>
      <c r="Y955" s="124"/>
      <c r="Z955" s="124"/>
    </row>
    <row r="956" ht="12.75" customHeight="1">
      <c r="A956" s="124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24"/>
      <c r="Y956" s="124"/>
      <c r="Z956" s="124"/>
    </row>
    <row r="957" ht="12.75" customHeight="1">
      <c r="A957" s="124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24"/>
      <c r="Y957" s="124"/>
      <c r="Z957" s="124"/>
    </row>
    <row r="958" ht="12.75" customHeight="1">
      <c r="A958" s="124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24"/>
      <c r="Y958" s="124"/>
      <c r="Z958" s="124"/>
    </row>
    <row r="959" ht="12.75" customHeight="1">
      <c r="A959" s="124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24"/>
      <c r="Y959" s="124"/>
      <c r="Z959" s="124"/>
    </row>
    <row r="960" ht="12.75" customHeight="1">
      <c r="A960" s="124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24"/>
      <c r="Y960" s="124"/>
      <c r="Z960" s="124"/>
    </row>
    <row r="961" ht="12.75" customHeight="1">
      <c r="A961" s="124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24"/>
      <c r="Y961" s="124"/>
      <c r="Z961" s="124"/>
    </row>
    <row r="962" ht="12.75" customHeight="1">
      <c r="A962" s="124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24"/>
      <c r="Y962" s="124"/>
      <c r="Z962" s="124"/>
    </row>
    <row r="963" ht="12.75" customHeight="1">
      <c r="A963" s="124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24"/>
      <c r="Y963" s="124"/>
      <c r="Z963" s="124"/>
    </row>
    <row r="964" ht="12.75" customHeight="1">
      <c r="A964" s="124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24"/>
      <c r="Y964" s="124"/>
      <c r="Z964" s="124"/>
    </row>
    <row r="965" ht="12.75" customHeight="1">
      <c r="A965" s="124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24"/>
      <c r="Y965" s="124"/>
      <c r="Z965" s="124"/>
    </row>
    <row r="966" ht="12.75" customHeight="1">
      <c r="A966" s="124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24"/>
      <c r="Y966" s="124"/>
      <c r="Z966" s="124"/>
    </row>
    <row r="967" ht="12.75" customHeight="1">
      <c r="A967" s="124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24"/>
      <c r="Y967" s="124"/>
      <c r="Z967" s="124"/>
    </row>
    <row r="968" ht="12.75" customHeight="1">
      <c r="A968" s="124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24"/>
      <c r="Y968" s="124"/>
      <c r="Z968" s="124"/>
    </row>
    <row r="969" ht="12.75" customHeight="1">
      <c r="A969" s="124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24"/>
      <c r="Y969" s="124"/>
      <c r="Z969" s="124"/>
    </row>
    <row r="970" ht="12.75" customHeight="1">
      <c r="A970" s="124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24"/>
      <c r="Y970" s="124"/>
      <c r="Z970" s="124"/>
    </row>
    <row r="971" ht="12.75" customHeight="1">
      <c r="A971" s="124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24"/>
      <c r="Y971" s="124"/>
      <c r="Z971" s="124"/>
    </row>
    <row r="972" ht="12.75" customHeight="1">
      <c r="A972" s="124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24"/>
      <c r="Y972" s="124"/>
      <c r="Z972" s="124"/>
    </row>
    <row r="973" ht="12.75" customHeight="1">
      <c r="A973" s="124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24"/>
      <c r="Y973" s="124"/>
      <c r="Z973" s="124"/>
    </row>
    <row r="974" ht="12.75" customHeight="1">
      <c r="A974" s="124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24"/>
      <c r="Y974" s="124"/>
      <c r="Z974" s="124"/>
    </row>
    <row r="975" ht="12.75" customHeight="1">
      <c r="A975" s="124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24"/>
      <c r="Y975" s="124"/>
      <c r="Z975" s="124"/>
    </row>
    <row r="976" ht="12.75" customHeight="1">
      <c r="A976" s="124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24"/>
      <c r="Y976" s="124"/>
      <c r="Z976" s="124"/>
    </row>
    <row r="977" ht="12.75" customHeight="1">
      <c r="A977" s="124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24"/>
      <c r="Y977" s="124"/>
      <c r="Z977" s="124"/>
    </row>
    <row r="978" ht="12.75" customHeight="1">
      <c r="A978" s="124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24"/>
      <c r="Y978" s="124"/>
      <c r="Z978" s="124"/>
    </row>
    <row r="979" ht="12.75" customHeight="1">
      <c r="A979" s="124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24"/>
      <c r="Y979" s="124"/>
      <c r="Z979" s="124"/>
    </row>
    <row r="980" ht="12.75" customHeight="1">
      <c r="A980" s="124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24"/>
      <c r="Y980" s="124"/>
      <c r="Z980" s="124"/>
    </row>
    <row r="981" ht="12.75" customHeight="1">
      <c r="A981" s="124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24"/>
      <c r="Y981" s="124"/>
      <c r="Z981" s="124"/>
    </row>
    <row r="982" ht="12.75" customHeight="1">
      <c r="A982" s="124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24"/>
      <c r="Y982" s="124"/>
      <c r="Z982" s="124"/>
    </row>
    <row r="983" ht="12.75" customHeight="1">
      <c r="A983" s="124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24"/>
      <c r="Y983" s="124"/>
      <c r="Z983" s="124"/>
    </row>
    <row r="984" ht="12.75" customHeight="1">
      <c r="A984" s="124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24"/>
      <c r="Y984" s="124"/>
      <c r="Z984" s="124"/>
    </row>
    <row r="985" ht="12.75" customHeight="1">
      <c r="A985" s="124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24"/>
      <c r="Y985" s="124"/>
      <c r="Z985" s="124"/>
    </row>
    <row r="986" ht="12.75" customHeight="1">
      <c r="A986" s="124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24"/>
      <c r="Y986" s="124"/>
      <c r="Z986" s="124"/>
    </row>
    <row r="987" ht="12.75" customHeight="1">
      <c r="A987" s="124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24"/>
      <c r="Y987" s="124"/>
      <c r="Z987" s="124"/>
    </row>
    <row r="988" ht="12.75" customHeight="1">
      <c r="A988" s="124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24"/>
      <c r="Y988" s="124"/>
      <c r="Z988" s="124"/>
    </row>
    <row r="989" ht="12.75" customHeight="1">
      <c r="A989" s="124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24"/>
      <c r="Y989" s="124"/>
      <c r="Z989" s="124"/>
    </row>
    <row r="990" ht="12.75" customHeight="1">
      <c r="A990" s="124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24"/>
      <c r="Y990" s="124"/>
      <c r="Z990" s="124"/>
    </row>
    <row r="991" ht="12.75" customHeight="1">
      <c r="A991" s="124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24"/>
      <c r="Y991" s="124"/>
      <c r="Z991" s="124"/>
    </row>
    <row r="992" ht="12.75" customHeight="1">
      <c r="A992" s="124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24"/>
      <c r="Y992" s="124"/>
      <c r="Z992" s="124"/>
    </row>
    <row r="993" ht="12.75" customHeight="1">
      <c r="A993" s="124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24"/>
      <c r="Y993" s="124"/>
      <c r="Z993" s="124"/>
    </row>
    <row r="994" ht="12.75" customHeight="1">
      <c r="A994" s="124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24"/>
      <c r="Y994" s="124"/>
      <c r="Z994" s="124"/>
    </row>
    <row r="995" ht="12.75" customHeight="1">
      <c r="A995" s="124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24"/>
      <c r="Y995" s="124"/>
      <c r="Z995" s="124"/>
    </row>
    <row r="996" ht="12.75" customHeight="1">
      <c r="A996" s="124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24"/>
      <c r="Y996" s="124"/>
      <c r="Z996" s="124"/>
    </row>
    <row r="997" ht="12.75" customHeight="1">
      <c r="A997" s="124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24"/>
      <c r="Y997" s="124"/>
      <c r="Z997" s="124"/>
    </row>
    <row r="998" ht="12.75" customHeight="1">
      <c r="A998" s="124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24"/>
      <c r="Y998" s="124"/>
      <c r="Z998" s="124"/>
    </row>
    <row r="999" ht="12.75" customHeight="1">
      <c r="A999" s="124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24"/>
      <c r="Y999" s="124"/>
      <c r="Z999" s="124"/>
    </row>
    <row r="1000" ht="12.75" customHeight="1">
      <c r="A1000" s="124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24"/>
      <c r="Y1000" s="124"/>
      <c r="Z1000" s="124"/>
    </row>
  </sheetData>
  <mergeCells count="1">
    <mergeCell ref="D4:E4"/>
  </mergeCells>
  <printOptions gridLines="1" horizontalCentered="1"/>
  <pageMargins bottom="0.7874015748031497" footer="0.0" header="0.0" left="0.0" right="0.0" top="1.3779527559055118"/>
  <pageSetup paperSize="9" orientation="landscape"/>
  <headerFooter>
    <oddHeader>&amp;R&amp;F List: &amp;A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/>
  </sheetViews>
  <sheetFormatPr customHeight="1" defaultColWidth="14.43" defaultRowHeight="15.0"/>
  <cols>
    <col customWidth="1" min="1" max="1" width="21.86"/>
    <col customWidth="1" min="2" max="2" width="16.0"/>
    <col customWidth="1" min="3" max="3" width="17.0"/>
    <col customWidth="1" min="4" max="4" width="16.0"/>
    <col customWidth="1" min="5" max="6" width="11.29"/>
    <col customWidth="1" min="7" max="8" width="4.43"/>
    <col customWidth="1" min="9" max="9" width="14.0"/>
    <col customWidth="1" min="10" max="10" width="21.43"/>
    <col customWidth="1" min="11" max="11" width="18.57"/>
    <col customWidth="1" min="12" max="12" width="8.71"/>
    <col customWidth="1" min="13" max="13" width="7.71"/>
    <col customWidth="1" min="14" max="14" width="3.43"/>
    <col customWidth="1" min="15" max="15" width="11.0"/>
    <col customWidth="1" min="16" max="16" width="12.29"/>
    <col customWidth="1" min="17" max="17" width="9.57"/>
    <col customWidth="1" min="18" max="18" width="9.0"/>
    <col customWidth="1" min="19" max="19" width="13.29"/>
    <col customWidth="1" min="20" max="21" width="10.14"/>
    <col customWidth="1" min="22" max="22" width="9.14"/>
    <col customWidth="1" min="23" max="23" width="11.86"/>
    <col customWidth="1" min="24" max="32" width="9.14"/>
  </cols>
  <sheetData>
    <row r="1" ht="12.75" customHeight="1">
      <c r="A1" s="258" t="s">
        <v>230</v>
      </c>
      <c r="B1" s="251"/>
      <c r="C1" s="251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</row>
    <row r="2" ht="12.75" customHeight="1">
      <c r="A2" s="124"/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  <c r="AC2" s="124"/>
      <c r="AD2" s="124"/>
      <c r="AE2" s="124"/>
      <c r="AF2" s="124"/>
    </row>
    <row r="3" ht="12.75" customHeight="1">
      <c r="A3" s="259" t="s">
        <v>231</v>
      </c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222" t="s">
        <v>232</v>
      </c>
      <c r="P3" s="124"/>
      <c r="Q3" s="124"/>
      <c r="R3" s="124"/>
      <c r="S3" s="124"/>
      <c r="T3" s="124"/>
      <c r="U3" s="124"/>
      <c r="V3" s="124" t="s">
        <v>233</v>
      </c>
      <c r="W3" s="124"/>
      <c r="X3" s="124"/>
      <c r="Y3" s="124"/>
      <c r="Z3" s="124"/>
      <c r="AA3" s="124"/>
      <c r="AB3" s="124"/>
      <c r="AC3" s="124"/>
      <c r="AD3" s="124"/>
      <c r="AE3" s="124"/>
      <c r="AF3" s="124"/>
    </row>
    <row r="4" ht="12.75" customHeight="1">
      <c r="A4" s="98" t="s">
        <v>234</v>
      </c>
      <c r="B4" s="124"/>
      <c r="C4" s="260" t="s">
        <v>235</v>
      </c>
      <c r="D4" s="124"/>
      <c r="E4" s="98"/>
      <c r="F4" s="98"/>
      <c r="G4" s="98"/>
      <c r="H4" s="98"/>
      <c r="I4" s="124"/>
      <c r="J4" s="133" t="s">
        <v>236</v>
      </c>
      <c r="K4" s="261">
        <v>0.015</v>
      </c>
      <c r="L4" s="124"/>
      <c r="M4" s="124"/>
      <c r="N4" s="124"/>
      <c r="O4" s="262" t="s">
        <v>235</v>
      </c>
      <c r="P4" s="263"/>
      <c r="Q4" s="263"/>
      <c r="R4" s="263"/>
      <c r="S4" s="263"/>
      <c r="T4" s="263"/>
      <c r="U4" s="264"/>
      <c r="V4" s="265" t="s">
        <v>237</v>
      </c>
      <c r="W4" s="266"/>
      <c r="X4" s="266"/>
      <c r="Y4" s="124"/>
      <c r="Z4" s="124"/>
      <c r="AA4" s="124"/>
      <c r="AB4" s="124"/>
      <c r="AC4" s="124"/>
      <c r="AD4" s="124"/>
      <c r="AE4" s="124"/>
      <c r="AF4" s="124"/>
    </row>
    <row r="5" ht="12.75" customHeight="1">
      <c r="A5" s="203" t="s">
        <v>129</v>
      </c>
      <c r="B5" s="204">
        <v>111.0</v>
      </c>
      <c r="C5" s="204">
        <v>113.0</v>
      </c>
      <c r="D5" s="204">
        <v>114.0</v>
      </c>
      <c r="E5" s="204">
        <v>115.0</v>
      </c>
      <c r="F5" s="204">
        <v>117.0</v>
      </c>
      <c r="G5" s="204">
        <v>121.0</v>
      </c>
      <c r="H5" s="267">
        <v>131.0</v>
      </c>
      <c r="I5" s="268"/>
      <c r="J5" s="66" t="s">
        <v>238</v>
      </c>
      <c r="K5" s="269">
        <f>('0_PRIDEL'!B19+'0_PRIDEL'!B20)*K4</f>
        <v>1093699.419</v>
      </c>
      <c r="L5" s="23"/>
      <c r="M5" s="23"/>
      <c r="N5" s="23"/>
      <c r="O5" s="204">
        <v>111.0</v>
      </c>
      <c r="P5" s="204">
        <v>113.0</v>
      </c>
      <c r="Q5" s="204">
        <v>114.0</v>
      </c>
      <c r="R5" s="204">
        <v>115.0</v>
      </c>
      <c r="S5" s="204">
        <v>117.0</v>
      </c>
      <c r="T5" s="204">
        <v>121.0</v>
      </c>
      <c r="U5" s="204">
        <v>131.0</v>
      </c>
      <c r="V5" s="204" t="s">
        <v>81</v>
      </c>
      <c r="W5" s="270"/>
      <c r="X5" s="270"/>
      <c r="Y5" s="270"/>
      <c r="Z5" s="270"/>
      <c r="AA5" s="270"/>
      <c r="AB5" s="270"/>
      <c r="AC5" s="270"/>
      <c r="AD5" s="270"/>
      <c r="AE5" s="270"/>
      <c r="AF5" s="270"/>
    </row>
    <row r="6" ht="12.75" customHeight="1">
      <c r="A6" s="207" t="s">
        <v>139</v>
      </c>
      <c r="B6" s="271">
        <f t="shared" ref="B6:D6" si="1">O6</f>
        <v>4</v>
      </c>
      <c r="C6" s="271">
        <f t="shared" si="1"/>
        <v>2</v>
      </c>
      <c r="D6" s="271">
        <f t="shared" si="1"/>
        <v>7.1</v>
      </c>
      <c r="E6" s="272"/>
      <c r="F6" s="272"/>
      <c r="G6" s="272"/>
      <c r="H6" s="273"/>
      <c r="I6" s="274"/>
      <c r="J6" s="32" t="s">
        <v>217</v>
      </c>
      <c r="K6" s="58">
        <v>0.5</v>
      </c>
      <c r="L6" s="23"/>
      <c r="M6" s="23"/>
      <c r="N6" s="23"/>
      <c r="O6" s="275">
        <v>4.0</v>
      </c>
      <c r="P6" s="275">
        <v>2.0</v>
      </c>
      <c r="Q6" s="275">
        <v>7.1</v>
      </c>
      <c r="R6" s="275">
        <v>0.0</v>
      </c>
      <c r="S6" s="275">
        <v>1.9</v>
      </c>
      <c r="T6" s="275">
        <v>0.0</v>
      </c>
      <c r="U6" s="275">
        <v>1.0</v>
      </c>
      <c r="V6" s="140">
        <f t="shared" ref="V6:V8" si="3">SUM(O6:U6)</f>
        <v>16</v>
      </c>
      <c r="W6" s="207" t="s">
        <v>139</v>
      </c>
      <c r="X6" s="23"/>
      <c r="Y6" s="23"/>
      <c r="Z6" s="23"/>
      <c r="AA6" s="23"/>
      <c r="AB6" s="23"/>
      <c r="AC6" s="23"/>
      <c r="AD6" s="23"/>
      <c r="AE6" s="23"/>
      <c r="AF6" s="23"/>
    </row>
    <row r="7" ht="12.75" customHeight="1">
      <c r="A7" s="207" t="s">
        <v>140</v>
      </c>
      <c r="B7" s="271">
        <f t="shared" ref="B7:D7" si="2">O7</f>
        <v>2.25</v>
      </c>
      <c r="C7" s="271">
        <f t="shared" si="2"/>
        <v>6.5</v>
      </c>
      <c r="D7" s="271">
        <f t="shared" si="2"/>
        <v>22.15</v>
      </c>
      <c r="E7" s="272"/>
      <c r="F7" s="272"/>
      <c r="G7" s="272"/>
      <c r="H7" s="273"/>
      <c r="I7" s="274"/>
      <c r="J7" s="276" t="s">
        <v>218</v>
      </c>
      <c r="K7" s="35">
        <f>K6*SUM(I24:I26)</f>
        <v>546849.7097</v>
      </c>
      <c r="L7" s="23"/>
      <c r="M7" s="23"/>
      <c r="N7" s="23"/>
      <c r="O7" s="275">
        <v>2.25</v>
      </c>
      <c r="P7" s="275">
        <v>6.5</v>
      </c>
      <c r="Q7" s="275">
        <v>22.15</v>
      </c>
      <c r="R7" s="275">
        <v>2.4</v>
      </c>
      <c r="S7" s="275">
        <v>2.3</v>
      </c>
      <c r="T7" s="275">
        <v>3.4</v>
      </c>
      <c r="U7" s="275">
        <v>2.15</v>
      </c>
      <c r="V7" s="140">
        <f t="shared" si="3"/>
        <v>41.15</v>
      </c>
      <c r="W7" s="207" t="s">
        <v>140</v>
      </c>
      <c r="X7" s="23"/>
      <c r="Y7" s="23"/>
      <c r="Z7" s="23"/>
      <c r="AA7" s="23"/>
      <c r="AB7" s="23"/>
      <c r="AC7" s="23"/>
      <c r="AD7" s="23"/>
      <c r="AE7" s="23"/>
      <c r="AF7" s="23"/>
    </row>
    <row r="8" ht="12.75" customHeight="1">
      <c r="A8" s="207" t="s">
        <v>141</v>
      </c>
      <c r="B8" s="271">
        <f t="shared" ref="B8:D8" si="4">O8</f>
        <v>0.9</v>
      </c>
      <c r="C8" s="271">
        <f t="shared" si="4"/>
        <v>8.6</v>
      </c>
      <c r="D8" s="271">
        <f t="shared" si="4"/>
        <v>15.35</v>
      </c>
      <c r="E8" s="272"/>
      <c r="F8" s="272"/>
      <c r="G8" s="272"/>
      <c r="H8" s="273"/>
      <c r="I8" s="274"/>
      <c r="J8" s="276" t="s">
        <v>220</v>
      </c>
      <c r="K8" s="35">
        <f>(1-K6)*SUM(I24:I26)</f>
        <v>546849.7097</v>
      </c>
      <c r="L8" s="23"/>
      <c r="M8" s="23"/>
      <c r="N8" s="23"/>
      <c r="O8" s="275">
        <v>0.9</v>
      </c>
      <c r="P8" s="275">
        <v>8.6</v>
      </c>
      <c r="Q8" s="275">
        <v>15.35</v>
      </c>
      <c r="R8" s="275">
        <v>0.7</v>
      </c>
      <c r="S8" s="275">
        <v>3.75</v>
      </c>
      <c r="T8" s="275">
        <v>0.3</v>
      </c>
      <c r="U8" s="275">
        <v>2.2</v>
      </c>
      <c r="V8" s="140">
        <f t="shared" si="3"/>
        <v>31.8</v>
      </c>
      <c r="W8" s="207" t="s">
        <v>141</v>
      </c>
      <c r="X8" s="23"/>
      <c r="Y8" s="23"/>
      <c r="Z8" s="23"/>
      <c r="AA8" s="23"/>
      <c r="AB8" s="23"/>
      <c r="AC8" s="23"/>
      <c r="AD8" s="23"/>
      <c r="AE8" s="23"/>
      <c r="AF8" s="23"/>
    </row>
    <row r="9" ht="12.75" customHeight="1">
      <c r="A9" s="277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78">
        <f t="shared" ref="O9:U9" si="5">SUM(O6:O8)</f>
        <v>7.15</v>
      </c>
      <c r="P9" s="278">
        <f t="shared" si="5"/>
        <v>17.1</v>
      </c>
      <c r="Q9" s="278">
        <f t="shared" si="5"/>
        <v>44.6</v>
      </c>
      <c r="R9" s="278">
        <f t="shared" si="5"/>
        <v>3.1</v>
      </c>
      <c r="S9" s="278">
        <f t="shared" si="5"/>
        <v>7.95</v>
      </c>
      <c r="T9" s="278">
        <f t="shared" si="5"/>
        <v>3.7</v>
      </c>
      <c r="U9" s="278">
        <f t="shared" si="5"/>
        <v>5.35</v>
      </c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</row>
    <row r="10" ht="12.75" customHeight="1">
      <c r="A10" s="23"/>
      <c r="B10" s="98" t="s">
        <v>239</v>
      </c>
      <c r="C10" s="98"/>
      <c r="D10" s="98"/>
      <c r="E10" s="98"/>
      <c r="F10" s="98"/>
      <c r="G10" s="98"/>
      <c r="H10" s="98"/>
      <c r="I10" s="124"/>
      <c r="J10" s="124"/>
      <c r="K10" s="124"/>
      <c r="L10" s="23"/>
      <c r="M10" s="23"/>
      <c r="N10" s="23"/>
      <c r="O10" s="262" t="s">
        <v>240</v>
      </c>
      <c r="P10" s="263"/>
      <c r="Q10" s="263"/>
      <c r="R10" s="263"/>
      <c r="S10" s="263"/>
      <c r="T10" s="263"/>
      <c r="U10" s="264"/>
      <c r="V10" s="31"/>
      <c r="W10" s="23"/>
      <c r="X10" s="23"/>
      <c r="Y10" s="23"/>
      <c r="Z10" s="23"/>
      <c r="AA10" s="23"/>
      <c r="AB10" s="23"/>
      <c r="AC10" s="23"/>
      <c r="AD10" s="23"/>
      <c r="AE10" s="23"/>
      <c r="AF10" s="23"/>
    </row>
    <row r="11" ht="12.75" customHeight="1">
      <c r="A11" s="23"/>
      <c r="B11" s="224">
        <v>40000.0</v>
      </c>
      <c r="C11" s="224">
        <v>35000.0</v>
      </c>
      <c r="D11" s="224">
        <v>30000.0</v>
      </c>
      <c r="E11" s="279">
        <v>20000.0</v>
      </c>
      <c r="F11" s="279">
        <v>17000.0</v>
      </c>
      <c r="G11" s="224"/>
      <c r="H11" s="224"/>
      <c r="I11" s="124"/>
      <c r="J11" s="124"/>
      <c r="K11" s="90" t="s">
        <v>241</v>
      </c>
      <c r="L11" s="23"/>
      <c r="M11" s="23"/>
      <c r="N11" s="23"/>
      <c r="O11" s="204">
        <v>111.0</v>
      </c>
      <c r="P11" s="204">
        <v>113.0</v>
      </c>
      <c r="Q11" s="204">
        <v>114.0</v>
      </c>
      <c r="R11" s="204">
        <v>115.0</v>
      </c>
      <c r="S11" s="204">
        <v>117.0</v>
      </c>
      <c r="T11" s="204">
        <v>121.0</v>
      </c>
      <c r="U11" s="204">
        <v>131.0</v>
      </c>
      <c r="V11" s="204" t="s">
        <v>81</v>
      </c>
      <c r="W11" s="71"/>
      <c r="X11" s="23"/>
      <c r="Y11" s="23"/>
      <c r="Z11" s="23"/>
      <c r="AA11" s="23"/>
      <c r="AB11" s="23"/>
      <c r="AC11" s="23"/>
      <c r="AD11" s="23"/>
      <c r="AE11" s="23"/>
      <c r="AF11" s="23"/>
    </row>
    <row r="12" ht="12.75" customHeight="1">
      <c r="A12" s="203" t="s">
        <v>129</v>
      </c>
      <c r="B12" s="204">
        <v>111.0</v>
      </c>
      <c r="C12" s="204">
        <v>113.0</v>
      </c>
      <c r="D12" s="204">
        <v>114.0</v>
      </c>
      <c r="E12" s="204">
        <v>115.0</v>
      </c>
      <c r="F12" s="204">
        <v>117.0</v>
      </c>
      <c r="G12" s="228"/>
      <c r="H12" s="228"/>
      <c r="I12" s="90"/>
      <c r="J12" s="90">
        <v>111.0</v>
      </c>
      <c r="K12" s="23" t="s">
        <v>242</v>
      </c>
      <c r="L12" s="23"/>
      <c r="M12" s="23"/>
      <c r="N12" s="23"/>
      <c r="O12" s="275">
        <v>4.0</v>
      </c>
      <c r="P12" s="275">
        <v>2.0</v>
      </c>
      <c r="Q12" s="275">
        <v>8.0</v>
      </c>
      <c r="R12" s="275">
        <v>0.0</v>
      </c>
      <c r="S12" s="275">
        <v>2.0</v>
      </c>
      <c r="T12" s="275">
        <v>0.0</v>
      </c>
      <c r="U12" s="275">
        <v>1.0</v>
      </c>
      <c r="V12" s="140">
        <f t="shared" ref="V12:V14" si="7">SUM(O12:U12)</f>
        <v>17</v>
      </c>
      <c r="W12" s="207" t="s">
        <v>139</v>
      </c>
      <c r="X12" s="23"/>
      <c r="Y12" s="23"/>
      <c r="Z12" s="23"/>
      <c r="AA12" s="23"/>
      <c r="AB12" s="23"/>
      <c r="AC12" s="23"/>
      <c r="AD12" s="23"/>
      <c r="AE12" s="23"/>
      <c r="AF12" s="23"/>
    </row>
    <row r="13" ht="12.75" customHeight="1">
      <c r="A13" s="207" t="s">
        <v>139</v>
      </c>
      <c r="B13" s="280">
        <f t="shared" ref="B13:D13" si="6">B6*B$11</f>
        <v>160000</v>
      </c>
      <c r="C13" s="129">
        <f t="shared" si="6"/>
        <v>70000</v>
      </c>
      <c r="D13" s="129">
        <f t="shared" si="6"/>
        <v>213000</v>
      </c>
      <c r="E13" s="281"/>
      <c r="F13" s="282"/>
      <c r="G13" s="283"/>
      <c r="H13" s="284"/>
      <c r="I13" s="142"/>
      <c r="J13" s="90">
        <v>113.0</v>
      </c>
      <c r="K13" s="23" t="s">
        <v>243</v>
      </c>
      <c r="L13" s="124"/>
      <c r="M13" s="124"/>
      <c r="N13" s="124"/>
      <c r="O13" s="275">
        <v>4.0</v>
      </c>
      <c r="P13" s="275">
        <v>7.0</v>
      </c>
      <c r="Q13" s="275">
        <v>29.0</v>
      </c>
      <c r="R13" s="275">
        <v>4.0</v>
      </c>
      <c r="S13" s="275">
        <v>4.0</v>
      </c>
      <c r="T13" s="275">
        <v>4.0</v>
      </c>
      <c r="U13" s="275">
        <v>3.0</v>
      </c>
      <c r="V13" s="140">
        <f t="shared" si="7"/>
        <v>55</v>
      </c>
      <c r="W13" s="207" t="s">
        <v>140</v>
      </c>
      <c r="X13" s="124"/>
      <c r="Y13" s="124"/>
      <c r="Z13" s="124"/>
      <c r="AA13" s="124"/>
      <c r="AB13" s="124"/>
      <c r="AC13" s="124"/>
      <c r="AD13" s="124"/>
      <c r="AE13" s="124"/>
      <c r="AF13" s="124"/>
    </row>
    <row r="14" ht="12.75" customHeight="1">
      <c r="A14" s="207" t="s">
        <v>140</v>
      </c>
      <c r="B14" s="285">
        <f t="shared" ref="B14:D14" si="8">B7*B$11</f>
        <v>90000</v>
      </c>
      <c r="C14" s="97">
        <f t="shared" si="8"/>
        <v>227500</v>
      </c>
      <c r="D14" s="97">
        <f t="shared" si="8"/>
        <v>664500</v>
      </c>
      <c r="E14" s="286"/>
      <c r="F14" s="287"/>
      <c r="G14" s="283"/>
      <c r="H14" s="284"/>
      <c r="I14" s="142"/>
      <c r="J14" s="90">
        <v>114.0</v>
      </c>
      <c r="K14" s="23" t="s">
        <v>244</v>
      </c>
      <c r="L14" s="124"/>
      <c r="M14" s="124"/>
      <c r="N14" s="124"/>
      <c r="O14" s="275">
        <v>3.0</v>
      </c>
      <c r="P14" s="275">
        <v>11.0</v>
      </c>
      <c r="Q14" s="275">
        <v>24.0</v>
      </c>
      <c r="R14" s="275">
        <v>3.0</v>
      </c>
      <c r="S14" s="275">
        <v>4.0</v>
      </c>
      <c r="T14" s="275">
        <v>1.0</v>
      </c>
      <c r="U14" s="275">
        <v>3.0</v>
      </c>
      <c r="V14" s="140">
        <f t="shared" si="7"/>
        <v>49</v>
      </c>
      <c r="W14" s="207" t="s">
        <v>141</v>
      </c>
      <c r="X14" s="124"/>
      <c r="Y14" s="124"/>
      <c r="Z14" s="124"/>
      <c r="AA14" s="124"/>
      <c r="AB14" s="124"/>
      <c r="AC14" s="124"/>
      <c r="AD14" s="124"/>
      <c r="AE14" s="124"/>
      <c r="AF14" s="124"/>
    </row>
    <row r="15" ht="12.75" customHeight="1">
      <c r="A15" s="207" t="s">
        <v>141</v>
      </c>
      <c r="B15" s="288">
        <f t="shared" ref="B15:D15" si="9">B8*B$11</f>
        <v>36000</v>
      </c>
      <c r="C15" s="120">
        <f t="shared" si="9"/>
        <v>301000</v>
      </c>
      <c r="D15" s="120">
        <f t="shared" si="9"/>
        <v>460500</v>
      </c>
      <c r="E15" s="289"/>
      <c r="F15" s="290"/>
      <c r="G15" s="283"/>
      <c r="H15" s="284"/>
      <c r="I15" s="142"/>
      <c r="J15" s="90">
        <v>115.0</v>
      </c>
      <c r="K15" s="23" t="s">
        <v>245</v>
      </c>
      <c r="L15" s="124"/>
      <c r="M15" s="124"/>
      <c r="N15" s="124"/>
      <c r="O15" s="291">
        <f t="shared" ref="O15:T15" si="10">SUM(O12:O14)</f>
        <v>11</v>
      </c>
      <c r="P15" s="291">
        <f t="shared" si="10"/>
        <v>20</v>
      </c>
      <c r="Q15" s="291">
        <f t="shared" si="10"/>
        <v>61</v>
      </c>
      <c r="R15" s="291">
        <f t="shared" si="10"/>
        <v>7</v>
      </c>
      <c r="S15" s="291">
        <f t="shared" si="10"/>
        <v>10</v>
      </c>
      <c r="T15" s="291">
        <f t="shared" si="10"/>
        <v>5</v>
      </c>
      <c r="U15" s="291" t="s">
        <v>246</v>
      </c>
      <c r="V15" s="31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</row>
    <row r="16" ht="12.75" customHeight="1">
      <c r="A16" s="124"/>
      <c r="B16" s="35"/>
      <c r="C16" s="35"/>
      <c r="D16" s="35"/>
      <c r="E16" s="35"/>
      <c r="F16" s="23"/>
      <c r="G16" s="23"/>
      <c r="H16" s="23"/>
      <c r="I16" s="132"/>
      <c r="J16" s="90">
        <v>117.0</v>
      </c>
      <c r="K16" s="23" t="s">
        <v>247</v>
      </c>
      <c r="L16" s="124"/>
      <c r="M16" s="124"/>
      <c r="N16" s="124"/>
      <c r="O16" s="124"/>
      <c r="P16" s="292"/>
      <c r="Q16" s="96"/>
      <c r="R16" s="96"/>
      <c r="S16" s="96"/>
      <c r="T16" s="96"/>
      <c r="U16" s="96"/>
      <c r="V16" s="31"/>
      <c r="W16" s="293"/>
      <c r="X16" s="124"/>
      <c r="Y16" s="124"/>
      <c r="Z16" s="124"/>
      <c r="AA16" s="124"/>
      <c r="AB16" s="124"/>
      <c r="AC16" s="124"/>
      <c r="AD16" s="124"/>
      <c r="AE16" s="124"/>
      <c r="AF16" s="124"/>
    </row>
    <row r="17" ht="12.75" customHeight="1">
      <c r="A17" s="203" t="s">
        <v>129</v>
      </c>
      <c r="B17" s="204">
        <v>111.0</v>
      </c>
      <c r="C17" s="204">
        <v>113.0</v>
      </c>
      <c r="D17" s="204">
        <v>114.0</v>
      </c>
      <c r="E17" s="204">
        <v>115.0</v>
      </c>
      <c r="F17" s="204">
        <v>117.0</v>
      </c>
      <c r="G17" s="228"/>
      <c r="H17" s="228"/>
      <c r="I17" s="132"/>
      <c r="J17" s="90">
        <v>121.0</v>
      </c>
      <c r="K17" s="23" t="s">
        <v>248</v>
      </c>
      <c r="L17" s="124"/>
      <c r="M17" s="124"/>
      <c r="N17" s="124"/>
      <c r="O17" s="294" t="s">
        <v>249</v>
      </c>
      <c r="P17" s="295"/>
      <c r="Q17" s="295"/>
      <c r="R17" s="295"/>
      <c r="S17" s="295"/>
      <c r="T17" s="295"/>
      <c r="U17" s="295"/>
      <c r="V17" s="296"/>
      <c r="W17" s="293"/>
      <c r="X17" s="124"/>
      <c r="Y17" s="124"/>
      <c r="Z17" s="124"/>
      <c r="AA17" s="124"/>
      <c r="AB17" s="124"/>
      <c r="AC17" s="124"/>
      <c r="AD17" s="124"/>
      <c r="AE17" s="124"/>
      <c r="AF17" s="124"/>
    </row>
    <row r="18" ht="12.75" customHeight="1">
      <c r="A18" s="207" t="s">
        <v>139</v>
      </c>
      <c r="B18" s="297">
        <f t="shared" ref="B18:D18" si="11">B13/SUM($B$13:$F$15)</f>
        <v>0.07199100112</v>
      </c>
      <c r="C18" s="298">
        <f t="shared" si="11"/>
        <v>0.03149606299</v>
      </c>
      <c r="D18" s="298">
        <f t="shared" si="11"/>
        <v>0.09583802025</v>
      </c>
      <c r="E18" s="299"/>
      <c r="F18" s="300"/>
      <c r="G18" s="283"/>
      <c r="H18" s="284"/>
      <c r="I18" s="142"/>
      <c r="J18" s="90">
        <v>131.0</v>
      </c>
      <c r="K18" s="23" t="s">
        <v>250</v>
      </c>
      <c r="L18" s="124"/>
      <c r="M18" s="124"/>
      <c r="N18" s="124"/>
      <c r="O18" s="301"/>
      <c r="P18" s="301"/>
      <c r="Q18" s="301"/>
      <c r="R18" s="302"/>
      <c r="S18" s="302"/>
      <c r="T18" s="302"/>
      <c r="U18" s="302"/>
      <c r="V18" s="303"/>
      <c r="W18" s="304"/>
      <c r="X18" s="124"/>
      <c r="Y18" s="124"/>
      <c r="Z18" s="124"/>
      <c r="AA18" s="124"/>
      <c r="AB18" s="124"/>
      <c r="AC18" s="124"/>
      <c r="AD18" s="124"/>
      <c r="AE18" s="124"/>
      <c r="AF18" s="124"/>
    </row>
    <row r="19" ht="12.75" customHeight="1">
      <c r="A19" s="207" t="s">
        <v>140</v>
      </c>
      <c r="B19" s="305">
        <f t="shared" ref="B19:D19" si="12">B14/SUM($B$13:$F$15)</f>
        <v>0.04049493813</v>
      </c>
      <c r="C19" s="306">
        <f t="shared" si="12"/>
        <v>0.1023622047</v>
      </c>
      <c r="D19" s="306">
        <f t="shared" si="12"/>
        <v>0.2989876265</v>
      </c>
      <c r="E19" s="307"/>
      <c r="F19" s="308"/>
      <c r="G19" s="283"/>
      <c r="H19" s="284"/>
      <c r="I19" s="142"/>
      <c r="J19" s="23"/>
      <c r="K19" s="23"/>
      <c r="L19" s="124"/>
      <c r="M19" s="124"/>
      <c r="N19" s="124"/>
      <c r="O19" s="301"/>
      <c r="P19" s="301"/>
      <c r="Q19" s="301"/>
      <c r="R19" s="302"/>
      <c r="S19" s="302"/>
      <c r="T19" s="302"/>
      <c r="U19" s="302"/>
      <c r="V19" s="303"/>
      <c r="W19" s="304"/>
      <c r="X19" s="124"/>
      <c r="Y19" s="124"/>
      <c r="Z19" s="124"/>
      <c r="AA19" s="124"/>
      <c r="AB19" s="124"/>
      <c r="AC19" s="124"/>
      <c r="AD19" s="124"/>
      <c r="AE19" s="124"/>
      <c r="AF19" s="124"/>
    </row>
    <row r="20" ht="12.75" customHeight="1">
      <c r="A20" s="207" t="s">
        <v>141</v>
      </c>
      <c r="B20" s="309">
        <f t="shared" ref="B20:D20" si="13">B15/SUM($B$13:$F$15)</f>
        <v>0.01619797525</v>
      </c>
      <c r="C20" s="310">
        <f t="shared" si="13"/>
        <v>0.1354330709</v>
      </c>
      <c r="D20" s="310">
        <f t="shared" si="13"/>
        <v>0.2071991001</v>
      </c>
      <c r="E20" s="311"/>
      <c r="F20" s="312"/>
      <c r="G20" s="283"/>
      <c r="H20" s="284"/>
      <c r="I20" s="142"/>
      <c r="J20" s="23"/>
      <c r="K20" s="23"/>
      <c r="L20" s="124"/>
      <c r="M20" s="124"/>
      <c r="N20" s="124"/>
      <c r="O20" s="301"/>
      <c r="P20" s="301"/>
      <c r="Q20" s="301"/>
      <c r="R20" s="302"/>
      <c r="S20" s="302"/>
      <c r="T20" s="302"/>
      <c r="U20" s="302"/>
      <c r="V20" s="303"/>
      <c r="W20" s="304"/>
      <c r="X20" s="124"/>
      <c r="Y20" s="124"/>
      <c r="Z20" s="124"/>
      <c r="AA20" s="124"/>
      <c r="AB20" s="124"/>
      <c r="AC20" s="124"/>
      <c r="AD20" s="124"/>
      <c r="AE20" s="124"/>
      <c r="AF20" s="124"/>
    </row>
    <row r="21" ht="12.75" customHeight="1">
      <c r="A21" s="124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124"/>
      <c r="M21" s="124"/>
      <c r="N21" s="124"/>
      <c r="O21" s="313"/>
      <c r="P21" s="313"/>
      <c r="Q21" s="313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</row>
    <row r="22" ht="12.75" customHeight="1">
      <c r="A22" s="124"/>
      <c r="B22" s="314" t="s">
        <v>251</v>
      </c>
      <c r="C22" s="314"/>
      <c r="D22" s="314"/>
      <c r="E22" s="314"/>
      <c r="F22" s="314"/>
      <c r="G22" s="98"/>
      <c r="H22" s="98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</row>
    <row r="23" ht="51.0" customHeight="1">
      <c r="A23" s="203" t="s">
        <v>129</v>
      </c>
      <c r="B23" s="204">
        <v>111.0</v>
      </c>
      <c r="C23" s="204">
        <v>113.0</v>
      </c>
      <c r="D23" s="204">
        <v>114.0</v>
      </c>
      <c r="E23" s="204">
        <v>115.0</v>
      </c>
      <c r="F23" s="204">
        <v>117.0</v>
      </c>
      <c r="G23" s="204"/>
      <c r="H23" s="204"/>
      <c r="I23" s="204" t="s">
        <v>252</v>
      </c>
      <c r="J23" s="315" t="s">
        <v>253</v>
      </c>
      <c r="K23" s="315" t="s">
        <v>254</v>
      </c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</row>
    <row r="24" ht="12.75" customHeight="1">
      <c r="A24" s="207" t="s">
        <v>139</v>
      </c>
      <c r="B24" s="316">
        <f t="shared" ref="B24:D24" si="14">B18*$K$5</f>
        <v>78736.51613</v>
      </c>
      <c r="C24" s="317">
        <f t="shared" si="14"/>
        <v>34447.22581</v>
      </c>
      <c r="D24" s="317">
        <f t="shared" si="14"/>
        <v>104817.9871</v>
      </c>
      <c r="E24" s="318"/>
      <c r="F24" s="319"/>
      <c r="G24" s="283"/>
      <c r="H24" s="283"/>
      <c r="I24" s="320">
        <f t="shared" ref="I24:I26" si="16">SUM(B24:F24)</f>
        <v>218001.729</v>
      </c>
      <c r="J24" s="321">
        <f t="shared" ref="J24:J26" si="17">I24*$K$6</f>
        <v>109000.8645</v>
      </c>
      <c r="K24" s="322">
        <f t="shared" ref="K24:K26" si="18">I24*(1-$K$6)</f>
        <v>109000.8645</v>
      </c>
      <c r="L24" s="323"/>
      <c r="M24" s="124"/>
      <c r="N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</row>
    <row r="25" ht="12.75" customHeight="1">
      <c r="A25" s="207" t="s">
        <v>140</v>
      </c>
      <c r="B25" s="324">
        <f t="shared" ref="B25:D25" si="15">B19*$K$5</f>
        <v>44289.29032</v>
      </c>
      <c r="C25" s="49">
        <f t="shared" si="15"/>
        <v>111953.4839</v>
      </c>
      <c r="D25" s="49">
        <f t="shared" si="15"/>
        <v>327002.5935</v>
      </c>
      <c r="E25" s="325"/>
      <c r="F25" s="326"/>
      <c r="G25" s="283"/>
      <c r="H25" s="283"/>
      <c r="I25" s="54">
        <f t="shared" si="16"/>
        <v>483245.3677</v>
      </c>
      <c r="J25" s="327">
        <f t="shared" si="17"/>
        <v>241622.6839</v>
      </c>
      <c r="K25" s="328">
        <f t="shared" si="18"/>
        <v>241622.6839</v>
      </c>
      <c r="L25" s="323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</row>
    <row r="26" ht="12.75" customHeight="1">
      <c r="A26" s="207" t="s">
        <v>141</v>
      </c>
      <c r="B26" s="329">
        <f t="shared" ref="B26:D26" si="19">B20*$K$5</f>
        <v>17715.71613</v>
      </c>
      <c r="C26" s="330">
        <f t="shared" si="19"/>
        <v>148123.071</v>
      </c>
      <c r="D26" s="330">
        <f t="shared" si="19"/>
        <v>226613.5355</v>
      </c>
      <c r="E26" s="331"/>
      <c r="F26" s="332"/>
      <c r="G26" s="283"/>
      <c r="H26" s="283"/>
      <c r="I26" s="333">
        <f t="shared" si="16"/>
        <v>392452.3226</v>
      </c>
      <c r="J26" s="334">
        <f t="shared" si="17"/>
        <v>196226.1613</v>
      </c>
      <c r="K26" s="335">
        <f t="shared" si="18"/>
        <v>196226.1613</v>
      </c>
      <c r="L26" s="323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</row>
    <row r="27" ht="12.75" customHeight="1">
      <c r="A27" s="124"/>
      <c r="B27" s="32"/>
      <c r="C27" s="32"/>
      <c r="D27" s="32"/>
      <c r="E27" s="32"/>
      <c r="F27" s="32"/>
      <c r="G27" s="32"/>
      <c r="H27" s="32"/>
      <c r="I27" s="336">
        <f t="shared" ref="I27:K27" si="20">SUM(I24:I26)</f>
        <v>1093699.419</v>
      </c>
      <c r="J27" s="337">
        <f t="shared" si="20"/>
        <v>546849.7097</v>
      </c>
      <c r="K27" s="337">
        <f t="shared" si="20"/>
        <v>546849.7097</v>
      </c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</row>
    <row r="28" ht="12.75" customHeight="1">
      <c r="A28" s="124"/>
      <c r="B28" s="124"/>
      <c r="C28" s="124"/>
      <c r="D28" s="124"/>
      <c r="E28" s="124"/>
      <c r="F28" s="124"/>
      <c r="G28" s="124"/>
      <c r="H28" s="124"/>
      <c r="I28" s="338" t="s">
        <v>200</v>
      </c>
      <c r="J28" s="339">
        <f>J27-K7</f>
        <v>0</v>
      </c>
      <c r="K28" s="339">
        <f>K27-K8</f>
        <v>0</v>
      </c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</row>
    <row r="29" ht="12.75" customHeight="1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</row>
    <row r="30" ht="12.75" customHeight="1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</row>
    <row r="31" ht="12.75" customHeight="1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</row>
    <row r="32" ht="12.75" customHeight="1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</row>
    <row r="33" ht="12.75" customHeight="1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</row>
    <row r="34" ht="12.75" customHeight="1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</row>
    <row r="35" ht="12.75" customHeight="1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</row>
    <row r="36" ht="12.75" customHeight="1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</row>
    <row r="37" ht="12.75" customHeight="1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</row>
    <row r="38" ht="12.75" customHeight="1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</row>
    <row r="39" ht="12.75" customHeight="1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</row>
    <row r="40" ht="12.75" customHeight="1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</row>
    <row r="41" ht="12.75" customHeight="1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</row>
    <row r="42" ht="12.75" customHeight="1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</row>
    <row r="43" ht="12.75" customHeight="1">
      <c r="A43" s="124"/>
      <c r="B43" s="124"/>
      <c r="C43" s="124"/>
      <c r="D43" s="124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</row>
    <row r="44" ht="12.75" customHeight="1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</row>
    <row r="45" ht="12.75" customHeight="1">
      <c r="A45" s="124"/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</row>
    <row r="46" ht="12.75" customHeight="1">
      <c r="A46" s="124"/>
      <c r="B46" s="124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</row>
    <row r="47" ht="12.75" customHeight="1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</row>
    <row r="48" ht="12.75" customHeight="1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</row>
    <row r="49" ht="12.75" customHeight="1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</row>
    <row r="50" ht="12.75" customHeight="1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</row>
    <row r="51" ht="12.75" customHeight="1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</row>
    <row r="52" ht="12.75" customHeight="1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</row>
    <row r="53" ht="12.75" customHeight="1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</row>
    <row r="54" ht="12.75" customHeight="1">
      <c r="A54" s="124"/>
      <c r="B54" s="124"/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</row>
    <row r="55" ht="12.75" customHeight="1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</row>
    <row r="56" ht="12.75" customHeight="1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</row>
    <row r="57" ht="12.75" customHeight="1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</row>
    <row r="58" ht="12.75" customHeight="1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</row>
    <row r="59" ht="12.75" customHeight="1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</row>
    <row r="60" ht="12.75" customHeight="1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</row>
    <row r="61" ht="12.75" customHeight="1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</row>
    <row r="62" ht="12.75" customHeight="1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</row>
    <row r="63" ht="12.75" customHeight="1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</row>
    <row r="64" ht="12.75" customHeight="1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</row>
    <row r="65" ht="12.75" customHeight="1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</row>
    <row r="66" ht="12.75" customHeight="1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</row>
    <row r="67" ht="12.75" customHeight="1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</row>
    <row r="68" ht="12.75" customHeight="1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</row>
    <row r="69" ht="12.75" customHeight="1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</row>
    <row r="70" ht="12.75" customHeight="1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</row>
    <row r="71" ht="12.75" customHeight="1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</row>
    <row r="72" ht="12.75" customHeight="1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</row>
    <row r="73" ht="12.75" customHeight="1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</row>
    <row r="74" ht="12.75" customHeight="1">
      <c r="A74" s="124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</row>
    <row r="75" ht="12.75" customHeight="1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</row>
    <row r="76" ht="12.75" customHeight="1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</row>
    <row r="77" ht="12.75" customHeight="1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</row>
    <row r="78" ht="12.75" customHeight="1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</row>
    <row r="79" ht="12.75" customHeight="1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</row>
    <row r="80" ht="12.75" customHeight="1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</row>
    <row r="81" ht="12.75" customHeight="1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</row>
    <row r="82" ht="12.75" customHeight="1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</row>
    <row r="83" ht="12.75" customHeight="1">
      <c r="A83" s="124"/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</row>
    <row r="84" ht="12.75" customHeight="1">
      <c r="A84" s="124"/>
      <c r="B84" s="124"/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</row>
    <row r="85" ht="12.75" customHeight="1">
      <c r="A85" s="124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</row>
    <row r="86" ht="12.75" customHeight="1">
      <c r="A86" s="124"/>
      <c r="B86" s="124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</row>
    <row r="87" ht="12.75" customHeight="1">
      <c r="A87" s="124"/>
      <c r="B87" s="124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</row>
    <row r="88" ht="12.75" customHeight="1">
      <c r="A88" s="124"/>
      <c r="B88" s="124"/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</row>
    <row r="89" ht="12.75" customHeight="1">
      <c r="A89" s="124"/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</row>
    <row r="90" ht="12.75" customHeight="1">
      <c r="A90" s="124"/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</row>
    <row r="91" ht="12.75" customHeight="1">
      <c r="A91" s="124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</row>
    <row r="92" ht="12.75" customHeight="1">
      <c r="A92" s="124"/>
      <c r="B92" s="124"/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</row>
    <row r="93" ht="12.75" customHeight="1">
      <c r="A93" s="124"/>
      <c r="B93" s="124"/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</row>
    <row r="94" ht="12.75" customHeight="1">
      <c r="A94" s="124"/>
      <c r="B94" s="124"/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</row>
    <row r="95" ht="12.75" customHeight="1">
      <c r="A95" s="124"/>
      <c r="B95" s="124"/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</row>
    <row r="96" ht="12.75" customHeight="1">
      <c r="A96" s="124"/>
      <c r="B96" s="124"/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</row>
    <row r="97" ht="12.75" customHeight="1">
      <c r="A97" s="124"/>
      <c r="B97" s="124"/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</row>
    <row r="98" ht="12.75" customHeight="1">
      <c r="A98" s="124"/>
      <c r="B98" s="124"/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</row>
    <row r="99" ht="12.75" customHeight="1">
      <c r="A99" s="124"/>
      <c r="B99" s="124"/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</row>
    <row r="100" ht="12.75" customHeight="1">
      <c r="A100" s="124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</row>
    <row r="101" ht="12.75" customHeight="1">
      <c r="A101" s="124"/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</row>
    <row r="102" ht="12.75" customHeight="1">
      <c r="A102" s="124"/>
      <c r="B102" s="124"/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</row>
    <row r="103" ht="12.75" customHeight="1">
      <c r="A103" s="124"/>
      <c r="B103" s="124"/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</row>
    <row r="104" ht="12.75" customHeight="1">
      <c r="A104" s="124"/>
      <c r="B104" s="124"/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</row>
    <row r="105" ht="12.75" customHeight="1">
      <c r="A105" s="124"/>
      <c r="B105" s="124"/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</row>
    <row r="106" ht="12.75" customHeight="1">
      <c r="A106" s="124"/>
      <c r="B106" s="124"/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</row>
    <row r="107" ht="12.75" customHeight="1">
      <c r="A107" s="124"/>
      <c r="B107" s="124"/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</row>
    <row r="108" ht="12.75" customHeight="1">
      <c r="A108" s="124"/>
      <c r="B108" s="124"/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</row>
    <row r="109" ht="12.75" customHeight="1">
      <c r="A109" s="124"/>
      <c r="B109" s="124"/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</row>
    <row r="110" ht="12.75" customHeight="1">
      <c r="A110" s="124"/>
      <c r="B110" s="124"/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</row>
    <row r="111" ht="12.75" customHeight="1">
      <c r="A111" s="124"/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</row>
    <row r="112" ht="12.75" customHeight="1">
      <c r="A112" s="124"/>
      <c r="B112" s="124"/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</row>
    <row r="113" ht="12.75" customHeight="1">
      <c r="A113" s="124"/>
      <c r="B113" s="124"/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</row>
    <row r="114" ht="12.75" customHeight="1">
      <c r="A114" s="124"/>
      <c r="B114" s="124"/>
      <c r="C114" s="124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</row>
    <row r="115" ht="12.75" customHeight="1">
      <c r="A115" s="124"/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</row>
    <row r="116" ht="12.75" customHeight="1">
      <c r="A116" s="124"/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</row>
    <row r="117" ht="12.75" customHeight="1">
      <c r="A117" s="124"/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</row>
    <row r="118" ht="12.75" customHeight="1">
      <c r="A118" s="124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</row>
    <row r="119" ht="12.75" customHeight="1">
      <c r="A119" s="124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</row>
    <row r="120" ht="12.75" customHeight="1">
      <c r="A120" s="124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</row>
    <row r="121" ht="12.75" customHeight="1">
      <c r="A121" s="124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</row>
    <row r="122" ht="12.75" customHeight="1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</row>
    <row r="123" ht="12.75" customHeight="1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</row>
    <row r="124" ht="12.75" customHeight="1">
      <c r="A124" s="124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</row>
    <row r="125" ht="12.75" customHeight="1">
      <c r="A125" s="124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</row>
    <row r="126" ht="12.75" customHeight="1">
      <c r="A126" s="124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</row>
    <row r="127" ht="12.75" customHeight="1">
      <c r="A127" s="124"/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</row>
    <row r="128" ht="12.75" customHeight="1">
      <c r="A128" s="124"/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</row>
    <row r="129" ht="12.75" customHeight="1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</row>
    <row r="130" ht="12.75" customHeight="1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</row>
    <row r="131" ht="12.75" customHeight="1">
      <c r="A131" s="124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</row>
    <row r="132" ht="12.75" customHeight="1">
      <c r="A132" s="124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</row>
    <row r="133" ht="12.75" customHeight="1">
      <c r="A133" s="124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</row>
    <row r="134" ht="12.75" customHeight="1">
      <c r="A134" s="124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</row>
    <row r="135" ht="12.75" customHeight="1">
      <c r="A135" s="124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</row>
    <row r="136" ht="12.75" customHeight="1">
      <c r="A136" s="124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</row>
    <row r="137" ht="12.75" customHeight="1">
      <c r="A137" s="124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</row>
    <row r="138" ht="12.75" customHeight="1">
      <c r="A138" s="124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</row>
    <row r="139" ht="12.75" customHeight="1">
      <c r="A139" s="124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</row>
    <row r="140" ht="12.75" customHeight="1">
      <c r="A140" s="124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</row>
    <row r="141" ht="12.75" customHeight="1">
      <c r="A141" s="124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</row>
    <row r="142" ht="12.75" customHeight="1">
      <c r="A142" s="124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</row>
    <row r="143" ht="12.75" customHeight="1">
      <c r="A143" s="124"/>
      <c r="B143" s="124"/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</row>
    <row r="144" ht="12.75" customHeight="1">
      <c r="A144" s="124"/>
      <c r="B144" s="124"/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</row>
    <row r="145" ht="12.75" customHeight="1">
      <c r="A145" s="124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</row>
    <row r="146" ht="12.75" customHeight="1">
      <c r="A146" s="124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</row>
    <row r="147" ht="12.75" customHeight="1">
      <c r="A147" s="124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</row>
    <row r="148" ht="12.75" customHeight="1">
      <c r="A148" s="124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</row>
    <row r="149" ht="12.75" customHeight="1">
      <c r="A149" s="124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</row>
    <row r="150" ht="12.75" customHeight="1">
      <c r="A150" s="124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</row>
    <row r="151" ht="12.75" customHeight="1">
      <c r="A151" s="124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</row>
    <row r="152" ht="12.75" customHeight="1">
      <c r="A152" s="124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</row>
    <row r="153" ht="12.75" customHeight="1">
      <c r="A153" s="124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</row>
    <row r="154" ht="12.75" customHeight="1">
      <c r="A154" s="124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</row>
    <row r="155" ht="12.75" customHeight="1">
      <c r="A155" s="124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</row>
    <row r="156" ht="12.75" customHeight="1">
      <c r="A156" s="124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</row>
    <row r="157" ht="12.75" customHeight="1">
      <c r="A157" s="124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</row>
    <row r="158" ht="12.75" customHeight="1">
      <c r="A158" s="124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</row>
    <row r="159" ht="12.75" customHeight="1">
      <c r="A159" s="124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</row>
    <row r="160" ht="12.75" customHeight="1">
      <c r="A160" s="124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</row>
    <row r="161" ht="12.75" customHeight="1">
      <c r="A161" s="124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</row>
    <row r="162" ht="12.75" customHeight="1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</row>
    <row r="163" ht="12.75" customHeight="1">
      <c r="A163" s="124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</row>
    <row r="164" ht="12.75" customHeight="1">
      <c r="A164" s="124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</row>
    <row r="165" ht="12.75" customHeight="1">
      <c r="A165" s="124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</row>
    <row r="166" ht="12.75" customHeight="1">
      <c r="A166" s="124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</row>
    <row r="167" ht="12.75" customHeight="1">
      <c r="A167" s="124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</row>
    <row r="168" ht="12.75" customHeight="1">
      <c r="A168" s="124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</row>
    <row r="169" ht="12.75" customHeight="1">
      <c r="A169" s="124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</row>
    <row r="170" ht="12.75" customHeight="1">
      <c r="A170" s="124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</row>
    <row r="171" ht="12.75" customHeight="1">
      <c r="A171" s="124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</row>
    <row r="172" ht="12.75" customHeight="1">
      <c r="A172" s="124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</row>
    <row r="173" ht="12.75" customHeight="1">
      <c r="A173" s="124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</row>
    <row r="174" ht="12.75" customHeight="1">
      <c r="A174" s="124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</row>
    <row r="175" ht="12.75" customHeight="1">
      <c r="A175" s="124"/>
      <c r="B175" s="124"/>
      <c r="C175" s="124"/>
      <c r="D175" s="124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</row>
    <row r="176" ht="12.75" customHeight="1">
      <c r="A176" s="124"/>
      <c r="B176" s="124"/>
      <c r="C176" s="124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</row>
    <row r="177" ht="12.75" customHeight="1">
      <c r="A177" s="124"/>
      <c r="B177" s="124"/>
      <c r="C177" s="124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</row>
    <row r="178" ht="12.75" customHeight="1">
      <c r="A178" s="124"/>
      <c r="B178" s="124"/>
      <c r="C178" s="124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</row>
    <row r="179" ht="12.75" customHeight="1">
      <c r="A179" s="124"/>
      <c r="B179" s="124"/>
      <c r="C179" s="124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</row>
    <row r="180" ht="12.75" customHeight="1">
      <c r="A180" s="124"/>
      <c r="B180" s="124"/>
      <c r="C180" s="124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</row>
    <row r="181" ht="12.75" customHeight="1">
      <c r="A181" s="124"/>
      <c r="B181" s="124"/>
      <c r="C181" s="124"/>
      <c r="D181" s="124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</row>
    <row r="182" ht="12.75" customHeight="1">
      <c r="A182" s="124"/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</row>
    <row r="183" ht="12.75" customHeight="1">
      <c r="A183" s="124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</row>
    <row r="184" ht="12.75" customHeight="1">
      <c r="A184" s="124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</row>
    <row r="185" ht="12.75" customHeight="1">
      <c r="A185" s="124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</row>
    <row r="186" ht="12.75" customHeight="1">
      <c r="A186" s="124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</row>
    <row r="187" ht="12.75" customHeight="1">
      <c r="A187" s="124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</row>
    <row r="188" ht="12.75" customHeight="1">
      <c r="A188" s="124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</row>
    <row r="189" ht="12.75" customHeight="1">
      <c r="A189" s="124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</row>
    <row r="190" ht="12.75" customHeight="1">
      <c r="A190" s="124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</row>
    <row r="191" ht="12.75" customHeight="1">
      <c r="A191" s="124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</row>
    <row r="192" ht="12.75" customHeight="1">
      <c r="A192" s="124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</row>
    <row r="193" ht="12.75" customHeight="1">
      <c r="A193" s="124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</row>
    <row r="194" ht="12.75" customHeight="1">
      <c r="A194" s="124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</row>
    <row r="195" ht="12.75" customHeight="1">
      <c r="A195" s="124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</row>
    <row r="196" ht="12.75" customHeight="1">
      <c r="A196" s="124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</row>
    <row r="197" ht="12.75" customHeight="1">
      <c r="A197" s="124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</row>
    <row r="198" ht="12.75" customHeight="1">
      <c r="A198" s="124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</row>
    <row r="199" ht="12.75" customHeight="1">
      <c r="A199" s="124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</row>
    <row r="200" ht="12.75" customHeight="1">
      <c r="A200" s="124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</row>
    <row r="201" ht="12.75" customHeight="1">
      <c r="A201" s="124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</row>
    <row r="202" ht="12.75" customHeight="1">
      <c r="A202" s="124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</row>
    <row r="203" ht="12.75" customHeight="1">
      <c r="A203" s="124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</row>
    <row r="204" ht="12.75" customHeight="1">
      <c r="A204" s="124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</row>
    <row r="205" ht="12.75" customHeight="1">
      <c r="A205" s="124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</row>
    <row r="206" ht="12.75" customHeight="1">
      <c r="A206" s="124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</row>
    <row r="207" ht="12.75" customHeight="1">
      <c r="A207" s="124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</row>
    <row r="208" ht="12.75" customHeight="1">
      <c r="A208" s="124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</row>
    <row r="209" ht="12.75" customHeight="1">
      <c r="A209" s="124"/>
      <c r="B209" s="124"/>
      <c r="C209" s="124"/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</row>
    <row r="210" ht="12.75" customHeight="1">
      <c r="A210" s="124"/>
      <c r="B210" s="124"/>
      <c r="C210" s="124"/>
      <c r="D210" s="124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</row>
    <row r="211" ht="12.75" customHeight="1">
      <c r="A211" s="124"/>
      <c r="B211" s="124"/>
      <c r="C211" s="124"/>
      <c r="D211" s="124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</row>
    <row r="212" ht="12.75" customHeight="1">
      <c r="A212" s="124"/>
      <c r="B212" s="124"/>
      <c r="C212" s="124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</row>
    <row r="213" ht="12.75" customHeight="1">
      <c r="A213" s="124"/>
      <c r="B213" s="124"/>
      <c r="C213" s="124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</row>
    <row r="214" ht="12.75" customHeight="1">
      <c r="A214" s="124"/>
      <c r="B214" s="124"/>
      <c r="C214" s="124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</row>
    <row r="215" ht="12.75" customHeight="1">
      <c r="A215" s="124"/>
      <c r="B215" s="124"/>
      <c r="C215" s="124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</row>
    <row r="216" ht="12.75" customHeight="1">
      <c r="A216" s="124"/>
      <c r="B216" s="124"/>
      <c r="C216" s="124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</row>
    <row r="217" ht="12.75" customHeight="1">
      <c r="A217" s="124"/>
      <c r="B217" s="124"/>
      <c r="C217" s="124"/>
      <c r="D217" s="124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</row>
    <row r="218" ht="12.75" customHeight="1">
      <c r="A218" s="124"/>
      <c r="B218" s="124"/>
      <c r="C218" s="124"/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</row>
    <row r="219" ht="12.75" customHeight="1">
      <c r="A219" s="124"/>
      <c r="B219" s="124"/>
      <c r="C219" s="124"/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</row>
    <row r="220" ht="12.75" customHeight="1">
      <c r="A220" s="124"/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</row>
    <row r="221" ht="12.75" customHeight="1">
      <c r="A221" s="124"/>
      <c r="B221" s="124"/>
      <c r="C221" s="124"/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</row>
    <row r="222" ht="12.75" customHeight="1">
      <c r="A222" s="124"/>
      <c r="B222" s="124"/>
      <c r="C222" s="124"/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</row>
    <row r="223" ht="12.75" customHeight="1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</row>
    <row r="224" ht="12.75" customHeight="1">
      <c r="A224" s="124"/>
      <c r="B224" s="124"/>
      <c r="C224" s="124"/>
      <c r="D224" s="124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</row>
    <row r="225" ht="12.75" customHeight="1">
      <c r="A225" s="124"/>
      <c r="B225" s="124"/>
      <c r="C225" s="124"/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</row>
    <row r="226" ht="12.75" customHeight="1">
      <c r="A226" s="124"/>
      <c r="B226" s="124"/>
      <c r="C226" s="124"/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</row>
    <row r="227" ht="12.75" customHeight="1">
      <c r="A227" s="124"/>
      <c r="B227" s="124"/>
      <c r="C227" s="124"/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</row>
    <row r="228" ht="12.75" customHeight="1">
      <c r="A228" s="124"/>
      <c r="B228" s="124"/>
      <c r="C228" s="124"/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</row>
    <row r="229" ht="12.75" customHeight="1">
      <c r="A229" s="124"/>
      <c r="B229" s="124"/>
      <c r="C229" s="124"/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</row>
    <row r="230" ht="12.75" customHeight="1">
      <c r="A230" s="124"/>
      <c r="B230" s="124"/>
      <c r="C230" s="124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</row>
    <row r="231" ht="12.75" customHeight="1">
      <c r="A231" s="124"/>
      <c r="B231" s="124"/>
      <c r="C231" s="124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</row>
    <row r="232" ht="12.75" customHeight="1">
      <c r="A232" s="124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</row>
    <row r="233" ht="12.75" customHeight="1">
      <c r="A233" s="124"/>
      <c r="B233" s="124"/>
      <c r="C233" s="124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</row>
    <row r="234" ht="12.75" customHeight="1">
      <c r="A234" s="124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</row>
    <row r="235" ht="12.75" customHeight="1">
      <c r="A235" s="124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</row>
    <row r="236" ht="12.75" customHeight="1">
      <c r="A236" s="124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</row>
    <row r="237" ht="12.75" customHeight="1">
      <c r="A237" s="124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</row>
    <row r="238" ht="12.75" customHeight="1">
      <c r="A238" s="124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</row>
    <row r="239" ht="12.75" customHeight="1">
      <c r="A239" s="124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</row>
    <row r="240" ht="12.75" customHeight="1">
      <c r="A240" s="124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</row>
    <row r="241" ht="12.75" customHeight="1">
      <c r="A241" s="124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</row>
    <row r="242" ht="12.75" customHeight="1">
      <c r="A242" s="124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</row>
    <row r="243" ht="12.75" customHeight="1">
      <c r="A243" s="124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</row>
    <row r="244" ht="12.75" customHeight="1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</row>
    <row r="245" ht="12.75" customHeight="1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</row>
    <row r="246" ht="12.75" customHeight="1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</row>
    <row r="247" ht="12.75" customHeight="1">
      <c r="A247" s="124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</row>
    <row r="248" ht="12.75" customHeight="1">
      <c r="A248" s="124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</row>
    <row r="249" ht="12.75" customHeight="1">
      <c r="A249" s="124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</row>
    <row r="250" ht="12.75" customHeight="1">
      <c r="A250" s="124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</row>
    <row r="251" ht="12.75" customHeight="1">
      <c r="A251" s="124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</row>
    <row r="252" ht="12.75" customHeight="1">
      <c r="A252" s="124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</row>
    <row r="253" ht="12.75" customHeight="1">
      <c r="A253" s="124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</row>
    <row r="254" ht="12.75" customHeight="1">
      <c r="A254" s="124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</row>
    <row r="255" ht="12.75" customHeight="1">
      <c r="A255" s="124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</row>
    <row r="256" ht="12.75" customHeight="1">
      <c r="A256" s="124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</row>
    <row r="257" ht="12.75" customHeight="1">
      <c r="A257" s="124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</row>
    <row r="258" ht="12.75" customHeight="1">
      <c r="A258" s="124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</row>
    <row r="259" ht="12.75" customHeight="1">
      <c r="A259" s="124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</row>
    <row r="260" ht="12.75" customHeight="1">
      <c r="A260" s="124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</row>
    <row r="261" ht="12.75" customHeight="1">
      <c r="A261" s="124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</row>
    <row r="262" ht="12.75" customHeight="1">
      <c r="A262" s="124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</row>
    <row r="263" ht="12.75" customHeight="1">
      <c r="A263" s="124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</row>
    <row r="264" ht="12.75" customHeight="1">
      <c r="A264" s="124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</row>
    <row r="265" ht="12.75" customHeight="1">
      <c r="A265" s="124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</row>
    <row r="266" ht="12.75" customHeight="1">
      <c r="A266" s="124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</row>
    <row r="267" ht="12.75" customHeight="1">
      <c r="A267" s="124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</row>
    <row r="268" ht="12.75" customHeight="1">
      <c r="A268" s="124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</row>
    <row r="269" ht="12.75" customHeight="1">
      <c r="A269" s="124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</row>
    <row r="270" ht="12.75" customHeight="1">
      <c r="A270" s="124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</row>
    <row r="271" ht="12.75" customHeight="1">
      <c r="A271" s="124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</row>
    <row r="272" ht="12.75" customHeight="1">
      <c r="A272" s="124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</row>
    <row r="273" ht="12.75" customHeight="1">
      <c r="A273" s="124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</row>
    <row r="274" ht="12.75" customHeight="1">
      <c r="A274" s="124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</row>
    <row r="275" ht="12.75" customHeight="1">
      <c r="A275" s="124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</row>
    <row r="276" ht="12.75" customHeight="1">
      <c r="A276" s="124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</row>
    <row r="277" ht="12.75" customHeight="1">
      <c r="A277" s="124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</row>
    <row r="278" ht="12.75" customHeight="1">
      <c r="A278" s="124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</row>
    <row r="279" ht="12.75" customHeight="1">
      <c r="A279" s="124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</row>
    <row r="280" ht="12.75" customHeight="1">
      <c r="A280" s="124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</row>
    <row r="281" ht="12.75" customHeight="1">
      <c r="A281" s="124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</row>
    <row r="282" ht="12.75" customHeight="1">
      <c r="A282" s="124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</row>
    <row r="283" ht="12.75" customHeight="1">
      <c r="A283" s="124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</row>
    <row r="284" ht="12.75" customHeight="1">
      <c r="A284" s="124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</row>
    <row r="285" ht="12.75" customHeight="1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</row>
    <row r="286" ht="12.75" customHeight="1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</row>
    <row r="287" ht="12.75" customHeight="1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</row>
    <row r="288" ht="12.75" customHeight="1">
      <c r="A288" s="124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</row>
    <row r="289" ht="12.75" customHeight="1">
      <c r="A289" s="124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</row>
    <row r="290" ht="12.75" customHeight="1">
      <c r="A290" s="124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</row>
    <row r="291" ht="12.75" customHeight="1">
      <c r="A291" s="124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</row>
    <row r="292" ht="12.75" customHeight="1">
      <c r="A292" s="124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</row>
    <row r="293" ht="12.75" customHeight="1">
      <c r="A293" s="124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</row>
    <row r="294" ht="12.75" customHeight="1">
      <c r="A294" s="124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</row>
    <row r="295" ht="12.75" customHeight="1">
      <c r="A295" s="124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</row>
    <row r="296" ht="12.75" customHeight="1">
      <c r="A296" s="124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</row>
    <row r="297" ht="12.75" customHeight="1">
      <c r="A297" s="124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</row>
    <row r="298" ht="12.75" customHeight="1">
      <c r="A298" s="124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</row>
    <row r="299" ht="12.75" customHeight="1">
      <c r="A299" s="124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</row>
    <row r="300" ht="12.75" customHeight="1">
      <c r="A300" s="124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</row>
    <row r="301" ht="12.75" customHeight="1">
      <c r="A301" s="124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</row>
    <row r="302" ht="12.75" customHeight="1">
      <c r="A302" s="124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</row>
    <row r="303" ht="12.75" customHeight="1">
      <c r="A303" s="124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</row>
    <row r="304" ht="12.75" customHeight="1">
      <c r="A304" s="124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</row>
    <row r="305" ht="12.75" customHeight="1">
      <c r="A305" s="124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</row>
    <row r="306" ht="12.75" customHeight="1">
      <c r="A306" s="124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</row>
    <row r="307" ht="12.75" customHeight="1">
      <c r="A307" s="124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</row>
    <row r="308" ht="12.75" customHeight="1">
      <c r="A308" s="124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</row>
    <row r="309" ht="12.75" customHeight="1">
      <c r="A309" s="124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</row>
    <row r="310" ht="12.75" customHeight="1">
      <c r="A310" s="124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</row>
    <row r="311" ht="12.75" customHeight="1">
      <c r="A311" s="124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</row>
    <row r="312" ht="12.75" customHeight="1">
      <c r="A312" s="124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</row>
    <row r="313" ht="12.75" customHeight="1">
      <c r="A313" s="124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</row>
    <row r="314" ht="12.75" customHeight="1">
      <c r="A314" s="124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</row>
    <row r="315" ht="12.75" customHeight="1">
      <c r="A315" s="124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</row>
    <row r="316" ht="12.75" customHeight="1">
      <c r="A316" s="124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</row>
    <row r="317" ht="12.75" customHeight="1">
      <c r="A317" s="124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</row>
    <row r="318" ht="12.75" customHeight="1">
      <c r="A318" s="124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</row>
    <row r="319" ht="12.75" customHeight="1">
      <c r="A319" s="124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</row>
    <row r="320" ht="12.75" customHeight="1">
      <c r="A320" s="124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</row>
    <row r="321" ht="12.75" customHeight="1">
      <c r="A321" s="124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</row>
    <row r="322" ht="12.75" customHeight="1">
      <c r="A322" s="124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</row>
    <row r="323" ht="12.75" customHeight="1">
      <c r="A323" s="124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</row>
    <row r="324" ht="12.75" customHeight="1">
      <c r="A324" s="124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</row>
    <row r="325" ht="12.75" customHeight="1">
      <c r="A325" s="124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</row>
    <row r="326" ht="12.75" customHeight="1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</row>
    <row r="327" ht="12.75" customHeight="1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</row>
    <row r="328" ht="12.75" customHeight="1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</row>
    <row r="329" ht="12.75" customHeight="1">
      <c r="A329" s="124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</row>
    <row r="330" ht="12.75" customHeight="1">
      <c r="A330" s="124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</row>
    <row r="331" ht="12.75" customHeight="1">
      <c r="A331" s="124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</row>
    <row r="332" ht="12.75" customHeight="1">
      <c r="A332" s="124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</row>
    <row r="333" ht="12.75" customHeight="1">
      <c r="A333" s="124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</row>
    <row r="334" ht="12.75" customHeight="1">
      <c r="A334" s="124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</row>
    <row r="335" ht="12.75" customHeight="1">
      <c r="A335" s="124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</row>
    <row r="336" ht="12.75" customHeight="1">
      <c r="A336" s="124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</row>
    <row r="337" ht="12.75" customHeight="1">
      <c r="A337" s="124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</row>
    <row r="338" ht="12.75" customHeight="1">
      <c r="A338" s="124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</row>
    <row r="339" ht="12.75" customHeight="1">
      <c r="A339" s="124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</row>
    <row r="340" ht="12.75" customHeight="1">
      <c r="A340" s="124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</row>
    <row r="341" ht="12.75" customHeight="1">
      <c r="A341" s="124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</row>
    <row r="342" ht="12.75" customHeight="1">
      <c r="A342" s="124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</row>
    <row r="343" ht="12.75" customHeight="1">
      <c r="A343" s="124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</row>
    <row r="344" ht="12.75" customHeight="1">
      <c r="A344" s="124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</row>
    <row r="345" ht="12.75" customHeight="1">
      <c r="A345" s="124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</row>
    <row r="346" ht="12.75" customHeight="1">
      <c r="A346" s="124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</row>
    <row r="347" ht="12.75" customHeight="1">
      <c r="A347" s="124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</row>
    <row r="348" ht="12.75" customHeight="1">
      <c r="A348" s="124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</row>
    <row r="349" ht="12.75" customHeight="1">
      <c r="A349" s="124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</row>
    <row r="350" ht="12.75" customHeight="1">
      <c r="A350" s="124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</row>
    <row r="351" ht="12.75" customHeight="1">
      <c r="A351" s="124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</row>
    <row r="352" ht="12.75" customHeight="1">
      <c r="A352" s="124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</row>
    <row r="353" ht="12.75" customHeight="1">
      <c r="A353" s="124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</row>
    <row r="354" ht="12.75" customHeight="1">
      <c r="A354" s="124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</row>
    <row r="355" ht="12.75" customHeight="1">
      <c r="A355" s="124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</row>
    <row r="356" ht="12.75" customHeight="1">
      <c r="A356" s="124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</row>
    <row r="357" ht="12.75" customHeight="1">
      <c r="A357" s="124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</row>
    <row r="358" ht="12.75" customHeight="1">
      <c r="A358" s="124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</row>
    <row r="359" ht="12.75" customHeight="1">
      <c r="A359" s="124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</row>
    <row r="360" ht="12.75" customHeight="1">
      <c r="A360" s="124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</row>
    <row r="361" ht="12.75" customHeight="1">
      <c r="A361" s="124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</row>
    <row r="362" ht="12.75" customHeight="1">
      <c r="A362" s="124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</row>
    <row r="363" ht="12.75" customHeight="1">
      <c r="A363" s="124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</row>
    <row r="364" ht="12.75" customHeight="1">
      <c r="A364" s="124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</row>
    <row r="365" ht="12.75" customHeight="1">
      <c r="A365" s="124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</row>
    <row r="366" ht="12.75" customHeight="1">
      <c r="A366" s="124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</row>
    <row r="367" ht="12.75" customHeight="1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</row>
    <row r="368" ht="12.75" customHeight="1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</row>
    <row r="369" ht="12.75" customHeight="1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</row>
    <row r="370" ht="12.75" customHeight="1">
      <c r="A370" s="124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</row>
    <row r="371" ht="12.75" customHeight="1">
      <c r="A371" s="124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</row>
    <row r="372" ht="12.75" customHeight="1">
      <c r="A372" s="124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</row>
    <row r="373" ht="12.75" customHeight="1">
      <c r="A373" s="124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</row>
    <row r="374" ht="12.75" customHeight="1">
      <c r="A374" s="124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</row>
    <row r="375" ht="12.75" customHeight="1">
      <c r="A375" s="124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</row>
    <row r="376" ht="12.75" customHeight="1">
      <c r="A376" s="124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</row>
    <row r="377" ht="12.75" customHeight="1">
      <c r="A377" s="124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</row>
    <row r="378" ht="12.75" customHeight="1">
      <c r="A378" s="124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</row>
    <row r="379" ht="12.75" customHeight="1">
      <c r="A379" s="124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</row>
    <row r="380" ht="12.75" customHeight="1">
      <c r="A380" s="124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</row>
    <row r="381" ht="12.75" customHeight="1">
      <c r="A381" s="124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</row>
    <row r="382" ht="12.75" customHeight="1">
      <c r="A382" s="124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</row>
    <row r="383" ht="12.75" customHeight="1">
      <c r="A383" s="124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</row>
    <row r="384" ht="12.75" customHeight="1">
      <c r="A384" s="124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</row>
    <row r="385" ht="12.75" customHeight="1">
      <c r="A385" s="124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</row>
    <row r="386" ht="12.75" customHeight="1">
      <c r="A386" s="124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</row>
    <row r="387" ht="12.75" customHeight="1">
      <c r="A387" s="124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</row>
    <row r="388" ht="12.75" customHeight="1">
      <c r="A388" s="124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</row>
    <row r="389" ht="12.75" customHeight="1">
      <c r="A389" s="124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</row>
    <row r="390" ht="12.75" customHeight="1">
      <c r="A390" s="124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</row>
    <row r="391" ht="12.75" customHeight="1">
      <c r="A391" s="124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</row>
    <row r="392" ht="12.75" customHeight="1">
      <c r="A392" s="124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</row>
    <row r="393" ht="12.75" customHeight="1">
      <c r="A393" s="124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</row>
    <row r="394" ht="12.75" customHeight="1">
      <c r="A394" s="124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</row>
    <row r="395" ht="12.75" customHeight="1">
      <c r="A395" s="124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</row>
    <row r="396" ht="12.75" customHeight="1">
      <c r="A396" s="124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</row>
    <row r="397" ht="12.75" customHeight="1">
      <c r="A397" s="124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</row>
    <row r="398" ht="12.75" customHeight="1">
      <c r="A398" s="124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</row>
    <row r="399" ht="12.75" customHeight="1">
      <c r="A399" s="124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</row>
    <row r="400" ht="12.75" customHeight="1">
      <c r="A400" s="124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</row>
    <row r="401" ht="12.75" customHeight="1">
      <c r="A401" s="124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</row>
    <row r="402" ht="12.75" customHeight="1">
      <c r="A402" s="124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</row>
    <row r="403" ht="12.75" customHeight="1">
      <c r="A403" s="124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</row>
    <row r="404" ht="12.75" customHeight="1">
      <c r="A404" s="124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</row>
    <row r="405" ht="12.75" customHeight="1">
      <c r="A405" s="124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</row>
    <row r="406" ht="12.75" customHeight="1">
      <c r="A406" s="124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</row>
    <row r="407" ht="12.75" customHeight="1">
      <c r="A407" s="124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</row>
    <row r="408" ht="12.75" customHeight="1">
      <c r="A408" s="124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</row>
    <row r="409" ht="12.75" customHeight="1">
      <c r="A409" s="124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</row>
    <row r="410" ht="12.75" customHeight="1">
      <c r="A410" s="124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</row>
    <row r="411" ht="12.75" customHeight="1">
      <c r="A411" s="124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</row>
    <row r="412" ht="12.75" customHeight="1">
      <c r="A412" s="124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</row>
    <row r="413" ht="12.75" customHeight="1">
      <c r="A413" s="124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</row>
    <row r="414" ht="12.75" customHeight="1">
      <c r="A414" s="124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</row>
    <row r="415" ht="12.75" customHeight="1">
      <c r="A415" s="124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</row>
    <row r="416" ht="12.75" customHeight="1">
      <c r="A416" s="124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</row>
    <row r="417" ht="12.75" customHeight="1">
      <c r="A417" s="124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</row>
    <row r="418" ht="12.75" customHeight="1">
      <c r="A418" s="124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</row>
    <row r="419" ht="12.75" customHeight="1">
      <c r="A419" s="124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</row>
    <row r="420" ht="12.75" customHeight="1">
      <c r="A420" s="124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</row>
    <row r="421" ht="12.75" customHeight="1">
      <c r="A421" s="124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</row>
    <row r="422" ht="12.75" customHeight="1">
      <c r="A422" s="124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</row>
    <row r="423" ht="12.75" customHeight="1">
      <c r="A423" s="124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</row>
    <row r="424" ht="12.75" customHeight="1">
      <c r="A424" s="124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</row>
    <row r="425" ht="12.75" customHeight="1">
      <c r="A425" s="124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</row>
    <row r="426" ht="12.75" customHeight="1">
      <c r="A426" s="124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</row>
    <row r="427" ht="12.75" customHeight="1">
      <c r="A427" s="124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</row>
    <row r="428" ht="12.75" customHeight="1">
      <c r="A428" s="124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</row>
    <row r="429" ht="12.75" customHeight="1">
      <c r="A429" s="124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</row>
    <row r="430" ht="12.75" customHeight="1">
      <c r="A430" s="124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</row>
    <row r="431" ht="12.75" customHeight="1">
      <c r="A431" s="124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</row>
    <row r="432" ht="12.75" customHeight="1">
      <c r="A432" s="124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  <c r="AB432" s="124"/>
      <c r="AC432" s="124"/>
      <c r="AD432" s="124"/>
      <c r="AE432" s="124"/>
      <c r="AF432" s="124"/>
    </row>
    <row r="433" ht="12.75" customHeight="1">
      <c r="A433" s="124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</row>
    <row r="434" ht="12.75" customHeight="1">
      <c r="A434" s="124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</row>
    <row r="435" ht="12.75" customHeight="1">
      <c r="A435" s="124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</row>
    <row r="436" ht="12.75" customHeight="1">
      <c r="A436" s="124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  <c r="AB436" s="124"/>
      <c r="AC436" s="124"/>
      <c r="AD436" s="124"/>
      <c r="AE436" s="124"/>
      <c r="AF436" s="124"/>
    </row>
    <row r="437" ht="12.75" customHeight="1">
      <c r="A437" s="124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  <c r="AB437" s="124"/>
      <c r="AC437" s="124"/>
      <c r="AD437" s="124"/>
      <c r="AE437" s="124"/>
      <c r="AF437" s="124"/>
    </row>
    <row r="438" ht="12.75" customHeight="1">
      <c r="A438" s="124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  <c r="AB438" s="124"/>
      <c r="AC438" s="124"/>
      <c r="AD438" s="124"/>
      <c r="AE438" s="124"/>
      <c r="AF438" s="124"/>
    </row>
    <row r="439" ht="12.75" customHeight="1">
      <c r="A439" s="124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  <c r="AB439" s="124"/>
      <c r="AC439" s="124"/>
      <c r="AD439" s="124"/>
      <c r="AE439" s="124"/>
      <c r="AF439" s="124"/>
    </row>
    <row r="440" ht="12.75" customHeight="1">
      <c r="A440" s="124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</row>
    <row r="441" ht="12.75" customHeight="1">
      <c r="A441" s="124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  <c r="AB441" s="124"/>
      <c r="AC441" s="124"/>
      <c r="AD441" s="124"/>
      <c r="AE441" s="124"/>
      <c r="AF441" s="124"/>
    </row>
    <row r="442" ht="12.75" customHeight="1">
      <c r="A442" s="124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  <c r="AB442" s="124"/>
      <c r="AC442" s="124"/>
      <c r="AD442" s="124"/>
      <c r="AE442" s="124"/>
      <c r="AF442" s="124"/>
    </row>
    <row r="443" ht="12.75" customHeight="1">
      <c r="A443" s="124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</row>
    <row r="444" ht="12.75" customHeight="1">
      <c r="A444" s="124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  <c r="AB444" s="124"/>
      <c r="AC444" s="124"/>
      <c r="AD444" s="124"/>
      <c r="AE444" s="124"/>
      <c r="AF444" s="124"/>
    </row>
    <row r="445" ht="12.75" customHeight="1">
      <c r="A445" s="124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  <c r="AB445" s="124"/>
      <c r="AC445" s="124"/>
      <c r="AD445" s="124"/>
      <c r="AE445" s="124"/>
      <c r="AF445" s="124"/>
    </row>
    <row r="446" ht="12.75" customHeight="1">
      <c r="A446" s="124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  <c r="AB446" s="124"/>
      <c r="AC446" s="124"/>
      <c r="AD446" s="124"/>
      <c r="AE446" s="124"/>
      <c r="AF446" s="124"/>
    </row>
    <row r="447" ht="12.75" customHeight="1">
      <c r="A447" s="124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  <c r="AB447" s="124"/>
      <c r="AC447" s="124"/>
      <c r="AD447" s="124"/>
      <c r="AE447" s="124"/>
      <c r="AF447" s="124"/>
    </row>
    <row r="448" ht="12.75" customHeight="1">
      <c r="A448" s="124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  <c r="AB448" s="124"/>
      <c r="AC448" s="124"/>
      <c r="AD448" s="124"/>
      <c r="AE448" s="124"/>
      <c r="AF448" s="124"/>
    </row>
    <row r="449" ht="12.75" customHeight="1">
      <c r="A449" s="124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4"/>
      <c r="AF449" s="124"/>
    </row>
    <row r="450" ht="12.75" customHeight="1">
      <c r="A450" s="124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  <c r="AB450" s="124"/>
      <c r="AC450" s="124"/>
      <c r="AD450" s="124"/>
      <c r="AE450" s="124"/>
      <c r="AF450" s="124"/>
    </row>
    <row r="451" ht="12.75" customHeight="1">
      <c r="A451" s="124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  <c r="AB451" s="124"/>
      <c r="AC451" s="124"/>
      <c r="AD451" s="124"/>
      <c r="AE451" s="124"/>
      <c r="AF451" s="124"/>
    </row>
    <row r="452" ht="12.75" customHeight="1">
      <c r="A452" s="124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  <c r="AB452" s="124"/>
      <c r="AC452" s="124"/>
      <c r="AD452" s="124"/>
      <c r="AE452" s="124"/>
      <c r="AF452" s="124"/>
    </row>
    <row r="453" ht="12.75" customHeight="1">
      <c r="A453" s="124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  <c r="AB453" s="124"/>
      <c r="AC453" s="124"/>
      <c r="AD453" s="124"/>
      <c r="AE453" s="124"/>
      <c r="AF453" s="124"/>
    </row>
    <row r="454" ht="12.75" customHeight="1">
      <c r="A454" s="124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  <c r="AB454" s="124"/>
      <c r="AC454" s="124"/>
      <c r="AD454" s="124"/>
      <c r="AE454" s="124"/>
      <c r="AF454" s="124"/>
    </row>
    <row r="455" ht="12.75" customHeight="1">
      <c r="A455" s="124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  <c r="AB455" s="124"/>
      <c r="AC455" s="124"/>
      <c r="AD455" s="124"/>
      <c r="AE455" s="124"/>
      <c r="AF455" s="124"/>
    </row>
    <row r="456" ht="12.75" customHeight="1">
      <c r="A456" s="124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</row>
    <row r="457" ht="12.75" customHeight="1">
      <c r="A457" s="124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  <c r="AB457" s="124"/>
      <c r="AC457" s="124"/>
      <c r="AD457" s="124"/>
      <c r="AE457" s="124"/>
      <c r="AF457" s="124"/>
    </row>
    <row r="458" ht="12.75" customHeight="1">
      <c r="A458" s="124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4"/>
      <c r="AF458" s="124"/>
    </row>
    <row r="459" ht="12.75" customHeight="1">
      <c r="A459" s="124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  <c r="AB459" s="124"/>
      <c r="AC459" s="124"/>
      <c r="AD459" s="124"/>
      <c r="AE459" s="124"/>
      <c r="AF459" s="124"/>
    </row>
    <row r="460" ht="12.75" customHeight="1">
      <c r="A460" s="124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  <c r="AB460" s="124"/>
      <c r="AC460" s="124"/>
      <c r="AD460" s="124"/>
      <c r="AE460" s="124"/>
      <c r="AF460" s="124"/>
    </row>
    <row r="461" ht="12.75" customHeight="1">
      <c r="A461" s="124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  <c r="AB461" s="124"/>
      <c r="AC461" s="124"/>
      <c r="AD461" s="124"/>
      <c r="AE461" s="124"/>
      <c r="AF461" s="124"/>
    </row>
    <row r="462" ht="12.75" customHeight="1">
      <c r="A462" s="124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  <c r="AB462" s="124"/>
      <c r="AC462" s="124"/>
      <c r="AD462" s="124"/>
      <c r="AE462" s="124"/>
      <c r="AF462" s="124"/>
    </row>
    <row r="463" ht="12.75" customHeight="1">
      <c r="A463" s="124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  <c r="AB463" s="124"/>
      <c r="AC463" s="124"/>
      <c r="AD463" s="124"/>
      <c r="AE463" s="124"/>
      <c r="AF463" s="124"/>
    </row>
    <row r="464" ht="12.75" customHeight="1">
      <c r="A464" s="124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  <c r="AB464" s="124"/>
      <c r="AC464" s="124"/>
      <c r="AD464" s="124"/>
      <c r="AE464" s="124"/>
      <c r="AF464" s="124"/>
    </row>
    <row r="465" ht="12.75" customHeight="1">
      <c r="A465" s="124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  <c r="AB465" s="124"/>
      <c r="AC465" s="124"/>
      <c r="AD465" s="124"/>
      <c r="AE465" s="124"/>
      <c r="AF465" s="124"/>
    </row>
    <row r="466" ht="12.75" customHeight="1">
      <c r="A466" s="124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  <c r="AB466" s="124"/>
      <c r="AC466" s="124"/>
      <c r="AD466" s="124"/>
      <c r="AE466" s="124"/>
      <c r="AF466" s="124"/>
    </row>
    <row r="467" ht="12.75" customHeight="1">
      <c r="A467" s="124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  <c r="AB467" s="124"/>
      <c r="AC467" s="124"/>
      <c r="AD467" s="124"/>
      <c r="AE467" s="124"/>
      <c r="AF467" s="124"/>
    </row>
    <row r="468" ht="12.75" customHeight="1">
      <c r="A468" s="124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  <c r="AB468" s="124"/>
      <c r="AC468" s="124"/>
      <c r="AD468" s="124"/>
      <c r="AE468" s="124"/>
      <c r="AF468" s="124"/>
    </row>
    <row r="469" ht="12.75" customHeight="1">
      <c r="A469" s="124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  <c r="AB469" s="124"/>
      <c r="AC469" s="124"/>
      <c r="AD469" s="124"/>
      <c r="AE469" s="124"/>
      <c r="AF469" s="124"/>
    </row>
    <row r="470" ht="12.75" customHeight="1">
      <c r="A470" s="124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  <c r="AB470" s="124"/>
      <c r="AC470" s="124"/>
      <c r="AD470" s="124"/>
      <c r="AE470" s="124"/>
      <c r="AF470" s="124"/>
    </row>
    <row r="471" ht="12.75" customHeight="1">
      <c r="A471" s="124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  <c r="AB471" s="124"/>
      <c r="AC471" s="124"/>
      <c r="AD471" s="124"/>
      <c r="AE471" s="124"/>
      <c r="AF471" s="124"/>
    </row>
    <row r="472" ht="12.75" customHeight="1">
      <c r="A472" s="124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  <c r="AB472" s="124"/>
      <c r="AC472" s="124"/>
      <c r="AD472" s="124"/>
      <c r="AE472" s="124"/>
      <c r="AF472" s="124"/>
    </row>
    <row r="473" ht="12.75" customHeight="1">
      <c r="A473" s="124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  <c r="AB473" s="124"/>
      <c r="AC473" s="124"/>
      <c r="AD473" s="124"/>
      <c r="AE473" s="124"/>
      <c r="AF473" s="124"/>
    </row>
    <row r="474" ht="12.75" customHeight="1">
      <c r="A474" s="124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  <c r="AB474" s="124"/>
      <c r="AC474" s="124"/>
      <c r="AD474" s="124"/>
      <c r="AE474" s="124"/>
      <c r="AF474" s="124"/>
    </row>
    <row r="475" ht="12.75" customHeight="1">
      <c r="A475" s="124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  <c r="AB475" s="124"/>
      <c r="AC475" s="124"/>
      <c r="AD475" s="124"/>
      <c r="AE475" s="124"/>
      <c r="AF475" s="124"/>
    </row>
    <row r="476" ht="12.75" customHeight="1">
      <c r="A476" s="124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  <c r="AB476" s="124"/>
      <c r="AC476" s="124"/>
      <c r="AD476" s="124"/>
      <c r="AE476" s="124"/>
      <c r="AF476" s="124"/>
    </row>
    <row r="477" ht="12.75" customHeight="1">
      <c r="A477" s="124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  <c r="AB477" s="124"/>
      <c r="AC477" s="124"/>
      <c r="AD477" s="124"/>
      <c r="AE477" s="124"/>
      <c r="AF477" s="124"/>
    </row>
    <row r="478" ht="12.75" customHeight="1">
      <c r="A478" s="124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  <c r="AB478" s="124"/>
      <c r="AC478" s="124"/>
      <c r="AD478" s="124"/>
      <c r="AE478" s="124"/>
      <c r="AF478" s="124"/>
    </row>
    <row r="479" ht="12.75" customHeight="1">
      <c r="A479" s="124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  <c r="AB479" s="124"/>
      <c r="AC479" s="124"/>
      <c r="AD479" s="124"/>
      <c r="AE479" s="124"/>
      <c r="AF479" s="124"/>
    </row>
    <row r="480" ht="12.75" customHeight="1">
      <c r="A480" s="124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  <c r="AB480" s="124"/>
      <c r="AC480" s="124"/>
      <c r="AD480" s="124"/>
      <c r="AE480" s="124"/>
      <c r="AF480" s="124"/>
    </row>
    <row r="481" ht="12.75" customHeight="1">
      <c r="A481" s="124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  <c r="AB481" s="124"/>
      <c r="AC481" s="124"/>
      <c r="AD481" s="124"/>
      <c r="AE481" s="124"/>
      <c r="AF481" s="124"/>
    </row>
    <row r="482" ht="12.75" customHeight="1">
      <c r="A482" s="124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  <c r="AB482" s="124"/>
      <c r="AC482" s="124"/>
      <c r="AD482" s="124"/>
      <c r="AE482" s="124"/>
      <c r="AF482" s="124"/>
    </row>
    <row r="483" ht="12.75" customHeight="1">
      <c r="A483" s="124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  <c r="AB483" s="124"/>
      <c r="AC483" s="124"/>
      <c r="AD483" s="124"/>
      <c r="AE483" s="124"/>
      <c r="AF483" s="124"/>
    </row>
    <row r="484" ht="12.75" customHeight="1">
      <c r="A484" s="124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  <c r="AA484" s="124"/>
      <c r="AB484" s="124"/>
      <c r="AC484" s="124"/>
      <c r="AD484" s="124"/>
      <c r="AE484" s="124"/>
      <c r="AF484" s="124"/>
    </row>
    <row r="485" ht="12.75" customHeight="1">
      <c r="A485" s="124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  <c r="AA485" s="124"/>
      <c r="AB485" s="124"/>
      <c r="AC485" s="124"/>
      <c r="AD485" s="124"/>
      <c r="AE485" s="124"/>
      <c r="AF485" s="124"/>
    </row>
    <row r="486" ht="12.75" customHeight="1">
      <c r="A486" s="124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  <c r="AA486" s="124"/>
      <c r="AB486" s="124"/>
      <c r="AC486" s="124"/>
      <c r="AD486" s="124"/>
      <c r="AE486" s="124"/>
      <c r="AF486" s="124"/>
    </row>
    <row r="487" ht="12.75" customHeight="1">
      <c r="A487" s="124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  <c r="AB487" s="124"/>
      <c r="AC487" s="124"/>
      <c r="AD487" s="124"/>
      <c r="AE487" s="124"/>
      <c r="AF487" s="124"/>
    </row>
    <row r="488" ht="12.75" customHeight="1">
      <c r="A488" s="124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  <c r="AB488" s="124"/>
      <c r="AC488" s="124"/>
      <c r="AD488" s="124"/>
      <c r="AE488" s="124"/>
      <c r="AF488" s="124"/>
    </row>
    <row r="489" ht="12.75" customHeight="1">
      <c r="A489" s="124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  <c r="AA489" s="124"/>
      <c r="AB489" s="124"/>
      <c r="AC489" s="124"/>
      <c r="AD489" s="124"/>
      <c r="AE489" s="124"/>
      <c r="AF489" s="124"/>
    </row>
    <row r="490" ht="12.75" customHeight="1">
      <c r="A490" s="124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  <c r="AA490" s="124"/>
      <c r="AB490" s="124"/>
      <c r="AC490" s="124"/>
      <c r="AD490" s="124"/>
      <c r="AE490" s="124"/>
      <c r="AF490" s="124"/>
    </row>
    <row r="491" ht="12.75" customHeight="1">
      <c r="A491" s="124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  <c r="AA491" s="124"/>
      <c r="AB491" s="124"/>
      <c r="AC491" s="124"/>
      <c r="AD491" s="124"/>
      <c r="AE491" s="124"/>
      <c r="AF491" s="124"/>
    </row>
    <row r="492" ht="12.75" customHeight="1">
      <c r="A492" s="124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  <c r="AA492" s="124"/>
      <c r="AB492" s="124"/>
      <c r="AC492" s="124"/>
      <c r="AD492" s="124"/>
      <c r="AE492" s="124"/>
      <c r="AF492" s="124"/>
    </row>
    <row r="493" ht="12.75" customHeight="1">
      <c r="A493" s="124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  <c r="AB493" s="124"/>
      <c r="AC493" s="124"/>
      <c r="AD493" s="124"/>
      <c r="AE493" s="124"/>
      <c r="AF493" s="124"/>
    </row>
    <row r="494" ht="12.75" customHeight="1">
      <c r="A494" s="124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  <c r="AA494" s="124"/>
      <c r="AB494" s="124"/>
      <c r="AC494" s="124"/>
      <c r="AD494" s="124"/>
      <c r="AE494" s="124"/>
      <c r="AF494" s="124"/>
    </row>
    <row r="495" ht="12.75" customHeight="1">
      <c r="A495" s="124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  <c r="AA495" s="124"/>
      <c r="AB495" s="124"/>
      <c r="AC495" s="124"/>
      <c r="AD495" s="124"/>
      <c r="AE495" s="124"/>
      <c r="AF495" s="124"/>
    </row>
    <row r="496" ht="12.75" customHeight="1">
      <c r="A496" s="124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  <c r="AA496" s="124"/>
      <c r="AB496" s="124"/>
      <c r="AC496" s="124"/>
      <c r="AD496" s="124"/>
      <c r="AE496" s="124"/>
      <c r="AF496" s="124"/>
    </row>
    <row r="497" ht="12.75" customHeight="1">
      <c r="A497" s="124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  <c r="AA497" s="124"/>
      <c r="AB497" s="124"/>
      <c r="AC497" s="124"/>
      <c r="AD497" s="124"/>
      <c r="AE497" s="124"/>
      <c r="AF497" s="124"/>
    </row>
    <row r="498" ht="12.75" customHeight="1">
      <c r="A498" s="124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  <c r="AA498" s="124"/>
      <c r="AB498" s="124"/>
      <c r="AC498" s="124"/>
      <c r="AD498" s="124"/>
      <c r="AE498" s="124"/>
      <c r="AF498" s="124"/>
    </row>
    <row r="499" ht="12.75" customHeight="1">
      <c r="A499" s="124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  <c r="AA499" s="124"/>
      <c r="AB499" s="124"/>
      <c r="AC499" s="124"/>
      <c r="AD499" s="124"/>
      <c r="AE499" s="124"/>
      <c r="AF499" s="124"/>
    </row>
    <row r="500" ht="12.75" customHeight="1">
      <c r="A500" s="124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  <c r="AA500" s="124"/>
      <c r="AB500" s="124"/>
      <c r="AC500" s="124"/>
      <c r="AD500" s="124"/>
      <c r="AE500" s="124"/>
      <c r="AF500" s="124"/>
    </row>
    <row r="501" ht="12.75" customHeight="1">
      <c r="A501" s="124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  <c r="AA501" s="124"/>
      <c r="AB501" s="124"/>
      <c r="AC501" s="124"/>
      <c r="AD501" s="124"/>
      <c r="AE501" s="124"/>
      <c r="AF501" s="124"/>
    </row>
    <row r="502" ht="12.75" customHeight="1">
      <c r="A502" s="124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  <c r="AB502" s="124"/>
      <c r="AC502" s="124"/>
      <c r="AD502" s="124"/>
      <c r="AE502" s="124"/>
      <c r="AF502" s="124"/>
    </row>
    <row r="503" ht="12.75" customHeight="1">
      <c r="A503" s="124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  <c r="AA503" s="124"/>
      <c r="AB503" s="124"/>
      <c r="AC503" s="124"/>
      <c r="AD503" s="124"/>
      <c r="AE503" s="124"/>
      <c r="AF503" s="124"/>
    </row>
    <row r="504" ht="12.75" customHeight="1">
      <c r="A504" s="124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  <c r="AA504" s="124"/>
      <c r="AB504" s="124"/>
      <c r="AC504" s="124"/>
      <c r="AD504" s="124"/>
      <c r="AE504" s="124"/>
      <c r="AF504" s="124"/>
    </row>
    <row r="505" ht="12.75" customHeight="1">
      <c r="A505" s="124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  <c r="AA505" s="124"/>
      <c r="AB505" s="124"/>
      <c r="AC505" s="124"/>
      <c r="AD505" s="124"/>
      <c r="AE505" s="124"/>
      <c r="AF505" s="124"/>
    </row>
    <row r="506" ht="12.75" customHeight="1">
      <c r="A506" s="124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  <c r="AA506" s="124"/>
      <c r="AB506" s="124"/>
      <c r="AC506" s="124"/>
      <c r="AD506" s="124"/>
      <c r="AE506" s="124"/>
      <c r="AF506" s="124"/>
    </row>
    <row r="507" ht="12.75" customHeight="1">
      <c r="A507" s="124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  <c r="AA507" s="124"/>
      <c r="AB507" s="124"/>
      <c r="AC507" s="124"/>
      <c r="AD507" s="124"/>
      <c r="AE507" s="124"/>
      <c r="AF507" s="124"/>
    </row>
    <row r="508" ht="12.75" customHeight="1">
      <c r="A508" s="124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  <c r="AA508" s="124"/>
      <c r="AB508" s="124"/>
      <c r="AC508" s="124"/>
      <c r="AD508" s="124"/>
      <c r="AE508" s="124"/>
      <c r="AF508" s="124"/>
    </row>
    <row r="509" ht="12.75" customHeight="1">
      <c r="A509" s="124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  <c r="AA509" s="124"/>
      <c r="AB509" s="124"/>
      <c r="AC509" s="124"/>
      <c r="AD509" s="124"/>
      <c r="AE509" s="124"/>
      <c r="AF509" s="124"/>
    </row>
    <row r="510" ht="12.75" customHeight="1">
      <c r="A510" s="124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  <c r="AA510" s="124"/>
      <c r="AB510" s="124"/>
      <c r="AC510" s="124"/>
      <c r="AD510" s="124"/>
      <c r="AE510" s="124"/>
      <c r="AF510" s="124"/>
    </row>
    <row r="511" ht="12.75" customHeight="1">
      <c r="A511" s="124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  <c r="AA511" s="124"/>
      <c r="AB511" s="124"/>
      <c r="AC511" s="124"/>
      <c r="AD511" s="124"/>
      <c r="AE511" s="124"/>
      <c r="AF511" s="124"/>
    </row>
    <row r="512" ht="12.75" customHeight="1">
      <c r="A512" s="124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  <c r="AA512" s="124"/>
      <c r="AB512" s="124"/>
      <c r="AC512" s="124"/>
      <c r="AD512" s="124"/>
      <c r="AE512" s="124"/>
      <c r="AF512" s="124"/>
    </row>
    <row r="513" ht="12.75" customHeight="1">
      <c r="A513" s="124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  <c r="AA513" s="124"/>
      <c r="AB513" s="124"/>
      <c r="AC513" s="124"/>
      <c r="AD513" s="124"/>
      <c r="AE513" s="124"/>
      <c r="AF513" s="124"/>
    </row>
    <row r="514" ht="12.75" customHeight="1">
      <c r="A514" s="124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  <c r="AA514" s="124"/>
      <c r="AB514" s="124"/>
      <c r="AC514" s="124"/>
      <c r="AD514" s="124"/>
      <c r="AE514" s="124"/>
      <c r="AF514" s="124"/>
    </row>
    <row r="515" ht="12.75" customHeight="1">
      <c r="A515" s="124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  <c r="AA515" s="124"/>
      <c r="AB515" s="124"/>
      <c r="AC515" s="124"/>
      <c r="AD515" s="124"/>
      <c r="AE515" s="124"/>
      <c r="AF515" s="124"/>
    </row>
    <row r="516" ht="12.75" customHeight="1">
      <c r="A516" s="124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  <c r="AA516" s="124"/>
      <c r="AB516" s="124"/>
      <c r="AC516" s="124"/>
      <c r="AD516" s="124"/>
      <c r="AE516" s="124"/>
      <c r="AF516" s="124"/>
    </row>
    <row r="517" ht="12.75" customHeight="1">
      <c r="A517" s="124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  <c r="AA517" s="124"/>
      <c r="AB517" s="124"/>
      <c r="AC517" s="124"/>
      <c r="AD517" s="124"/>
      <c r="AE517" s="124"/>
      <c r="AF517" s="124"/>
    </row>
    <row r="518" ht="12.75" customHeight="1">
      <c r="A518" s="124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  <c r="AA518" s="124"/>
      <c r="AB518" s="124"/>
      <c r="AC518" s="124"/>
      <c r="AD518" s="124"/>
      <c r="AE518" s="124"/>
      <c r="AF518" s="124"/>
    </row>
    <row r="519" ht="12.75" customHeight="1">
      <c r="A519" s="124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  <c r="AA519" s="124"/>
      <c r="AB519" s="124"/>
      <c r="AC519" s="124"/>
      <c r="AD519" s="124"/>
      <c r="AE519" s="124"/>
      <c r="AF519" s="124"/>
    </row>
    <row r="520" ht="12.75" customHeight="1">
      <c r="A520" s="124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  <c r="AA520" s="124"/>
      <c r="AB520" s="124"/>
      <c r="AC520" s="124"/>
      <c r="AD520" s="124"/>
      <c r="AE520" s="124"/>
      <c r="AF520" s="124"/>
    </row>
    <row r="521" ht="12.75" customHeight="1">
      <c r="A521" s="124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  <c r="AA521" s="124"/>
      <c r="AB521" s="124"/>
      <c r="AC521" s="124"/>
      <c r="AD521" s="124"/>
      <c r="AE521" s="124"/>
      <c r="AF521" s="124"/>
    </row>
    <row r="522" ht="12.75" customHeight="1">
      <c r="A522" s="124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  <c r="AA522" s="124"/>
      <c r="AB522" s="124"/>
      <c r="AC522" s="124"/>
      <c r="AD522" s="124"/>
      <c r="AE522" s="124"/>
      <c r="AF522" s="124"/>
    </row>
    <row r="523" ht="12.75" customHeight="1">
      <c r="A523" s="124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  <c r="AA523" s="124"/>
      <c r="AB523" s="124"/>
      <c r="AC523" s="124"/>
      <c r="AD523" s="124"/>
      <c r="AE523" s="124"/>
      <c r="AF523" s="124"/>
    </row>
    <row r="524" ht="12.75" customHeight="1">
      <c r="A524" s="124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  <c r="AA524" s="124"/>
      <c r="AB524" s="124"/>
      <c r="AC524" s="124"/>
      <c r="AD524" s="124"/>
      <c r="AE524" s="124"/>
      <c r="AF524" s="124"/>
    </row>
    <row r="525" ht="12.75" customHeight="1">
      <c r="A525" s="124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  <c r="AA525" s="124"/>
      <c r="AB525" s="124"/>
      <c r="AC525" s="124"/>
      <c r="AD525" s="124"/>
      <c r="AE525" s="124"/>
      <c r="AF525" s="124"/>
    </row>
    <row r="526" ht="12.75" customHeight="1">
      <c r="A526" s="124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  <c r="AA526" s="124"/>
      <c r="AB526" s="124"/>
      <c r="AC526" s="124"/>
      <c r="AD526" s="124"/>
      <c r="AE526" s="124"/>
      <c r="AF526" s="124"/>
    </row>
    <row r="527" ht="12.75" customHeight="1">
      <c r="A527" s="124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  <c r="AA527" s="124"/>
      <c r="AB527" s="124"/>
      <c r="AC527" s="124"/>
      <c r="AD527" s="124"/>
      <c r="AE527" s="124"/>
      <c r="AF527" s="124"/>
    </row>
    <row r="528" ht="12.75" customHeight="1">
      <c r="A528" s="124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  <c r="AA528" s="124"/>
      <c r="AB528" s="124"/>
      <c r="AC528" s="124"/>
      <c r="AD528" s="124"/>
      <c r="AE528" s="124"/>
      <c r="AF528" s="124"/>
    </row>
    <row r="529" ht="12.75" customHeight="1">
      <c r="A529" s="124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  <c r="AA529" s="124"/>
      <c r="AB529" s="124"/>
      <c r="AC529" s="124"/>
      <c r="AD529" s="124"/>
      <c r="AE529" s="124"/>
      <c r="AF529" s="124"/>
    </row>
    <row r="530" ht="12.75" customHeight="1">
      <c r="A530" s="124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  <c r="AA530" s="124"/>
      <c r="AB530" s="124"/>
      <c r="AC530" s="124"/>
      <c r="AD530" s="124"/>
      <c r="AE530" s="124"/>
      <c r="AF530" s="124"/>
    </row>
    <row r="531" ht="12.75" customHeight="1">
      <c r="A531" s="124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  <c r="AA531" s="124"/>
      <c r="AB531" s="124"/>
      <c r="AC531" s="124"/>
      <c r="AD531" s="124"/>
      <c r="AE531" s="124"/>
      <c r="AF531" s="124"/>
    </row>
    <row r="532" ht="12.75" customHeight="1">
      <c r="A532" s="124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  <c r="AA532" s="124"/>
      <c r="AB532" s="124"/>
      <c r="AC532" s="124"/>
      <c r="AD532" s="124"/>
      <c r="AE532" s="124"/>
      <c r="AF532" s="124"/>
    </row>
    <row r="533" ht="12.75" customHeight="1">
      <c r="A533" s="124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  <c r="AA533" s="124"/>
      <c r="AB533" s="124"/>
      <c r="AC533" s="124"/>
      <c r="AD533" s="124"/>
      <c r="AE533" s="124"/>
      <c r="AF533" s="124"/>
    </row>
    <row r="534" ht="12.75" customHeight="1">
      <c r="A534" s="124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  <c r="AA534" s="124"/>
      <c r="AB534" s="124"/>
      <c r="AC534" s="124"/>
      <c r="AD534" s="124"/>
      <c r="AE534" s="124"/>
      <c r="AF534" s="124"/>
    </row>
    <row r="535" ht="12.75" customHeight="1">
      <c r="A535" s="124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  <c r="AA535" s="124"/>
      <c r="AB535" s="124"/>
      <c r="AC535" s="124"/>
      <c r="AD535" s="124"/>
      <c r="AE535" s="124"/>
      <c r="AF535" s="124"/>
    </row>
    <row r="536" ht="12.75" customHeight="1">
      <c r="A536" s="124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  <c r="AA536" s="124"/>
      <c r="AB536" s="124"/>
      <c r="AC536" s="124"/>
      <c r="AD536" s="124"/>
      <c r="AE536" s="124"/>
      <c r="AF536" s="124"/>
    </row>
    <row r="537" ht="12.75" customHeight="1">
      <c r="A537" s="124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  <c r="AA537" s="124"/>
      <c r="AB537" s="124"/>
      <c r="AC537" s="124"/>
      <c r="AD537" s="124"/>
      <c r="AE537" s="124"/>
      <c r="AF537" s="124"/>
    </row>
    <row r="538" ht="12.75" customHeight="1">
      <c r="A538" s="124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  <c r="AA538" s="124"/>
      <c r="AB538" s="124"/>
      <c r="AC538" s="124"/>
      <c r="AD538" s="124"/>
      <c r="AE538" s="124"/>
      <c r="AF538" s="124"/>
    </row>
    <row r="539" ht="12.75" customHeight="1">
      <c r="A539" s="124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  <c r="AA539" s="124"/>
      <c r="AB539" s="124"/>
      <c r="AC539" s="124"/>
      <c r="AD539" s="124"/>
      <c r="AE539" s="124"/>
      <c r="AF539" s="124"/>
    </row>
    <row r="540" ht="12.75" customHeight="1">
      <c r="A540" s="124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  <c r="AA540" s="124"/>
      <c r="AB540" s="124"/>
      <c r="AC540" s="124"/>
      <c r="AD540" s="124"/>
      <c r="AE540" s="124"/>
      <c r="AF540" s="124"/>
    </row>
    <row r="541" ht="12.75" customHeight="1">
      <c r="A541" s="124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  <c r="AA541" s="124"/>
      <c r="AB541" s="124"/>
      <c r="AC541" s="124"/>
      <c r="AD541" s="124"/>
      <c r="AE541" s="124"/>
      <c r="AF541" s="124"/>
    </row>
    <row r="542" ht="12.75" customHeight="1">
      <c r="A542" s="124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  <c r="AA542" s="124"/>
      <c r="AB542" s="124"/>
      <c r="AC542" s="124"/>
      <c r="AD542" s="124"/>
      <c r="AE542" s="124"/>
      <c r="AF542" s="124"/>
    </row>
    <row r="543" ht="12.75" customHeight="1">
      <c r="A543" s="124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  <c r="AA543" s="124"/>
      <c r="AB543" s="124"/>
      <c r="AC543" s="124"/>
      <c r="AD543" s="124"/>
      <c r="AE543" s="124"/>
      <c r="AF543" s="124"/>
    </row>
    <row r="544" ht="12.75" customHeight="1">
      <c r="A544" s="124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  <c r="AA544" s="124"/>
      <c r="AB544" s="124"/>
      <c r="AC544" s="124"/>
      <c r="AD544" s="124"/>
      <c r="AE544" s="124"/>
      <c r="AF544" s="124"/>
    </row>
    <row r="545" ht="12.75" customHeight="1">
      <c r="A545" s="124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  <c r="AA545" s="124"/>
      <c r="AB545" s="124"/>
      <c r="AC545" s="124"/>
      <c r="AD545" s="124"/>
      <c r="AE545" s="124"/>
      <c r="AF545" s="124"/>
    </row>
    <row r="546" ht="12.75" customHeight="1">
      <c r="A546" s="124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  <c r="AA546" s="124"/>
      <c r="AB546" s="124"/>
      <c r="AC546" s="124"/>
      <c r="AD546" s="124"/>
      <c r="AE546" s="124"/>
      <c r="AF546" s="124"/>
    </row>
    <row r="547" ht="12.75" customHeight="1">
      <c r="A547" s="124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  <c r="AA547" s="124"/>
      <c r="AB547" s="124"/>
      <c r="AC547" s="124"/>
      <c r="AD547" s="124"/>
      <c r="AE547" s="124"/>
      <c r="AF547" s="124"/>
    </row>
    <row r="548" ht="12.75" customHeight="1">
      <c r="A548" s="124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  <c r="AA548" s="124"/>
      <c r="AB548" s="124"/>
      <c r="AC548" s="124"/>
      <c r="AD548" s="124"/>
      <c r="AE548" s="124"/>
      <c r="AF548" s="124"/>
    </row>
    <row r="549" ht="12.75" customHeight="1">
      <c r="A549" s="124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  <c r="AA549" s="124"/>
      <c r="AB549" s="124"/>
      <c r="AC549" s="124"/>
      <c r="AD549" s="124"/>
      <c r="AE549" s="124"/>
      <c r="AF549" s="124"/>
    </row>
    <row r="550" ht="12.75" customHeight="1">
      <c r="A550" s="124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  <c r="AA550" s="124"/>
      <c r="AB550" s="124"/>
      <c r="AC550" s="124"/>
      <c r="AD550" s="124"/>
      <c r="AE550" s="124"/>
      <c r="AF550" s="124"/>
    </row>
    <row r="551" ht="12.75" customHeight="1">
      <c r="A551" s="124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  <c r="AA551" s="124"/>
      <c r="AB551" s="124"/>
      <c r="AC551" s="124"/>
      <c r="AD551" s="124"/>
      <c r="AE551" s="124"/>
      <c r="AF551" s="124"/>
    </row>
    <row r="552" ht="12.75" customHeight="1">
      <c r="A552" s="124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  <c r="AB552" s="124"/>
      <c r="AC552" s="124"/>
      <c r="AD552" s="124"/>
      <c r="AE552" s="124"/>
      <c r="AF552" s="124"/>
    </row>
    <row r="553" ht="12.75" customHeight="1">
      <c r="A553" s="124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  <c r="AA553" s="124"/>
      <c r="AB553" s="124"/>
      <c r="AC553" s="124"/>
      <c r="AD553" s="124"/>
      <c r="AE553" s="124"/>
      <c r="AF553" s="124"/>
    </row>
    <row r="554" ht="12.75" customHeight="1">
      <c r="A554" s="124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  <c r="AA554" s="124"/>
      <c r="AB554" s="124"/>
      <c r="AC554" s="124"/>
      <c r="AD554" s="124"/>
      <c r="AE554" s="124"/>
      <c r="AF554" s="124"/>
    </row>
    <row r="555" ht="12.75" customHeight="1">
      <c r="A555" s="124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  <c r="AA555" s="124"/>
      <c r="AB555" s="124"/>
      <c r="AC555" s="124"/>
      <c r="AD555" s="124"/>
      <c r="AE555" s="124"/>
      <c r="AF555" s="124"/>
    </row>
    <row r="556" ht="12.75" customHeight="1">
      <c r="A556" s="124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  <c r="AA556" s="124"/>
      <c r="AB556" s="124"/>
      <c r="AC556" s="124"/>
      <c r="AD556" s="124"/>
      <c r="AE556" s="124"/>
      <c r="AF556" s="124"/>
    </row>
    <row r="557" ht="12.75" customHeight="1">
      <c r="A557" s="124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  <c r="AA557" s="124"/>
      <c r="AB557" s="124"/>
      <c r="AC557" s="124"/>
      <c r="AD557" s="124"/>
      <c r="AE557" s="124"/>
      <c r="AF557" s="124"/>
    </row>
    <row r="558" ht="12.75" customHeight="1">
      <c r="A558" s="124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  <c r="AA558" s="124"/>
      <c r="AB558" s="124"/>
      <c r="AC558" s="124"/>
      <c r="AD558" s="124"/>
      <c r="AE558" s="124"/>
      <c r="AF558" s="124"/>
    </row>
    <row r="559" ht="12.75" customHeight="1">
      <c r="A559" s="124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  <c r="AA559" s="124"/>
      <c r="AB559" s="124"/>
      <c r="AC559" s="124"/>
      <c r="AD559" s="124"/>
      <c r="AE559" s="124"/>
      <c r="AF559" s="124"/>
    </row>
    <row r="560" ht="12.75" customHeight="1">
      <c r="A560" s="124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  <c r="AA560" s="124"/>
      <c r="AB560" s="124"/>
      <c r="AC560" s="124"/>
      <c r="AD560" s="124"/>
      <c r="AE560" s="124"/>
      <c r="AF560" s="124"/>
    </row>
    <row r="561" ht="12.75" customHeight="1">
      <c r="A561" s="124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  <c r="AA561" s="124"/>
      <c r="AB561" s="124"/>
      <c r="AC561" s="124"/>
      <c r="AD561" s="124"/>
      <c r="AE561" s="124"/>
      <c r="AF561" s="124"/>
    </row>
    <row r="562" ht="12.75" customHeight="1">
      <c r="A562" s="124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  <c r="AA562" s="124"/>
      <c r="AB562" s="124"/>
      <c r="AC562" s="124"/>
      <c r="AD562" s="124"/>
      <c r="AE562" s="124"/>
      <c r="AF562" s="124"/>
    </row>
    <row r="563" ht="12.75" customHeight="1">
      <c r="A563" s="124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  <c r="AA563" s="124"/>
      <c r="AB563" s="124"/>
      <c r="AC563" s="124"/>
      <c r="AD563" s="124"/>
      <c r="AE563" s="124"/>
      <c r="AF563" s="124"/>
    </row>
    <row r="564" ht="12.75" customHeight="1">
      <c r="A564" s="124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  <c r="AA564" s="124"/>
      <c r="AB564" s="124"/>
      <c r="AC564" s="124"/>
      <c r="AD564" s="124"/>
      <c r="AE564" s="124"/>
      <c r="AF564" s="124"/>
    </row>
    <row r="565" ht="12.75" customHeight="1">
      <c r="A565" s="124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  <c r="AA565" s="124"/>
      <c r="AB565" s="124"/>
      <c r="AC565" s="124"/>
      <c r="AD565" s="124"/>
      <c r="AE565" s="124"/>
      <c r="AF565" s="124"/>
    </row>
    <row r="566" ht="12.75" customHeight="1">
      <c r="A566" s="124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  <c r="AA566" s="124"/>
      <c r="AB566" s="124"/>
      <c r="AC566" s="124"/>
      <c r="AD566" s="124"/>
      <c r="AE566" s="124"/>
      <c r="AF566" s="124"/>
    </row>
    <row r="567" ht="12.75" customHeight="1">
      <c r="A567" s="124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  <c r="AA567" s="124"/>
      <c r="AB567" s="124"/>
      <c r="AC567" s="124"/>
      <c r="AD567" s="124"/>
      <c r="AE567" s="124"/>
      <c r="AF567" s="124"/>
    </row>
    <row r="568" ht="12.75" customHeight="1">
      <c r="A568" s="124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  <c r="AA568" s="124"/>
      <c r="AB568" s="124"/>
      <c r="AC568" s="124"/>
      <c r="AD568" s="124"/>
      <c r="AE568" s="124"/>
      <c r="AF568" s="124"/>
    </row>
    <row r="569" ht="12.75" customHeight="1">
      <c r="A569" s="124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  <c r="AA569" s="124"/>
      <c r="AB569" s="124"/>
      <c r="AC569" s="124"/>
      <c r="AD569" s="124"/>
      <c r="AE569" s="124"/>
      <c r="AF569" s="124"/>
    </row>
    <row r="570" ht="12.75" customHeight="1">
      <c r="A570" s="124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  <c r="AA570" s="124"/>
      <c r="AB570" s="124"/>
      <c r="AC570" s="124"/>
      <c r="AD570" s="124"/>
      <c r="AE570" s="124"/>
      <c r="AF570" s="124"/>
    </row>
    <row r="571" ht="12.75" customHeight="1">
      <c r="A571" s="124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  <c r="AA571" s="124"/>
      <c r="AB571" s="124"/>
      <c r="AC571" s="124"/>
      <c r="AD571" s="124"/>
      <c r="AE571" s="124"/>
      <c r="AF571" s="124"/>
    </row>
    <row r="572" ht="12.75" customHeight="1">
      <c r="A572" s="124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  <c r="AA572" s="124"/>
      <c r="AB572" s="124"/>
      <c r="AC572" s="124"/>
      <c r="AD572" s="124"/>
      <c r="AE572" s="124"/>
      <c r="AF572" s="124"/>
    </row>
    <row r="573" ht="12.75" customHeight="1">
      <c r="A573" s="124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  <c r="AA573" s="124"/>
      <c r="AB573" s="124"/>
      <c r="AC573" s="124"/>
      <c r="AD573" s="124"/>
      <c r="AE573" s="124"/>
      <c r="AF573" s="124"/>
    </row>
    <row r="574" ht="12.75" customHeight="1">
      <c r="A574" s="124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  <c r="AA574" s="124"/>
      <c r="AB574" s="124"/>
      <c r="AC574" s="124"/>
      <c r="AD574" s="124"/>
      <c r="AE574" s="124"/>
      <c r="AF574" s="124"/>
    </row>
    <row r="575" ht="12.75" customHeight="1">
      <c r="A575" s="124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  <c r="AA575" s="124"/>
      <c r="AB575" s="124"/>
      <c r="AC575" s="124"/>
      <c r="AD575" s="124"/>
      <c r="AE575" s="124"/>
      <c r="AF575" s="124"/>
    </row>
    <row r="576" ht="12.75" customHeight="1">
      <c r="A576" s="124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  <c r="AA576" s="124"/>
      <c r="AB576" s="124"/>
      <c r="AC576" s="124"/>
      <c r="AD576" s="124"/>
      <c r="AE576" s="124"/>
      <c r="AF576" s="124"/>
    </row>
    <row r="577" ht="12.75" customHeight="1">
      <c r="A577" s="124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  <c r="AA577" s="124"/>
      <c r="AB577" s="124"/>
      <c r="AC577" s="124"/>
      <c r="AD577" s="124"/>
      <c r="AE577" s="124"/>
      <c r="AF577" s="124"/>
    </row>
    <row r="578" ht="12.75" customHeight="1">
      <c r="A578" s="124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  <c r="AA578" s="124"/>
      <c r="AB578" s="124"/>
      <c r="AC578" s="124"/>
      <c r="AD578" s="124"/>
      <c r="AE578" s="124"/>
      <c r="AF578" s="124"/>
    </row>
    <row r="579" ht="12.75" customHeight="1">
      <c r="A579" s="124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  <c r="AA579" s="124"/>
      <c r="AB579" s="124"/>
      <c r="AC579" s="124"/>
      <c r="AD579" s="124"/>
      <c r="AE579" s="124"/>
      <c r="AF579" s="124"/>
    </row>
    <row r="580" ht="12.75" customHeight="1">
      <c r="A580" s="124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  <c r="AA580" s="124"/>
      <c r="AB580" s="124"/>
      <c r="AC580" s="124"/>
      <c r="AD580" s="124"/>
      <c r="AE580" s="124"/>
      <c r="AF580" s="124"/>
    </row>
    <row r="581" ht="12.75" customHeight="1">
      <c r="A581" s="124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  <c r="AA581" s="124"/>
      <c r="AB581" s="124"/>
      <c r="AC581" s="124"/>
      <c r="AD581" s="124"/>
      <c r="AE581" s="124"/>
      <c r="AF581" s="124"/>
    </row>
    <row r="582" ht="12.75" customHeight="1">
      <c r="A582" s="124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  <c r="AA582" s="124"/>
      <c r="AB582" s="124"/>
      <c r="AC582" s="124"/>
      <c r="AD582" s="124"/>
      <c r="AE582" s="124"/>
      <c r="AF582" s="124"/>
    </row>
    <row r="583" ht="12.75" customHeight="1">
      <c r="A583" s="124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  <c r="AA583" s="124"/>
      <c r="AB583" s="124"/>
      <c r="AC583" s="124"/>
      <c r="AD583" s="124"/>
      <c r="AE583" s="124"/>
      <c r="AF583" s="124"/>
    </row>
    <row r="584" ht="12.75" customHeight="1">
      <c r="A584" s="124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  <c r="AA584" s="124"/>
      <c r="AB584" s="124"/>
      <c r="AC584" s="124"/>
      <c r="AD584" s="124"/>
      <c r="AE584" s="124"/>
      <c r="AF584" s="124"/>
    </row>
    <row r="585" ht="12.75" customHeight="1">
      <c r="A585" s="124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  <c r="AA585" s="124"/>
      <c r="AB585" s="124"/>
      <c r="AC585" s="124"/>
      <c r="AD585" s="124"/>
      <c r="AE585" s="124"/>
      <c r="AF585" s="124"/>
    </row>
    <row r="586" ht="12.75" customHeight="1">
      <c r="A586" s="124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  <c r="AA586" s="124"/>
      <c r="AB586" s="124"/>
      <c r="AC586" s="124"/>
      <c r="AD586" s="124"/>
      <c r="AE586" s="124"/>
      <c r="AF586" s="124"/>
    </row>
    <row r="587" ht="12.75" customHeight="1">
      <c r="A587" s="124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  <c r="AA587" s="124"/>
      <c r="AB587" s="124"/>
      <c r="AC587" s="124"/>
      <c r="AD587" s="124"/>
      <c r="AE587" s="124"/>
      <c r="AF587" s="124"/>
    </row>
    <row r="588" ht="12.75" customHeight="1">
      <c r="A588" s="124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  <c r="AA588" s="124"/>
      <c r="AB588" s="124"/>
      <c r="AC588" s="124"/>
      <c r="AD588" s="124"/>
      <c r="AE588" s="124"/>
      <c r="AF588" s="124"/>
    </row>
    <row r="589" ht="12.75" customHeight="1">
      <c r="A589" s="124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  <c r="AA589" s="124"/>
      <c r="AB589" s="124"/>
      <c r="AC589" s="124"/>
      <c r="AD589" s="124"/>
      <c r="AE589" s="124"/>
      <c r="AF589" s="124"/>
    </row>
    <row r="590" ht="12.75" customHeight="1">
      <c r="A590" s="124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  <c r="AA590" s="124"/>
      <c r="AB590" s="124"/>
      <c r="AC590" s="124"/>
      <c r="AD590" s="124"/>
      <c r="AE590" s="124"/>
      <c r="AF590" s="124"/>
    </row>
    <row r="591" ht="12.75" customHeight="1">
      <c r="A591" s="124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  <c r="AA591" s="124"/>
      <c r="AB591" s="124"/>
      <c r="AC591" s="124"/>
      <c r="AD591" s="124"/>
      <c r="AE591" s="124"/>
      <c r="AF591" s="124"/>
    </row>
    <row r="592" ht="12.75" customHeight="1">
      <c r="A592" s="124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  <c r="AA592" s="124"/>
      <c r="AB592" s="124"/>
      <c r="AC592" s="124"/>
      <c r="AD592" s="124"/>
      <c r="AE592" s="124"/>
      <c r="AF592" s="124"/>
    </row>
    <row r="593" ht="12.75" customHeight="1">
      <c r="A593" s="124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  <c r="AA593" s="124"/>
      <c r="AB593" s="124"/>
      <c r="AC593" s="124"/>
      <c r="AD593" s="124"/>
      <c r="AE593" s="124"/>
      <c r="AF593" s="124"/>
    </row>
    <row r="594" ht="12.75" customHeight="1">
      <c r="A594" s="124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  <c r="AA594" s="124"/>
      <c r="AB594" s="124"/>
      <c r="AC594" s="124"/>
      <c r="AD594" s="124"/>
      <c r="AE594" s="124"/>
      <c r="AF594" s="124"/>
    </row>
    <row r="595" ht="12.75" customHeight="1">
      <c r="A595" s="124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  <c r="AA595" s="124"/>
      <c r="AB595" s="124"/>
      <c r="AC595" s="124"/>
      <c r="AD595" s="124"/>
      <c r="AE595" s="124"/>
      <c r="AF595" s="124"/>
    </row>
    <row r="596" ht="12.75" customHeight="1">
      <c r="A596" s="124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  <c r="AA596" s="124"/>
      <c r="AB596" s="124"/>
      <c r="AC596" s="124"/>
      <c r="AD596" s="124"/>
      <c r="AE596" s="124"/>
      <c r="AF596" s="124"/>
    </row>
    <row r="597" ht="12.75" customHeight="1">
      <c r="A597" s="124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  <c r="AA597" s="124"/>
      <c r="AB597" s="124"/>
      <c r="AC597" s="124"/>
      <c r="AD597" s="124"/>
      <c r="AE597" s="124"/>
      <c r="AF597" s="124"/>
    </row>
    <row r="598" ht="12.75" customHeight="1">
      <c r="A598" s="124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  <c r="AA598" s="124"/>
      <c r="AB598" s="124"/>
      <c r="AC598" s="124"/>
      <c r="AD598" s="124"/>
      <c r="AE598" s="124"/>
      <c r="AF598" s="124"/>
    </row>
    <row r="599" ht="12.75" customHeight="1">
      <c r="A599" s="124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  <c r="AA599" s="124"/>
      <c r="AB599" s="124"/>
      <c r="AC599" s="124"/>
      <c r="AD599" s="124"/>
      <c r="AE599" s="124"/>
      <c r="AF599" s="124"/>
    </row>
    <row r="600" ht="12.75" customHeight="1">
      <c r="A600" s="124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  <c r="AA600" s="124"/>
      <c r="AB600" s="124"/>
      <c r="AC600" s="124"/>
      <c r="AD600" s="124"/>
      <c r="AE600" s="124"/>
      <c r="AF600" s="124"/>
    </row>
    <row r="601" ht="12.75" customHeight="1">
      <c r="A601" s="124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  <c r="AA601" s="124"/>
      <c r="AB601" s="124"/>
      <c r="AC601" s="124"/>
      <c r="AD601" s="124"/>
      <c r="AE601" s="124"/>
      <c r="AF601" s="124"/>
    </row>
    <row r="602" ht="12.75" customHeight="1">
      <c r="A602" s="124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  <c r="AA602" s="124"/>
      <c r="AB602" s="124"/>
      <c r="AC602" s="124"/>
      <c r="AD602" s="124"/>
      <c r="AE602" s="124"/>
      <c r="AF602" s="124"/>
    </row>
    <row r="603" ht="12.75" customHeight="1">
      <c r="A603" s="124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  <c r="AA603" s="124"/>
      <c r="AB603" s="124"/>
      <c r="AC603" s="124"/>
      <c r="AD603" s="124"/>
      <c r="AE603" s="124"/>
      <c r="AF603" s="124"/>
    </row>
    <row r="604" ht="12.75" customHeight="1">
      <c r="A604" s="124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  <c r="AA604" s="124"/>
      <c r="AB604" s="124"/>
      <c r="AC604" s="124"/>
      <c r="AD604" s="124"/>
      <c r="AE604" s="124"/>
      <c r="AF604" s="124"/>
    </row>
    <row r="605" ht="12.75" customHeight="1">
      <c r="A605" s="124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  <c r="AA605" s="124"/>
      <c r="AB605" s="124"/>
      <c r="AC605" s="124"/>
      <c r="AD605" s="124"/>
      <c r="AE605" s="124"/>
      <c r="AF605" s="124"/>
    </row>
    <row r="606" ht="12.75" customHeight="1">
      <c r="A606" s="124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  <c r="AA606" s="124"/>
      <c r="AB606" s="124"/>
      <c r="AC606" s="124"/>
      <c r="AD606" s="124"/>
      <c r="AE606" s="124"/>
      <c r="AF606" s="124"/>
    </row>
    <row r="607" ht="12.75" customHeight="1">
      <c r="A607" s="124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  <c r="AA607" s="124"/>
      <c r="AB607" s="124"/>
      <c r="AC607" s="124"/>
      <c r="AD607" s="124"/>
      <c r="AE607" s="124"/>
      <c r="AF607" s="124"/>
    </row>
    <row r="608" ht="12.75" customHeight="1">
      <c r="A608" s="124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  <c r="AA608" s="124"/>
      <c r="AB608" s="124"/>
      <c r="AC608" s="124"/>
      <c r="AD608" s="124"/>
      <c r="AE608" s="124"/>
      <c r="AF608" s="124"/>
    </row>
    <row r="609" ht="12.75" customHeight="1">
      <c r="A609" s="124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  <c r="AA609" s="124"/>
      <c r="AB609" s="124"/>
      <c r="AC609" s="124"/>
      <c r="AD609" s="124"/>
      <c r="AE609" s="124"/>
      <c r="AF609" s="124"/>
    </row>
    <row r="610" ht="12.75" customHeight="1">
      <c r="A610" s="124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24"/>
      <c r="Y610" s="124"/>
      <c r="Z610" s="124"/>
      <c r="AA610" s="124"/>
      <c r="AB610" s="124"/>
      <c r="AC610" s="124"/>
      <c r="AD610" s="124"/>
      <c r="AE610" s="124"/>
      <c r="AF610" s="124"/>
    </row>
    <row r="611" ht="12.75" customHeight="1">
      <c r="A611" s="124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24"/>
      <c r="Y611" s="124"/>
      <c r="Z611" s="124"/>
      <c r="AA611" s="124"/>
      <c r="AB611" s="124"/>
      <c r="AC611" s="124"/>
      <c r="AD611" s="124"/>
      <c r="AE611" s="124"/>
      <c r="AF611" s="124"/>
    </row>
    <row r="612" ht="12.75" customHeight="1">
      <c r="A612" s="124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24"/>
      <c r="Y612" s="124"/>
      <c r="Z612" s="124"/>
      <c r="AA612" s="124"/>
      <c r="AB612" s="124"/>
      <c r="AC612" s="124"/>
      <c r="AD612" s="124"/>
      <c r="AE612" s="124"/>
      <c r="AF612" s="124"/>
    </row>
    <row r="613" ht="12.75" customHeight="1">
      <c r="A613" s="124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24"/>
      <c r="Y613" s="124"/>
      <c r="Z613" s="124"/>
      <c r="AA613" s="124"/>
      <c r="AB613" s="124"/>
      <c r="AC613" s="124"/>
      <c r="AD613" s="124"/>
      <c r="AE613" s="124"/>
      <c r="AF613" s="124"/>
    </row>
    <row r="614" ht="12.75" customHeight="1">
      <c r="A614" s="124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24"/>
      <c r="Y614" s="124"/>
      <c r="Z614" s="124"/>
      <c r="AA614" s="124"/>
      <c r="AB614" s="124"/>
      <c r="AC614" s="124"/>
      <c r="AD614" s="124"/>
      <c r="AE614" s="124"/>
      <c r="AF614" s="124"/>
    </row>
    <row r="615" ht="12.75" customHeight="1">
      <c r="A615" s="124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24"/>
      <c r="Y615" s="124"/>
      <c r="Z615" s="124"/>
      <c r="AA615" s="124"/>
      <c r="AB615" s="124"/>
      <c r="AC615" s="124"/>
      <c r="AD615" s="124"/>
      <c r="AE615" s="124"/>
      <c r="AF615" s="124"/>
    </row>
    <row r="616" ht="12.75" customHeight="1">
      <c r="A616" s="124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24"/>
      <c r="Y616" s="124"/>
      <c r="Z616" s="124"/>
      <c r="AA616" s="124"/>
      <c r="AB616" s="124"/>
      <c r="AC616" s="124"/>
      <c r="AD616" s="124"/>
      <c r="AE616" s="124"/>
      <c r="AF616" s="124"/>
    </row>
    <row r="617" ht="12.75" customHeight="1">
      <c r="A617" s="124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24"/>
      <c r="Y617" s="124"/>
      <c r="Z617" s="124"/>
      <c r="AA617" s="124"/>
      <c r="AB617" s="124"/>
      <c r="AC617" s="124"/>
      <c r="AD617" s="124"/>
      <c r="AE617" s="124"/>
      <c r="AF617" s="124"/>
    </row>
    <row r="618" ht="12.75" customHeight="1">
      <c r="A618" s="124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24"/>
      <c r="Y618" s="124"/>
      <c r="Z618" s="124"/>
      <c r="AA618" s="124"/>
      <c r="AB618" s="124"/>
      <c r="AC618" s="124"/>
      <c r="AD618" s="124"/>
      <c r="AE618" s="124"/>
      <c r="AF618" s="124"/>
    </row>
    <row r="619" ht="12.75" customHeight="1">
      <c r="A619" s="124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24"/>
      <c r="Y619" s="124"/>
      <c r="Z619" s="124"/>
      <c r="AA619" s="124"/>
      <c r="AB619" s="124"/>
      <c r="AC619" s="124"/>
      <c r="AD619" s="124"/>
      <c r="AE619" s="124"/>
      <c r="AF619" s="124"/>
    </row>
    <row r="620" ht="12.75" customHeight="1">
      <c r="A620" s="124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24"/>
      <c r="Y620" s="124"/>
      <c r="Z620" s="124"/>
      <c r="AA620" s="124"/>
      <c r="AB620" s="124"/>
      <c r="AC620" s="124"/>
      <c r="AD620" s="124"/>
      <c r="AE620" s="124"/>
      <c r="AF620" s="124"/>
    </row>
    <row r="621" ht="12.75" customHeight="1">
      <c r="A621" s="124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24"/>
      <c r="Y621" s="124"/>
      <c r="Z621" s="124"/>
      <c r="AA621" s="124"/>
      <c r="AB621" s="124"/>
      <c r="AC621" s="124"/>
      <c r="AD621" s="124"/>
      <c r="AE621" s="124"/>
      <c r="AF621" s="124"/>
    </row>
    <row r="622" ht="12.75" customHeight="1">
      <c r="A622" s="124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24"/>
      <c r="Y622" s="124"/>
      <c r="Z622" s="124"/>
      <c r="AA622" s="124"/>
      <c r="AB622" s="124"/>
      <c r="AC622" s="124"/>
      <c r="AD622" s="124"/>
      <c r="AE622" s="124"/>
      <c r="AF622" s="124"/>
    </row>
    <row r="623" ht="12.75" customHeight="1">
      <c r="A623" s="124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24"/>
      <c r="Y623" s="124"/>
      <c r="Z623" s="124"/>
      <c r="AA623" s="124"/>
      <c r="AB623" s="124"/>
      <c r="AC623" s="124"/>
      <c r="AD623" s="124"/>
      <c r="AE623" s="124"/>
      <c r="AF623" s="124"/>
    </row>
    <row r="624" ht="12.75" customHeight="1">
      <c r="A624" s="124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24"/>
      <c r="Y624" s="124"/>
      <c r="Z624" s="124"/>
      <c r="AA624" s="124"/>
      <c r="AB624" s="124"/>
      <c r="AC624" s="124"/>
      <c r="AD624" s="124"/>
      <c r="AE624" s="124"/>
      <c r="AF624" s="124"/>
    </row>
    <row r="625" ht="12.75" customHeight="1">
      <c r="A625" s="124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24"/>
      <c r="Y625" s="124"/>
      <c r="Z625" s="124"/>
      <c r="AA625" s="124"/>
      <c r="AB625" s="124"/>
      <c r="AC625" s="124"/>
      <c r="AD625" s="124"/>
      <c r="AE625" s="124"/>
      <c r="AF625" s="124"/>
    </row>
    <row r="626" ht="12.75" customHeight="1">
      <c r="A626" s="124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24"/>
      <c r="Y626" s="124"/>
      <c r="Z626" s="124"/>
      <c r="AA626" s="124"/>
      <c r="AB626" s="124"/>
      <c r="AC626" s="124"/>
      <c r="AD626" s="124"/>
      <c r="AE626" s="124"/>
      <c r="AF626" s="124"/>
    </row>
    <row r="627" ht="12.75" customHeight="1">
      <c r="A627" s="124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24"/>
      <c r="Y627" s="124"/>
      <c r="Z627" s="124"/>
      <c r="AA627" s="124"/>
      <c r="AB627" s="124"/>
      <c r="AC627" s="124"/>
      <c r="AD627" s="124"/>
      <c r="AE627" s="124"/>
      <c r="AF627" s="124"/>
    </row>
    <row r="628" ht="12.75" customHeight="1">
      <c r="A628" s="124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24"/>
      <c r="Y628" s="124"/>
      <c r="Z628" s="124"/>
      <c r="AA628" s="124"/>
      <c r="AB628" s="124"/>
      <c r="AC628" s="124"/>
      <c r="AD628" s="124"/>
      <c r="AE628" s="124"/>
      <c r="AF628" s="124"/>
    </row>
    <row r="629" ht="12.75" customHeight="1">
      <c r="A629" s="124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24"/>
      <c r="Y629" s="124"/>
      <c r="Z629" s="124"/>
      <c r="AA629" s="124"/>
      <c r="AB629" s="124"/>
      <c r="AC629" s="124"/>
      <c r="AD629" s="124"/>
      <c r="AE629" s="124"/>
      <c r="AF629" s="124"/>
    </row>
    <row r="630" ht="12.75" customHeight="1">
      <c r="A630" s="124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24"/>
      <c r="Y630" s="124"/>
      <c r="Z630" s="124"/>
      <c r="AA630" s="124"/>
      <c r="AB630" s="124"/>
      <c r="AC630" s="124"/>
      <c r="AD630" s="124"/>
      <c r="AE630" s="124"/>
      <c r="AF630" s="124"/>
    </row>
    <row r="631" ht="12.75" customHeight="1">
      <c r="A631" s="124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24"/>
      <c r="Y631" s="124"/>
      <c r="Z631" s="124"/>
      <c r="AA631" s="124"/>
      <c r="AB631" s="124"/>
      <c r="AC631" s="124"/>
      <c r="AD631" s="124"/>
      <c r="AE631" s="124"/>
      <c r="AF631" s="124"/>
    </row>
    <row r="632" ht="12.75" customHeight="1">
      <c r="A632" s="124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24"/>
      <c r="Y632" s="124"/>
      <c r="Z632" s="124"/>
      <c r="AA632" s="124"/>
      <c r="AB632" s="124"/>
      <c r="AC632" s="124"/>
      <c r="AD632" s="124"/>
      <c r="AE632" s="124"/>
      <c r="AF632" s="124"/>
    </row>
    <row r="633" ht="12.75" customHeight="1">
      <c r="A633" s="124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24"/>
      <c r="Y633" s="124"/>
      <c r="Z633" s="124"/>
      <c r="AA633" s="124"/>
      <c r="AB633" s="124"/>
      <c r="AC633" s="124"/>
      <c r="AD633" s="124"/>
      <c r="AE633" s="124"/>
      <c r="AF633" s="124"/>
    </row>
    <row r="634" ht="12.75" customHeight="1">
      <c r="A634" s="124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24"/>
      <c r="Y634" s="124"/>
      <c r="Z634" s="124"/>
      <c r="AA634" s="124"/>
      <c r="AB634" s="124"/>
      <c r="AC634" s="124"/>
      <c r="AD634" s="124"/>
      <c r="AE634" s="124"/>
      <c r="AF634" s="124"/>
    </row>
    <row r="635" ht="12.75" customHeight="1">
      <c r="A635" s="124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24"/>
      <c r="Y635" s="124"/>
      <c r="Z635" s="124"/>
      <c r="AA635" s="124"/>
      <c r="AB635" s="124"/>
      <c r="AC635" s="124"/>
      <c r="AD635" s="124"/>
      <c r="AE635" s="124"/>
      <c r="AF635" s="124"/>
    </row>
    <row r="636" ht="12.75" customHeight="1">
      <c r="A636" s="124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24"/>
      <c r="Y636" s="124"/>
      <c r="Z636" s="124"/>
      <c r="AA636" s="124"/>
      <c r="AB636" s="124"/>
      <c r="AC636" s="124"/>
      <c r="AD636" s="124"/>
      <c r="AE636" s="124"/>
      <c r="AF636" s="124"/>
    </row>
    <row r="637" ht="12.75" customHeight="1">
      <c r="A637" s="124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24"/>
      <c r="Y637" s="124"/>
      <c r="Z637" s="124"/>
      <c r="AA637" s="124"/>
      <c r="AB637" s="124"/>
      <c r="AC637" s="124"/>
      <c r="AD637" s="124"/>
      <c r="AE637" s="124"/>
      <c r="AF637" s="124"/>
    </row>
    <row r="638" ht="12.75" customHeight="1">
      <c r="A638" s="124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24"/>
      <c r="Y638" s="124"/>
      <c r="Z638" s="124"/>
      <c r="AA638" s="124"/>
      <c r="AB638" s="124"/>
      <c r="AC638" s="124"/>
      <c r="AD638" s="124"/>
      <c r="AE638" s="124"/>
      <c r="AF638" s="124"/>
    </row>
    <row r="639" ht="12.75" customHeight="1">
      <c r="A639" s="124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24"/>
      <c r="Y639" s="124"/>
      <c r="Z639" s="124"/>
      <c r="AA639" s="124"/>
      <c r="AB639" s="124"/>
      <c r="AC639" s="124"/>
      <c r="AD639" s="124"/>
      <c r="AE639" s="124"/>
      <c r="AF639" s="124"/>
    </row>
    <row r="640" ht="12.75" customHeight="1">
      <c r="A640" s="124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24"/>
      <c r="Y640" s="124"/>
      <c r="Z640" s="124"/>
      <c r="AA640" s="124"/>
      <c r="AB640" s="124"/>
      <c r="AC640" s="124"/>
      <c r="AD640" s="124"/>
      <c r="AE640" s="124"/>
      <c r="AF640" s="124"/>
    </row>
    <row r="641" ht="12.75" customHeight="1">
      <c r="A641" s="124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24"/>
      <c r="Y641" s="124"/>
      <c r="Z641" s="124"/>
      <c r="AA641" s="124"/>
      <c r="AB641" s="124"/>
      <c r="AC641" s="124"/>
      <c r="AD641" s="124"/>
      <c r="AE641" s="124"/>
      <c r="AF641" s="124"/>
    </row>
    <row r="642" ht="12.75" customHeight="1">
      <c r="A642" s="124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24"/>
      <c r="Y642" s="124"/>
      <c r="Z642" s="124"/>
      <c r="AA642" s="124"/>
      <c r="AB642" s="124"/>
      <c r="AC642" s="124"/>
      <c r="AD642" s="124"/>
      <c r="AE642" s="124"/>
      <c r="AF642" s="124"/>
    </row>
    <row r="643" ht="12.75" customHeight="1">
      <c r="A643" s="124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24"/>
      <c r="Y643" s="124"/>
      <c r="Z643" s="124"/>
      <c r="AA643" s="124"/>
      <c r="AB643" s="124"/>
      <c r="AC643" s="124"/>
      <c r="AD643" s="124"/>
      <c r="AE643" s="124"/>
      <c r="AF643" s="124"/>
    </row>
    <row r="644" ht="12.75" customHeight="1">
      <c r="A644" s="124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24"/>
      <c r="Y644" s="124"/>
      <c r="Z644" s="124"/>
      <c r="AA644" s="124"/>
      <c r="AB644" s="124"/>
      <c r="AC644" s="124"/>
      <c r="AD644" s="124"/>
      <c r="AE644" s="124"/>
      <c r="AF644" s="124"/>
    </row>
    <row r="645" ht="12.75" customHeight="1">
      <c r="A645" s="124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24"/>
      <c r="Y645" s="124"/>
      <c r="Z645" s="124"/>
      <c r="AA645" s="124"/>
      <c r="AB645" s="124"/>
      <c r="AC645" s="124"/>
      <c r="AD645" s="124"/>
      <c r="AE645" s="124"/>
      <c r="AF645" s="124"/>
    </row>
    <row r="646" ht="12.75" customHeight="1">
      <c r="A646" s="124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24"/>
      <c r="Y646" s="124"/>
      <c r="Z646" s="124"/>
      <c r="AA646" s="124"/>
      <c r="AB646" s="124"/>
      <c r="AC646" s="124"/>
      <c r="AD646" s="124"/>
      <c r="AE646" s="124"/>
      <c r="AF646" s="124"/>
    </row>
    <row r="647" ht="12.75" customHeight="1">
      <c r="A647" s="124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24"/>
      <c r="Y647" s="124"/>
      <c r="Z647" s="124"/>
      <c r="AA647" s="124"/>
      <c r="AB647" s="124"/>
      <c r="AC647" s="124"/>
      <c r="AD647" s="124"/>
      <c r="AE647" s="124"/>
      <c r="AF647" s="124"/>
    </row>
    <row r="648" ht="12.75" customHeight="1">
      <c r="A648" s="124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24"/>
      <c r="Y648" s="124"/>
      <c r="Z648" s="124"/>
      <c r="AA648" s="124"/>
      <c r="AB648" s="124"/>
      <c r="AC648" s="124"/>
      <c r="AD648" s="124"/>
      <c r="AE648" s="124"/>
      <c r="AF648" s="124"/>
    </row>
    <row r="649" ht="12.75" customHeight="1">
      <c r="A649" s="124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24"/>
      <c r="Y649" s="124"/>
      <c r="Z649" s="124"/>
      <c r="AA649" s="124"/>
      <c r="AB649" s="124"/>
      <c r="AC649" s="124"/>
      <c r="AD649" s="124"/>
      <c r="AE649" s="124"/>
      <c r="AF649" s="124"/>
    </row>
    <row r="650" ht="12.75" customHeight="1">
      <c r="A650" s="124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24"/>
      <c r="Y650" s="124"/>
      <c r="Z650" s="124"/>
      <c r="AA650" s="124"/>
      <c r="AB650" s="124"/>
      <c r="AC650" s="124"/>
      <c r="AD650" s="124"/>
      <c r="AE650" s="124"/>
      <c r="AF650" s="124"/>
    </row>
    <row r="651" ht="12.75" customHeight="1">
      <c r="A651" s="124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24"/>
      <c r="Y651" s="124"/>
      <c r="Z651" s="124"/>
      <c r="AA651" s="124"/>
      <c r="AB651" s="124"/>
      <c r="AC651" s="124"/>
      <c r="AD651" s="124"/>
      <c r="AE651" s="124"/>
      <c r="AF651" s="124"/>
    </row>
    <row r="652" ht="12.75" customHeight="1">
      <c r="A652" s="124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24"/>
      <c r="Y652" s="124"/>
      <c r="Z652" s="124"/>
      <c r="AA652" s="124"/>
      <c r="AB652" s="124"/>
      <c r="AC652" s="124"/>
      <c r="AD652" s="124"/>
      <c r="AE652" s="124"/>
      <c r="AF652" s="124"/>
    </row>
    <row r="653" ht="12.75" customHeight="1">
      <c r="A653" s="124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24"/>
      <c r="Y653" s="124"/>
      <c r="Z653" s="124"/>
      <c r="AA653" s="124"/>
      <c r="AB653" s="124"/>
      <c r="AC653" s="124"/>
      <c r="AD653" s="124"/>
      <c r="AE653" s="124"/>
      <c r="AF653" s="124"/>
    </row>
    <row r="654" ht="12.75" customHeight="1">
      <c r="A654" s="124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24"/>
      <c r="Y654" s="124"/>
      <c r="Z654" s="124"/>
      <c r="AA654" s="124"/>
      <c r="AB654" s="124"/>
      <c r="AC654" s="124"/>
      <c r="AD654" s="124"/>
      <c r="AE654" s="124"/>
      <c r="AF654" s="124"/>
    </row>
    <row r="655" ht="12.75" customHeight="1">
      <c r="A655" s="124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24"/>
      <c r="Y655" s="124"/>
      <c r="Z655" s="124"/>
      <c r="AA655" s="124"/>
      <c r="AB655" s="124"/>
      <c r="AC655" s="124"/>
      <c r="AD655" s="124"/>
      <c r="AE655" s="124"/>
      <c r="AF655" s="124"/>
    </row>
    <row r="656" ht="12.75" customHeight="1">
      <c r="A656" s="124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24"/>
      <c r="Y656" s="124"/>
      <c r="Z656" s="124"/>
      <c r="AA656" s="124"/>
      <c r="AB656" s="124"/>
      <c r="AC656" s="124"/>
      <c r="AD656" s="124"/>
      <c r="AE656" s="124"/>
      <c r="AF656" s="124"/>
    </row>
    <row r="657" ht="12.75" customHeight="1">
      <c r="A657" s="124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24"/>
      <c r="Y657" s="124"/>
      <c r="Z657" s="124"/>
      <c r="AA657" s="124"/>
      <c r="AB657" s="124"/>
      <c r="AC657" s="124"/>
      <c r="AD657" s="124"/>
      <c r="AE657" s="124"/>
      <c r="AF657" s="124"/>
    </row>
    <row r="658" ht="12.75" customHeight="1">
      <c r="A658" s="124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24"/>
      <c r="Y658" s="124"/>
      <c r="Z658" s="124"/>
      <c r="AA658" s="124"/>
      <c r="AB658" s="124"/>
      <c r="AC658" s="124"/>
      <c r="AD658" s="124"/>
      <c r="AE658" s="124"/>
      <c r="AF658" s="124"/>
    </row>
    <row r="659" ht="12.75" customHeight="1">
      <c r="A659" s="124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24"/>
      <c r="Y659" s="124"/>
      <c r="Z659" s="124"/>
      <c r="AA659" s="124"/>
      <c r="AB659" s="124"/>
      <c r="AC659" s="124"/>
      <c r="AD659" s="124"/>
      <c r="AE659" s="124"/>
      <c r="AF659" s="124"/>
    </row>
    <row r="660" ht="12.75" customHeight="1">
      <c r="A660" s="124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24"/>
      <c r="Y660" s="124"/>
      <c r="Z660" s="124"/>
      <c r="AA660" s="124"/>
      <c r="AB660" s="124"/>
      <c r="AC660" s="124"/>
      <c r="AD660" s="124"/>
      <c r="AE660" s="124"/>
      <c r="AF660" s="124"/>
    </row>
    <row r="661" ht="12.75" customHeight="1">
      <c r="A661" s="124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24"/>
      <c r="Y661" s="124"/>
      <c r="Z661" s="124"/>
      <c r="AA661" s="124"/>
      <c r="AB661" s="124"/>
      <c r="AC661" s="124"/>
      <c r="AD661" s="124"/>
      <c r="AE661" s="124"/>
      <c r="AF661" s="124"/>
    </row>
    <row r="662" ht="12.75" customHeight="1">
      <c r="A662" s="124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24"/>
      <c r="Y662" s="124"/>
      <c r="Z662" s="124"/>
      <c r="AA662" s="124"/>
      <c r="AB662" s="124"/>
      <c r="AC662" s="124"/>
      <c r="AD662" s="124"/>
      <c r="AE662" s="124"/>
      <c r="AF662" s="124"/>
    </row>
    <row r="663" ht="12.75" customHeight="1">
      <c r="A663" s="124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24"/>
      <c r="Y663" s="124"/>
      <c r="Z663" s="124"/>
      <c r="AA663" s="124"/>
      <c r="AB663" s="124"/>
      <c r="AC663" s="124"/>
      <c r="AD663" s="124"/>
      <c r="AE663" s="124"/>
      <c r="AF663" s="124"/>
    </row>
    <row r="664" ht="12.75" customHeight="1">
      <c r="A664" s="124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24"/>
      <c r="Y664" s="124"/>
      <c r="Z664" s="124"/>
      <c r="AA664" s="124"/>
      <c r="AB664" s="124"/>
      <c r="AC664" s="124"/>
      <c r="AD664" s="124"/>
      <c r="AE664" s="124"/>
      <c r="AF664" s="124"/>
    </row>
    <row r="665" ht="12.75" customHeight="1">
      <c r="A665" s="124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24"/>
      <c r="Y665" s="124"/>
      <c r="Z665" s="124"/>
      <c r="AA665" s="124"/>
      <c r="AB665" s="124"/>
      <c r="AC665" s="124"/>
      <c r="AD665" s="124"/>
      <c r="AE665" s="124"/>
      <c r="AF665" s="124"/>
    </row>
    <row r="666" ht="12.75" customHeight="1">
      <c r="A666" s="124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24"/>
      <c r="Y666" s="124"/>
      <c r="Z666" s="124"/>
      <c r="AA666" s="124"/>
      <c r="AB666" s="124"/>
      <c r="AC666" s="124"/>
      <c r="AD666" s="124"/>
      <c r="AE666" s="124"/>
      <c r="AF666" s="124"/>
    </row>
    <row r="667" ht="12.75" customHeight="1">
      <c r="A667" s="124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24"/>
      <c r="Y667" s="124"/>
      <c r="Z667" s="124"/>
      <c r="AA667" s="124"/>
      <c r="AB667" s="124"/>
      <c r="AC667" s="124"/>
      <c r="AD667" s="124"/>
      <c r="AE667" s="124"/>
      <c r="AF667" s="124"/>
    </row>
    <row r="668" ht="12.75" customHeight="1">
      <c r="A668" s="124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24"/>
      <c r="Y668" s="124"/>
      <c r="Z668" s="124"/>
      <c r="AA668" s="124"/>
      <c r="AB668" s="124"/>
      <c r="AC668" s="124"/>
      <c r="AD668" s="124"/>
      <c r="AE668" s="124"/>
      <c r="AF668" s="124"/>
    </row>
    <row r="669" ht="12.75" customHeight="1">
      <c r="A669" s="124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24"/>
      <c r="Y669" s="124"/>
      <c r="Z669" s="124"/>
      <c r="AA669" s="124"/>
      <c r="AB669" s="124"/>
      <c r="AC669" s="124"/>
      <c r="AD669" s="124"/>
      <c r="AE669" s="124"/>
      <c r="AF669" s="124"/>
    </row>
    <row r="670" ht="12.75" customHeight="1">
      <c r="A670" s="124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24"/>
      <c r="Y670" s="124"/>
      <c r="Z670" s="124"/>
      <c r="AA670" s="124"/>
      <c r="AB670" s="124"/>
      <c r="AC670" s="124"/>
      <c r="AD670" s="124"/>
      <c r="AE670" s="124"/>
      <c r="AF670" s="124"/>
    </row>
    <row r="671" ht="12.75" customHeight="1">
      <c r="A671" s="124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24"/>
      <c r="Y671" s="124"/>
      <c r="Z671" s="124"/>
      <c r="AA671" s="124"/>
      <c r="AB671" s="124"/>
      <c r="AC671" s="124"/>
      <c r="AD671" s="124"/>
      <c r="AE671" s="124"/>
      <c r="AF671" s="124"/>
    </row>
    <row r="672" ht="12.75" customHeight="1">
      <c r="A672" s="124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24"/>
      <c r="Y672" s="124"/>
      <c r="Z672" s="124"/>
      <c r="AA672" s="124"/>
      <c r="AB672" s="124"/>
      <c r="AC672" s="124"/>
      <c r="AD672" s="124"/>
      <c r="AE672" s="124"/>
      <c r="AF672" s="124"/>
    </row>
    <row r="673" ht="12.75" customHeight="1">
      <c r="A673" s="124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24"/>
      <c r="Y673" s="124"/>
      <c r="Z673" s="124"/>
      <c r="AA673" s="124"/>
      <c r="AB673" s="124"/>
      <c r="AC673" s="124"/>
      <c r="AD673" s="124"/>
      <c r="AE673" s="124"/>
      <c r="AF673" s="124"/>
    </row>
    <row r="674" ht="12.75" customHeight="1">
      <c r="A674" s="124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24"/>
      <c r="Y674" s="124"/>
      <c r="Z674" s="124"/>
      <c r="AA674" s="124"/>
      <c r="AB674" s="124"/>
      <c r="AC674" s="124"/>
      <c r="AD674" s="124"/>
      <c r="AE674" s="124"/>
      <c r="AF674" s="124"/>
    </row>
    <row r="675" ht="12.75" customHeight="1">
      <c r="A675" s="124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24"/>
      <c r="Y675" s="124"/>
      <c r="Z675" s="124"/>
      <c r="AA675" s="124"/>
      <c r="AB675" s="124"/>
      <c r="AC675" s="124"/>
      <c r="AD675" s="124"/>
      <c r="AE675" s="124"/>
      <c r="AF675" s="124"/>
    </row>
    <row r="676" ht="12.75" customHeight="1">
      <c r="A676" s="124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24"/>
      <c r="Y676" s="124"/>
      <c r="Z676" s="124"/>
      <c r="AA676" s="124"/>
      <c r="AB676" s="124"/>
      <c r="AC676" s="124"/>
      <c r="AD676" s="124"/>
      <c r="AE676" s="124"/>
      <c r="AF676" s="124"/>
    </row>
    <row r="677" ht="12.75" customHeight="1">
      <c r="A677" s="124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24"/>
      <c r="Y677" s="124"/>
      <c r="Z677" s="124"/>
      <c r="AA677" s="124"/>
      <c r="AB677" s="124"/>
      <c r="AC677" s="124"/>
      <c r="AD677" s="124"/>
      <c r="AE677" s="124"/>
      <c r="AF677" s="124"/>
    </row>
    <row r="678" ht="12.75" customHeight="1">
      <c r="A678" s="124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24"/>
      <c r="Y678" s="124"/>
      <c r="Z678" s="124"/>
      <c r="AA678" s="124"/>
      <c r="AB678" s="124"/>
      <c r="AC678" s="124"/>
      <c r="AD678" s="124"/>
      <c r="AE678" s="124"/>
      <c r="AF678" s="124"/>
    </row>
    <row r="679" ht="12.75" customHeight="1">
      <c r="A679" s="124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24"/>
      <c r="Y679" s="124"/>
      <c r="Z679" s="124"/>
      <c r="AA679" s="124"/>
      <c r="AB679" s="124"/>
      <c r="AC679" s="124"/>
      <c r="AD679" s="124"/>
      <c r="AE679" s="124"/>
      <c r="AF679" s="124"/>
    </row>
    <row r="680" ht="12.75" customHeight="1">
      <c r="A680" s="124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24"/>
      <c r="Y680" s="124"/>
      <c r="Z680" s="124"/>
      <c r="AA680" s="124"/>
      <c r="AB680" s="124"/>
      <c r="AC680" s="124"/>
      <c r="AD680" s="124"/>
      <c r="AE680" s="124"/>
      <c r="AF680" s="124"/>
    </row>
    <row r="681" ht="12.75" customHeight="1">
      <c r="A681" s="124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24"/>
      <c r="Y681" s="124"/>
      <c r="Z681" s="124"/>
      <c r="AA681" s="124"/>
      <c r="AB681" s="124"/>
      <c r="AC681" s="124"/>
      <c r="AD681" s="124"/>
      <c r="AE681" s="124"/>
      <c r="AF681" s="124"/>
    </row>
    <row r="682" ht="12.75" customHeight="1">
      <c r="A682" s="124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24"/>
      <c r="Y682" s="124"/>
      <c r="Z682" s="124"/>
      <c r="AA682" s="124"/>
      <c r="AB682" s="124"/>
      <c r="AC682" s="124"/>
      <c r="AD682" s="124"/>
      <c r="AE682" s="124"/>
      <c r="AF682" s="124"/>
    </row>
    <row r="683" ht="12.75" customHeight="1">
      <c r="A683" s="124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24"/>
      <c r="Y683" s="124"/>
      <c r="Z683" s="124"/>
      <c r="AA683" s="124"/>
      <c r="AB683" s="124"/>
      <c r="AC683" s="124"/>
      <c r="AD683" s="124"/>
      <c r="AE683" s="124"/>
      <c r="AF683" s="124"/>
    </row>
    <row r="684" ht="12.75" customHeight="1">
      <c r="A684" s="124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24"/>
      <c r="Y684" s="124"/>
      <c r="Z684" s="124"/>
      <c r="AA684" s="124"/>
      <c r="AB684" s="124"/>
      <c r="AC684" s="124"/>
      <c r="AD684" s="124"/>
      <c r="AE684" s="124"/>
      <c r="AF684" s="124"/>
    </row>
    <row r="685" ht="12.75" customHeight="1">
      <c r="A685" s="124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24"/>
      <c r="Y685" s="124"/>
      <c r="Z685" s="124"/>
      <c r="AA685" s="124"/>
      <c r="AB685" s="124"/>
      <c r="AC685" s="124"/>
      <c r="AD685" s="124"/>
      <c r="AE685" s="124"/>
      <c r="AF685" s="124"/>
    </row>
    <row r="686" ht="12.75" customHeight="1">
      <c r="A686" s="124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24"/>
      <c r="Y686" s="124"/>
      <c r="Z686" s="124"/>
      <c r="AA686" s="124"/>
      <c r="AB686" s="124"/>
      <c r="AC686" s="124"/>
      <c r="AD686" s="124"/>
      <c r="AE686" s="124"/>
      <c r="AF686" s="124"/>
    </row>
    <row r="687" ht="12.75" customHeight="1">
      <c r="A687" s="124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24"/>
      <c r="Y687" s="124"/>
      <c r="Z687" s="124"/>
      <c r="AA687" s="124"/>
      <c r="AB687" s="124"/>
      <c r="AC687" s="124"/>
      <c r="AD687" s="124"/>
      <c r="AE687" s="124"/>
      <c r="AF687" s="124"/>
    </row>
    <row r="688" ht="12.75" customHeight="1">
      <c r="A688" s="124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24"/>
      <c r="Y688" s="124"/>
      <c r="Z688" s="124"/>
      <c r="AA688" s="124"/>
      <c r="AB688" s="124"/>
      <c r="AC688" s="124"/>
      <c r="AD688" s="124"/>
      <c r="AE688" s="124"/>
      <c r="AF688" s="124"/>
    </row>
    <row r="689" ht="12.75" customHeight="1">
      <c r="A689" s="124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24"/>
      <c r="Y689" s="124"/>
      <c r="Z689" s="124"/>
      <c r="AA689" s="124"/>
      <c r="AB689" s="124"/>
      <c r="AC689" s="124"/>
      <c r="AD689" s="124"/>
      <c r="AE689" s="124"/>
      <c r="AF689" s="124"/>
    </row>
    <row r="690" ht="12.75" customHeight="1">
      <c r="A690" s="124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24"/>
      <c r="Y690" s="124"/>
      <c r="Z690" s="124"/>
      <c r="AA690" s="124"/>
      <c r="AB690" s="124"/>
      <c r="AC690" s="124"/>
      <c r="AD690" s="124"/>
      <c r="AE690" s="124"/>
      <c r="AF690" s="124"/>
    </row>
    <row r="691" ht="12.75" customHeight="1">
      <c r="A691" s="124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24"/>
      <c r="Y691" s="124"/>
      <c r="Z691" s="124"/>
      <c r="AA691" s="124"/>
      <c r="AB691" s="124"/>
      <c r="AC691" s="124"/>
      <c r="AD691" s="124"/>
      <c r="AE691" s="124"/>
      <c r="AF691" s="124"/>
    </row>
    <row r="692" ht="12.75" customHeight="1">
      <c r="A692" s="124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24"/>
      <c r="Y692" s="124"/>
      <c r="Z692" s="124"/>
      <c r="AA692" s="124"/>
      <c r="AB692" s="124"/>
      <c r="AC692" s="124"/>
      <c r="AD692" s="124"/>
      <c r="AE692" s="124"/>
      <c r="AF692" s="124"/>
    </row>
    <row r="693" ht="12.75" customHeight="1">
      <c r="A693" s="124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24"/>
      <c r="Y693" s="124"/>
      <c r="Z693" s="124"/>
      <c r="AA693" s="124"/>
      <c r="AB693" s="124"/>
      <c r="AC693" s="124"/>
      <c r="AD693" s="124"/>
      <c r="AE693" s="124"/>
      <c r="AF693" s="124"/>
    </row>
    <row r="694" ht="12.75" customHeight="1">
      <c r="A694" s="124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24"/>
      <c r="Y694" s="124"/>
      <c r="Z694" s="124"/>
      <c r="AA694" s="124"/>
      <c r="AB694" s="124"/>
      <c r="AC694" s="124"/>
      <c r="AD694" s="124"/>
      <c r="AE694" s="124"/>
      <c r="AF694" s="124"/>
    </row>
    <row r="695" ht="12.75" customHeight="1">
      <c r="A695" s="124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24"/>
      <c r="Y695" s="124"/>
      <c r="Z695" s="124"/>
      <c r="AA695" s="124"/>
      <c r="AB695" s="124"/>
      <c r="AC695" s="124"/>
      <c r="AD695" s="124"/>
      <c r="AE695" s="124"/>
      <c r="AF695" s="124"/>
    </row>
    <row r="696" ht="12.75" customHeight="1">
      <c r="A696" s="124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24"/>
      <c r="Y696" s="124"/>
      <c r="Z696" s="124"/>
      <c r="AA696" s="124"/>
      <c r="AB696" s="124"/>
      <c r="AC696" s="124"/>
      <c r="AD696" s="124"/>
      <c r="AE696" s="124"/>
      <c r="AF696" s="124"/>
    </row>
    <row r="697" ht="12.75" customHeight="1">
      <c r="A697" s="124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24"/>
      <c r="Y697" s="124"/>
      <c r="Z697" s="124"/>
      <c r="AA697" s="124"/>
      <c r="AB697" s="124"/>
      <c r="AC697" s="124"/>
      <c r="AD697" s="124"/>
      <c r="AE697" s="124"/>
      <c r="AF697" s="124"/>
    </row>
    <row r="698" ht="12.75" customHeight="1">
      <c r="A698" s="124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24"/>
      <c r="Y698" s="124"/>
      <c r="Z698" s="124"/>
      <c r="AA698" s="124"/>
      <c r="AB698" s="124"/>
      <c r="AC698" s="124"/>
      <c r="AD698" s="124"/>
      <c r="AE698" s="124"/>
      <c r="AF698" s="124"/>
    </row>
    <row r="699" ht="12.75" customHeight="1">
      <c r="A699" s="124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24"/>
      <c r="Y699" s="124"/>
      <c r="Z699" s="124"/>
      <c r="AA699" s="124"/>
      <c r="AB699" s="124"/>
      <c r="AC699" s="124"/>
      <c r="AD699" s="124"/>
      <c r="AE699" s="124"/>
      <c r="AF699" s="124"/>
    </row>
    <row r="700" ht="12.75" customHeight="1">
      <c r="A700" s="124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24"/>
      <c r="Y700" s="124"/>
      <c r="Z700" s="124"/>
      <c r="AA700" s="124"/>
      <c r="AB700" s="124"/>
      <c r="AC700" s="124"/>
      <c r="AD700" s="124"/>
      <c r="AE700" s="124"/>
      <c r="AF700" s="124"/>
    </row>
    <row r="701" ht="12.75" customHeight="1">
      <c r="A701" s="124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24"/>
      <c r="Y701" s="124"/>
      <c r="Z701" s="124"/>
      <c r="AA701" s="124"/>
      <c r="AB701" s="124"/>
      <c r="AC701" s="124"/>
      <c r="AD701" s="124"/>
      <c r="AE701" s="124"/>
      <c r="AF701" s="124"/>
    </row>
    <row r="702" ht="12.75" customHeight="1">
      <c r="A702" s="124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24"/>
      <c r="Y702" s="124"/>
      <c r="Z702" s="124"/>
      <c r="AA702" s="124"/>
      <c r="AB702" s="124"/>
      <c r="AC702" s="124"/>
      <c r="AD702" s="124"/>
      <c r="AE702" s="124"/>
      <c r="AF702" s="124"/>
    </row>
    <row r="703" ht="12.75" customHeight="1">
      <c r="A703" s="124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24"/>
      <c r="Y703" s="124"/>
      <c r="Z703" s="124"/>
      <c r="AA703" s="124"/>
      <c r="AB703" s="124"/>
      <c r="AC703" s="124"/>
      <c r="AD703" s="124"/>
      <c r="AE703" s="124"/>
      <c r="AF703" s="124"/>
    </row>
    <row r="704" ht="12.75" customHeight="1">
      <c r="A704" s="124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24"/>
      <c r="Y704" s="124"/>
      <c r="Z704" s="124"/>
      <c r="AA704" s="124"/>
      <c r="AB704" s="124"/>
      <c r="AC704" s="124"/>
      <c r="AD704" s="124"/>
      <c r="AE704" s="124"/>
      <c r="AF704" s="124"/>
    </row>
    <row r="705" ht="12.75" customHeight="1">
      <c r="A705" s="124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24"/>
      <c r="Y705" s="124"/>
      <c r="Z705" s="124"/>
      <c r="AA705" s="124"/>
      <c r="AB705" s="124"/>
      <c r="AC705" s="124"/>
      <c r="AD705" s="124"/>
      <c r="AE705" s="124"/>
      <c r="AF705" s="124"/>
    </row>
    <row r="706" ht="12.75" customHeight="1">
      <c r="A706" s="124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24"/>
      <c r="Y706" s="124"/>
      <c r="Z706" s="124"/>
      <c r="AA706" s="124"/>
      <c r="AB706" s="124"/>
      <c r="AC706" s="124"/>
      <c r="AD706" s="124"/>
      <c r="AE706" s="124"/>
      <c r="AF706" s="124"/>
    </row>
    <row r="707" ht="12.75" customHeight="1">
      <c r="A707" s="124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24"/>
      <c r="Y707" s="124"/>
      <c r="Z707" s="124"/>
      <c r="AA707" s="124"/>
      <c r="AB707" s="124"/>
      <c r="AC707" s="124"/>
      <c r="AD707" s="124"/>
      <c r="AE707" s="124"/>
      <c r="AF707" s="124"/>
    </row>
    <row r="708" ht="12.75" customHeight="1">
      <c r="A708" s="124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24"/>
      <c r="Y708" s="124"/>
      <c r="Z708" s="124"/>
      <c r="AA708" s="124"/>
      <c r="AB708" s="124"/>
      <c r="AC708" s="124"/>
      <c r="AD708" s="124"/>
      <c r="AE708" s="124"/>
      <c r="AF708" s="124"/>
    </row>
    <row r="709" ht="12.75" customHeight="1">
      <c r="A709" s="124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24"/>
      <c r="Y709" s="124"/>
      <c r="Z709" s="124"/>
      <c r="AA709" s="124"/>
      <c r="AB709" s="124"/>
      <c r="AC709" s="124"/>
      <c r="AD709" s="124"/>
      <c r="AE709" s="124"/>
      <c r="AF709" s="124"/>
    </row>
    <row r="710" ht="12.75" customHeight="1">
      <c r="A710" s="124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24"/>
      <c r="Y710" s="124"/>
      <c r="Z710" s="124"/>
      <c r="AA710" s="124"/>
      <c r="AB710" s="124"/>
      <c r="AC710" s="124"/>
      <c r="AD710" s="124"/>
      <c r="AE710" s="124"/>
      <c r="AF710" s="124"/>
    </row>
    <row r="711" ht="12.75" customHeight="1">
      <c r="A711" s="124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24"/>
      <c r="Y711" s="124"/>
      <c r="Z711" s="124"/>
      <c r="AA711" s="124"/>
      <c r="AB711" s="124"/>
      <c r="AC711" s="124"/>
      <c r="AD711" s="124"/>
      <c r="AE711" s="124"/>
      <c r="AF711" s="124"/>
    </row>
    <row r="712" ht="12.75" customHeight="1">
      <c r="A712" s="124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24"/>
      <c r="Y712" s="124"/>
      <c r="Z712" s="124"/>
      <c r="AA712" s="124"/>
      <c r="AB712" s="124"/>
      <c r="AC712" s="124"/>
      <c r="AD712" s="124"/>
      <c r="AE712" s="124"/>
      <c r="AF712" s="124"/>
    </row>
    <row r="713" ht="12.75" customHeight="1">
      <c r="A713" s="124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24"/>
      <c r="Y713" s="124"/>
      <c r="Z713" s="124"/>
      <c r="AA713" s="124"/>
      <c r="AB713" s="124"/>
      <c r="AC713" s="124"/>
      <c r="AD713" s="124"/>
      <c r="AE713" s="124"/>
      <c r="AF713" s="124"/>
    </row>
    <row r="714" ht="12.75" customHeight="1">
      <c r="A714" s="124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24"/>
      <c r="Y714" s="124"/>
      <c r="Z714" s="124"/>
      <c r="AA714" s="124"/>
      <c r="AB714" s="124"/>
      <c r="AC714" s="124"/>
      <c r="AD714" s="124"/>
      <c r="AE714" s="124"/>
      <c r="AF714" s="124"/>
    </row>
    <row r="715" ht="12.75" customHeight="1">
      <c r="A715" s="124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24"/>
      <c r="Y715" s="124"/>
      <c r="Z715" s="124"/>
      <c r="AA715" s="124"/>
      <c r="AB715" s="124"/>
      <c r="AC715" s="124"/>
      <c r="AD715" s="124"/>
      <c r="AE715" s="124"/>
      <c r="AF715" s="124"/>
    </row>
    <row r="716" ht="12.75" customHeight="1">
      <c r="A716" s="124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24"/>
      <c r="Y716" s="124"/>
      <c r="Z716" s="124"/>
      <c r="AA716" s="124"/>
      <c r="AB716" s="124"/>
      <c r="AC716" s="124"/>
      <c r="AD716" s="124"/>
      <c r="AE716" s="124"/>
      <c r="AF716" s="124"/>
    </row>
    <row r="717" ht="12.75" customHeight="1">
      <c r="A717" s="124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24"/>
      <c r="Y717" s="124"/>
      <c r="Z717" s="124"/>
      <c r="AA717" s="124"/>
      <c r="AB717" s="124"/>
      <c r="AC717" s="124"/>
      <c r="AD717" s="124"/>
      <c r="AE717" s="124"/>
      <c r="AF717" s="124"/>
    </row>
    <row r="718" ht="12.75" customHeight="1">
      <c r="A718" s="124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24"/>
      <c r="Y718" s="124"/>
      <c r="Z718" s="124"/>
      <c r="AA718" s="124"/>
      <c r="AB718" s="124"/>
      <c r="AC718" s="124"/>
      <c r="AD718" s="124"/>
      <c r="AE718" s="124"/>
      <c r="AF718" s="124"/>
    </row>
    <row r="719" ht="12.75" customHeight="1">
      <c r="A719" s="124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24"/>
      <c r="Y719" s="124"/>
      <c r="Z719" s="124"/>
      <c r="AA719" s="124"/>
      <c r="AB719" s="124"/>
      <c r="AC719" s="124"/>
      <c r="AD719" s="124"/>
      <c r="AE719" s="124"/>
      <c r="AF719" s="124"/>
    </row>
    <row r="720" ht="12.75" customHeight="1">
      <c r="A720" s="124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24"/>
      <c r="Y720" s="124"/>
      <c r="Z720" s="124"/>
      <c r="AA720" s="124"/>
      <c r="AB720" s="124"/>
      <c r="AC720" s="124"/>
      <c r="AD720" s="124"/>
      <c r="AE720" s="124"/>
      <c r="AF720" s="124"/>
    </row>
    <row r="721" ht="12.75" customHeight="1">
      <c r="A721" s="124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24"/>
      <c r="Y721" s="124"/>
      <c r="Z721" s="124"/>
      <c r="AA721" s="124"/>
      <c r="AB721" s="124"/>
      <c r="AC721" s="124"/>
      <c r="AD721" s="124"/>
      <c r="AE721" s="124"/>
      <c r="AF721" s="124"/>
    </row>
    <row r="722" ht="12.75" customHeight="1">
      <c r="A722" s="124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24"/>
      <c r="Y722" s="124"/>
      <c r="Z722" s="124"/>
      <c r="AA722" s="124"/>
      <c r="AB722" s="124"/>
      <c r="AC722" s="124"/>
      <c r="AD722" s="124"/>
      <c r="AE722" s="124"/>
      <c r="AF722" s="124"/>
    </row>
    <row r="723" ht="12.75" customHeight="1">
      <c r="A723" s="124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24"/>
      <c r="Y723" s="124"/>
      <c r="Z723" s="124"/>
      <c r="AA723" s="124"/>
      <c r="AB723" s="124"/>
      <c r="AC723" s="124"/>
      <c r="AD723" s="124"/>
      <c r="AE723" s="124"/>
      <c r="AF723" s="124"/>
    </row>
    <row r="724" ht="12.75" customHeight="1">
      <c r="A724" s="124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  <c r="AA724" s="124"/>
      <c r="AB724" s="124"/>
      <c r="AC724" s="124"/>
      <c r="AD724" s="124"/>
      <c r="AE724" s="124"/>
      <c r="AF724" s="124"/>
    </row>
    <row r="725" ht="12.75" customHeight="1">
      <c r="A725" s="124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  <c r="AA725" s="124"/>
      <c r="AB725" s="124"/>
      <c r="AC725" s="124"/>
      <c r="AD725" s="124"/>
      <c r="AE725" s="124"/>
      <c r="AF725" s="124"/>
    </row>
    <row r="726" ht="12.75" customHeight="1">
      <c r="A726" s="124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24"/>
      <c r="Y726" s="124"/>
      <c r="Z726" s="124"/>
      <c r="AA726" s="124"/>
      <c r="AB726" s="124"/>
      <c r="AC726" s="124"/>
      <c r="AD726" s="124"/>
      <c r="AE726" s="124"/>
      <c r="AF726" s="124"/>
    </row>
    <row r="727" ht="12.75" customHeight="1">
      <c r="A727" s="124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24"/>
      <c r="Y727" s="124"/>
      <c r="Z727" s="124"/>
      <c r="AA727" s="124"/>
      <c r="AB727" s="124"/>
      <c r="AC727" s="124"/>
      <c r="AD727" s="124"/>
      <c r="AE727" s="124"/>
      <c r="AF727" s="124"/>
    </row>
    <row r="728" ht="12.75" customHeight="1">
      <c r="A728" s="124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24"/>
      <c r="Y728" s="124"/>
      <c r="Z728" s="124"/>
      <c r="AA728" s="124"/>
      <c r="AB728" s="124"/>
      <c r="AC728" s="124"/>
      <c r="AD728" s="124"/>
      <c r="AE728" s="124"/>
      <c r="AF728" s="124"/>
    </row>
    <row r="729" ht="12.75" customHeight="1">
      <c r="A729" s="124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  <c r="AA729" s="124"/>
      <c r="AB729" s="124"/>
      <c r="AC729" s="124"/>
      <c r="AD729" s="124"/>
      <c r="AE729" s="124"/>
      <c r="AF729" s="124"/>
    </row>
    <row r="730" ht="12.75" customHeight="1">
      <c r="A730" s="124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  <c r="AA730" s="124"/>
      <c r="AB730" s="124"/>
      <c r="AC730" s="124"/>
      <c r="AD730" s="124"/>
      <c r="AE730" s="124"/>
      <c r="AF730" s="124"/>
    </row>
    <row r="731" ht="12.75" customHeight="1">
      <c r="A731" s="124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24"/>
      <c r="Y731" s="124"/>
      <c r="Z731" s="124"/>
      <c r="AA731" s="124"/>
      <c r="AB731" s="124"/>
      <c r="AC731" s="124"/>
      <c r="AD731" s="124"/>
      <c r="AE731" s="124"/>
      <c r="AF731" s="124"/>
    </row>
    <row r="732" ht="12.75" customHeight="1">
      <c r="A732" s="124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24"/>
      <c r="Y732" s="124"/>
      <c r="Z732" s="124"/>
      <c r="AA732" s="124"/>
      <c r="AB732" s="124"/>
      <c r="AC732" s="124"/>
      <c r="AD732" s="124"/>
      <c r="AE732" s="124"/>
      <c r="AF732" s="124"/>
    </row>
    <row r="733" ht="12.75" customHeight="1">
      <c r="A733" s="124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24"/>
      <c r="Y733" s="124"/>
      <c r="Z733" s="124"/>
      <c r="AA733" s="124"/>
      <c r="AB733" s="124"/>
      <c r="AC733" s="124"/>
      <c r="AD733" s="124"/>
      <c r="AE733" s="124"/>
      <c r="AF733" s="124"/>
    </row>
    <row r="734" ht="12.75" customHeight="1">
      <c r="A734" s="124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  <c r="AA734" s="124"/>
      <c r="AB734" s="124"/>
      <c r="AC734" s="124"/>
      <c r="AD734" s="124"/>
      <c r="AE734" s="124"/>
      <c r="AF734" s="124"/>
    </row>
    <row r="735" ht="12.75" customHeight="1">
      <c r="A735" s="124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  <c r="AA735" s="124"/>
      <c r="AB735" s="124"/>
      <c r="AC735" s="124"/>
      <c r="AD735" s="124"/>
      <c r="AE735" s="124"/>
      <c r="AF735" s="124"/>
    </row>
    <row r="736" ht="12.75" customHeight="1">
      <c r="A736" s="124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24"/>
      <c r="Y736" s="124"/>
      <c r="Z736" s="124"/>
      <c r="AA736" s="124"/>
      <c r="AB736" s="124"/>
      <c r="AC736" s="124"/>
      <c r="AD736" s="124"/>
      <c r="AE736" s="124"/>
      <c r="AF736" s="124"/>
    </row>
    <row r="737" ht="12.75" customHeight="1">
      <c r="A737" s="124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24"/>
      <c r="Y737" s="124"/>
      <c r="Z737" s="124"/>
      <c r="AA737" s="124"/>
      <c r="AB737" s="124"/>
      <c r="AC737" s="124"/>
      <c r="AD737" s="124"/>
      <c r="AE737" s="124"/>
      <c r="AF737" s="124"/>
    </row>
    <row r="738" ht="12.75" customHeight="1">
      <c r="A738" s="124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24"/>
      <c r="Y738" s="124"/>
      <c r="Z738" s="124"/>
      <c r="AA738" s="124"/>
      <c r="AB738" s="124"/>
      <c r="AC738" s="124"/>
      <c r="AD738" s="124"/>
      <c r="AE738" s="124"/>
      <c r="AF738" s="124"/>
    </row>
    <row r="739" ht="12.75" customHeight="1">
      <c r="A739" s="124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4"/>
      <c r="Y739" s="124"/>
      <c r="Z739" s="124"/>
      <c r="AA739" s="124"/>
      <c r="AB739" s="124"/>
      <c r="AC739" s="124"/>
      <c r="AD739" s="124"/>
      <c r="AE739" s="124"/>
      <c r="AF739" s="124"/>
    </row>
    <row r="740" ht="12.75" customHeight="1">
      <c r="A740" s="124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4"/>
      <c r="Y740" s="124"/>
      <c r="Z740" s="124"/>
      <c r="AA740" s="124"/>
      <c r="AB740" s="124"/>
      <c r="AC740" s="124"/>
      <c r="AD740" s="124"/>
      <c r="AE740" s="124"/>
      <c r="AF740" s="124"/>
    </row>
    <row r="741" ht="12.75" customHeight="1">
      <c r="A741" s="124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4"/>
      <c r="Y741" s="124"/>
      <c r="Z741" s="124"/>
      <c r="AA741" s="124"/>
      <c r="AB741" s="124"/>
      <c r="AC741" s="124"/>
      <c r="AD741" s="124"/>
      <c r="AE741" s="124"/>
      <c r="AF741" s="124"/>
    </row>
    <row r="742" ht="12.75" customHeight="1">
      <c r="A742" s="124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24"/>
      <c r="Y742" s="124"/>
      <c r="Z742" s="124"/>
      <c r="AA742" s="124"/>
      <c r="AB742" s="124"/>
      <c r="AC742" s="124"/>
      <c r="AD742" s="124"/>
      <c r="AE742" s="124"/>
      <c r="AF742" s="124"/>
    </row>
    <row r="743" ht="12.75" customHeight="1">
      <c r="A743" s="124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24"/>
      <c r="Y743" s="124"/>
      <c r="Z743" s="124"/>
      <c r="AA743" s="124"/>
      <c r="AB743" s="124"/>
      <c r="AC743" s="124"/>
      <c r="AD743" s="124"/>
      <c r="AE743" s="124"/>
      <c r="AF743" s="124"/>
    </row>
    <row r="744" ht="12.75" customHeight="1">
      <c r="A744" s="124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4"/>
      <c r="Y744" s="124"/>
      <c r="Z744" s="124"/>
      <c r="AA744" s="124"/>
      <c r="AB744" s="124"/>
      <c r="AC744" s="124"/>
      <c r="AD744" s="124"/>
      <c r="AE744" s="124"/>
      <c r="AF744" s="124"/>
    </row>
    <row r="745" ht="12.75" customHeight="1">
      <c r="A745" s="124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4"/>
      <c r="Y745" s="124"/>
      <c r="Z745" s="124"/>
      <c r="AA745" s="124"/>
      <c r="AB745" s="124"/>
      <c r="AC745" s="124"/>
      <c r="AD745" s="124"/>
      <c r="AE745" s="124"/>
      <c r="AF745" s="124"/>
    </row>
    <row r="746" ht="12.75" customHeight="1">
      <c r="A746" s="124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4"/>
      <c r="Y746" s="124"/>
      <c r="Z746" s="124"/>
      <c r="AA746" s="124"/>
      <c r="AB746" s="124"/>
      <c r="AC746" s="124"/>
      <c r="AD746" s="124"/>
      <c r="AE746" s="124"/>
      <c r="AF746" s="124"/>
    </row>
    <row r="747" ht="12.75" customHeight="1">
      <c r="A747" s="124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24"/>
      <c r="Y747" s="124"/>
      <c r="Z747" s="124"/>
      <c r="AA747" s="124"/>
      <c r="AB747" s="124"/>
      <c r="AC747" s="124"/>
      <c r="AD747" s="124"/>
      <c r="AE747" s="124"/>
      <c r="AF747" s="124"/>
    </row>
    <row r="748" ht="12.75" customHeight="1">
      <c r="A748" s="124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24"/>
      <c r="Y748" s="124"/>
      <c r="Z748" s="124"/>
      <c r="AA748" s="124"/>
      <c r="AB748" s="124"/>
      <c r="AC748" s="124"/>
      <c r="AD748" s="124"/>
      <c r="AE748" s="124"/>
      <c r="AF748" s="124"/>
    </row>
    <row r="749" ht="12.75" customHeight="1">
      <c r="A749" s="124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4"/>
      <c r="Y749" s="124"/>
      <c r="Z749" s="124"/>
      <c r="AA749" s="124"/>
      <c r="AB749" s="124"/>
      <c r="AC749" s="124"/>
      <c r="AD749" s="124"/>
      <c r="AE749" s="124"/>
      <c r="AF749" s="124"/>
    </row>
    <row r="750" ht="12.75" customHeight="1">
      <c r="A750" s="124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  <c r="AA750" s="124"/>
      <c r="AB750" s="124"/>
      <c r="AC750" s="124"/>
      <c r="AD750" s="124"/>
      <c r="AE750" s="124"/>
      <c r="AF750" s="124"/>
    </row>
    <row r="751" ht="12.75" customHeight="1">
      <c r="A751" s="124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24"/>
      <c r="Y751" s="124"/>
      <c r="Z751" s="124"/>
      <c r="AA751" s="124"/>
      <c r="AB751" s="124"/>
      <c r="AC751" s="124"/>
      <c r="AD751" s="124"/>
      <c r="AE751" s="124"/>
      <c r="AF751" s="124"/>
    </row>
    <row r="752" ht="12.75" customHeight="1">
      <c r="A752" s="124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24"/>
      <c r="Y752" s="124"/>
      <c r="Z752" s="124"/>
      <c r="AA752" s="124"/>
      <c r="AB752" s="124"/>
      <c r="AC752" s="124"/>
      <c r="AD752" s="124"/>
      <c r="AE752" s="124"/>
      <c r="AF752" s="124"/>
    </row>
    <row r="753" ht="12.75" customHeight="1">
      <c r="A753" s="124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24"/>
      <c r="Y753" s="124"/>
      <c r="Z753" s="124"/>
      <c r="AA753" s="124"/>
      <c r="AB753" s="124"/>
      <c r="AC753" s="124"/>
      <c r="AD753" s="124"/>
      <c r="AE753" s="124"/>
      <c r="AF753" s="124"/>
    </row>
    <row r="754" ht="12.75" customHeight="1">
      <c r="A754" s="124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  <c r="AA754" s="124"/>
      <c r="AB754" s="124"/>
      <c r="AC754" s="124"/>
      <c r="AD754" s="124"/>
      <c r="AE754" s="124"/>
      <c r="AF754" s="124"/>
    </row>
    <row r="755" ht="12.75" customHeight="1">
      <c r="A755" s="124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  <c r="AA755" s="124"/>
      <c r="AB755" s="124"/>
      <c r="AC755" s="124"/>
      <c r="AD755" s="124"/>
      <c r="AE755" s="124"/>
      <c r="AF755" s="124"/>
    </row>
    <row r="756" ht="12.75" customHeight="1">
      <c r="A756" s="124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24"/>
      <c r="Y756" s="124"/>
      <c r="Z756" s="124"/>
      <c r="AA756" s="124"/>
      <c r="AB756" s="124"/>
      <c r="AC756" s="124"/>
      <c r="AD756" s="124"/>
      <c r="AE756" s="124"/>
      <c r="AF756" s="124"/>
    </row>
    <row r="757" ht="12.75" customHeight="1">
      <c r="A757" s="124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24"/>
      <c r="Y757" s="124"/>
      <c r="Z757" s="124"/>
      <c r="AA757" s="124"/>
      <c r="AB757" s="124"/>
      <c r="AC757" s="124"/>
      <c r="AD757" s="124"/>
      <c r="AE757" s="124"/>
      <c r="AF757" s="124"/>
    </row>
    <row r="758" ht="12.75" customHeight="1">
      <c r="A758" s="124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24"/>
      <c r="Y758" s="124"/>
      <c r="Z758" s="124"/>
      <c r="AA758" s="124"/>
      <c r="AB758" s="124"/>
      <c r="AC758" s="124"/>
      <c r="AD758" s="124"/>
      <c r="AE758" s="124"/>
      <c r="AF758" s="124"/>
    </row>
    <row r="759" ht="12.75" customHeight="1">
      <c r="A759" s="124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4"/>
      <c r="Y759" s="124"/>
      <c r="Z759" s="124"/>
      <c r="AA759" s="124"/>
      <c r="AB759" s="124"/>
      <c r="AC759" s="124"/>
      <c r="AD759" s="124"/>
      <c r="AE759" s="124"/>
      <c r="AF759" s="124"/>
    </row>
    <row r="760" ht="12.75" customHeight="1">
      <c r="A760" s="124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4"/>
      <c r="Y760" s="124"/>
      <c r="Z760" s="124"/>
      <c r="AA760" s="124"/>
      <c r="AB760" s="124"/>
      <c r="AC760" s="124"/>
      <c r="AD760" s="124"/>
      <c r="AE760" s="124"/>
      <c r="AF760" s="124"/>
    </row>
    <row r="761" ht="12.75" customHeight="1">
      <c r="A761" s="124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4"/>
      <c r="Y761" s="124"/>
      <c r="Z761" s="124"/>
      <c r="AA761" s="124"/>
      <c r="AB761" s="124"/>
      <c r="AC761" s="124"/>
      <c r="AD761" s="124"/>
      <c r="AE761" s="124"/>
      <c r="AF761" s="124"/>
    </row>
    <row r="762" ht="12.75" customHeight="1">
      <c r="A762" s="124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4"/>
      <c r="Y762" s="124"/>
      <c r="Z762" s="124"/>
      <c r="AA762" s="124"/>
      <c r="AB762" s="124"/>
      <c r="AC762" s="124"/>
      <c r="AD762" s="124"/>
      <c r="AE762" s="124"/>
      <c r="AF762" s="124"/>
    </row>
    <row r="763" ht="12.75" customHeight="1">
      <c r="A763" s="124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4"/>
      <c r="Y763" s="124"/>
      <c r="Z763" s="124"/>
      <c r="AA763" s="124"/>
      <c r="AB763" s="124"/>
      <c r="AC763" s="124"/>
      <c r="AD763" s="124"/>
      <c r="AE763" s="124"/>
      <c r="AF763" s="124"/>
    </row>
    <row r="764" ht="12.75" customHeight="1">
      <c r="A764" s="124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  <c r="AA764" s="124"/>
      <c r="AB764" s="124"/>
      <c r="AC764" s="124"/>
      <c r="AD764" s="124"/>
      <c r="AE764" s="124"/>
      <c r="AF764" s="124"/>
    </row>
    <row r="765" ht="12.75" customHeight="1">
      <c r="A765" s="124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  <c r="AA765" s="124"/>
      <c r="AB765" s="124"/>
      <c r="AC765" s="124"/>
      <c r="AD765" s="124"/>
      <c r="AE765" s="124"/>
      <c r="AF765" s="124"/>
    </row>
    <row r="766" ht="12.75" customHeight="1">
      <c r="A766" s="124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4"/>
      <c r="Y766" s="124"/>
      <c r="Z766" s="124"/>
      <c r="AA766" s="124"/>
      <c r="AB766" s="124"/>
      <c r="AC766" s="124"/>
      <c r="AD766" s="124"/>
      <c r="AE766" s="124"/>
      <c r="AF766" s="124"/>
    </row>
    <row r="767" ht="12.75" customHeight="1">
      <c r="A767" s="124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4"/>
      <c r="Y767" s="124"/>
      <c r="Z767" s="124"/>
      <c r="AA767" s="124"/>
      <c r="AB767" s="124"/>
      <c r="AC767" s="124"/>
      <c r="AD767" s="124"/>
      <c r="AE767" s="124"/>
      <c r="AF767" s="124"/>
    </row>
    <row r="768" ht="12.75" customHeight="1">
      <c r="A768" s="124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4"/>
      <c r="Y768" s="124"/>
      <c r="Z768" s="124"/>
      <c r="AA768" s="124"/>
      <c r="AB768" s="124"/>
      <c r="AC768" s="124"/>
      <c r="AD768" s="124"/>
      <c r="AE768" s="124"/>
      <c r="AF768" s="124"/>
    </row>
    <row r="769" ht="12.75" customHeight="1">
      <c r="A769" s="124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  <c r="AA769" s="124"/>
      <c r="AB769" s="124"/>
      <c r="AC769" s="124"/>
      <c r="AD769" s="124"/>
      <c r="AE769" s="124"/>
      <c r="AF769" s="124"/>
    </row>
    <row r="770" ht="12.75" customHeight="1">
      <c r="A770" s="124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  <c r="AA770" s="124"/>
      <c r="AB770" s="124"/>
      <c r="AC770" s="124"/>
      <c r="AD770" s="124"/>
      <c r="AE770" s="124"/>
      <c r="AF770" s="124"/>
    </row>
    <row r="771" ht="12.75" customHeight="1">
      <c r="A771" s="124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4"/>
      <c r="Y771" s="124"/>
      <c r="Z771" s="124"/>
      <c r="AA771" s="124"/>
      <c r="AB771" s="124"/>
      <c r="AC771" s="124"/>
      <c r="AD771" s="124"/>
      <c r="AE771" s="124"/>
      <c r="AF771" s="124"/>
    </row>
    <row r="772" ht="12.75" customHeight="1">
      <c r="A772" s="124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4"/>
      <c r="Y772" s="124"/>
      <c r="Z772" s="124"/>
      <c r="AA772" s="124"/>
      <c r="AB772" s="124"/>
      <c r="AC772" s="124"/>
      <c r="AD772" s="124"/>
      <c r="AE772" s="124"/>
      <c r="AF772" s="124"/>
    </row>
    <row r="773" ht="12.75" customHeight="1">
      <c r="A773" s="124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4"/>
      <c r="Y773" s="124"/>
      <c r="Z773" s="124"/>
      <c r="AA773" s="124"/>
      <c r="AB773" s="124"/>
      <c r="AC773" s="124"/>
      <c r="AD773" s="124"/>
      <c r="AE773" s="124"/>
      <c r="AF773" s="124"/>
    </row>
    <row r="774" ht="12.75" customHeight="1">
      <c r="A774" s="124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  <c r="AA774" s="124"/>
      <c r="AB774" s="124"/>
      <c r="AC774" s="124"/>
      <c r="AD774" s="124"/>
      <c r="AE774" s="124"/>
      <c r="AF774" s="124"/>
    </row>
    <row r="775" ht="12.75" customHeight="1">
      <c r="A775" s="124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  <c r="AA775" s="124"/>
      <c r="AB775" s="124"/>
      <c r="AC775" s="124"/>
      <c r="AD775" s="124"/>
      <c r="AE775" s="124"/>
      <c r="AF775" s="124"/>
    </row>
    <row r="776" ht="12.75" customHeight="1">
      <c r="A776" s="124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  <c r="AA776" s="124"/>
      <c r="AB776" s="124"/>
      <c r="AC776" s="124"/>
      <c r="AD776" s="124"/>
      <c r="AE776" s="124"/>
      <c r="AF776" s="124"/>
    </row>
    <row r="777" ht="12.75" customHeight="1">
      <c r="A777" s="124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  <c r="AA777" s="124"/>
      <c r="AB777" s="124"/>
      <c r="AC777" s="124"/>
      <c r="AD777" s="124"/>
      <c r="AE777" s="124"/>
      <c r="AF777" s="124"/>
    </row>
    <row r="778" ht="12.75" customHeight="1">
      <c r="A778" s="124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  <c r="AA778" s="124"/>
      <c r="AB778" s="124"/>
      <c r="AC778" s="124"/>
      <c r="AD778" s="124"/>
      <c r="AE778" s="124"/>
      <c r="AF778" s="124"/>
    </row>
    <row r="779" ht="12.75" customHeight="1">
      <c r="A779" s="124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  <c r="AA779" s="124"/>
      <c r="AB779" s="124"/>
      <c r="AC779" s="124"/>
      <c r="AD779" s="124"/>
      <c r="AE779" s="124"/>
      <c r="AF779" s="124"/>
    </row>
    <row r="780" ht="12.75" customHeight="1">
      <c r="A780" s="124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  <c r="AA780" s="124"/>
      <c r="AB780" s="124"/>
      <c r="AC780" s="124"/>
      <c r="AD780" s="124"/>
      <c r="AE780" s="124"/>
      <c r="AF780" s="124"/>
    </row>
    <row r="781" ht="12.75" customHeight="1">
      <c r="A781" s="124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4"/>
      <c r="Y781" s="124"/>
      <c r="Z781" s="124"/>
      <c r="AA781" s="124"/>
      <c r="AB781" s="124"/>
      <c r="AC781" s="124"/>
      <c r="AD781" s="124"/>
      <c r="AE781" s="124"/>
      <c r="AF781" s="124"/>
    </row>
    <row r="782" ht="12.75" customHeight="1">
      <c r="A782" s="124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4"/>
      <c r="Y782" s="124"/>
      <c r="Z782" s="124"/>
      <c r="AA782" s="124"/>
      <c r="AB782" s="124"/>
      <c r="AC782" s="124"/>
      <c r="AD782" s="124"/>
      <c r="AE782" s="124"/>
      <c r="AF782" s="124"/>
    </row>
    <row r="783" ht="12.75" customHeight="1">
      <c r="A783" s="124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4"/>
      <c r="Y783" s="124"/>
      <c r="Z783" s="124"/>
      <c r="AA783" s="124"/>
      <c r="AB783" s="124"/>
      <c r="AC783" s="124"/>
      <c r="AD783" s="124"/>
      <c r="AE783" s="124"/>
      <c r="AF783" s="124"/>
    </row>
    <row r="784" ht="12.75" customHeight="1">
      <c r="A784" s="124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4"/>
      <c r="Y784" s="124"/>
      <c r="Z784" s="124"/>
      <c r="AA784" s="124"/>
      <c r="AB784" s="124"/>
      <c r="AC784" s="124"/>
      <c r="AD784" s="124"/>
      <c r="AE784" s="124"/>
      <c r="AF784" s="124"/>
    </row>
    <row r="785" ht="12.75" customHeight="1">
      <c r="A785" s="124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4"/>
      <c r="Y785" s="124"/>
      <c r="Z785" s="124"/>
      <c r="AA785" s="124"/>
      <c r="AB785" s="124"/>
      <c r="AC785" s="124"/>
      <c r="AD785" s="124"/>
      <c r="AE785" s="124"/>
      <c r="AF785" s="124"/>
    </row>
    <row r="786" ht="12.75" customHeight="1">
      <c r="A786" s="124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4"/>
      <c r="Y786" s="124"/>
      <c r="Z786" s="124"/>
      <c r="AA786" s="124"/>
      <c r="AB786" s="124"/>
      <c r="AC786" s="124"/>
      <c r="AD786" s="124"/>
      <c r="AE786" s="124"/>
      <c r="AF786" s="124"/>
    </row>
    <row r="787" ht="12.75" customHeight="1">
      <c r="A787" s="124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4"/>
      <c r="Y787" s="124"/>
      <c r="Z787" s="124"/>
      <c r="AA787" s="124"/>
      <c r="AB787" s="124"/>
      <c r="AC787" s="124"/>
      <c r="AD787" s="124"/>
      <c r="AE787" s="124"/>
      <c r="AF787" s="124"/>
    </row>
    <row r="788" ht="12.75" customHeight="1">
      <c r="A788" s="124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4"/>
      <c r="Y788" s="124"/>
      <c r="Z788" s="124"/>
      <c r="AA788" s="124"/>
      <c r="AB788" s="124"/>
      <c r="AC788" s="124"/>
      <c r="AD788" s="124"/>
      <c r="AE788" s="124"/>
      <c r="AF788" s="124"/>
    </row>
    <row r="789" ht="12.75" customHeight="1">
      <c r="A789" s="124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4"/>
      <c r="Y789" s="124"/>
      <c r="Z789" s="124"/>
      <c r="AA789" s="124"/>
      <c r="AB789" s="124"/>
      <c r="AC789" s="124"/>
      <c r="AD789" s="124"/>
      <c r="AE789" s="124"/>
      <c r="AF789" s="124"/>
    </row>
    <row r="790" ht="12.75" customHeight="1">
      <c r="A790" s="124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4"/>
      <c r="Y790" s="124"/>
      <c r="Z790" s="124"/>
      <c r="AA790" s="124"/>
      <c r="AB790" s="124"/>
      <c r="AC790" s="124"/>
      <c r="AD790" s="124"/>
      <c r="AE790" s="124"/>
      <c r="AF790" s="124"/>
    </row>
    <row r="791" ht="12.75" customHeight="1">
      <c r="A791" s="124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4"/>
      <c r="Y791" s="124"/>
      <c r="Z791" s="124"/>
      <c r="AA791" s="124"/>
      <c r="AB791" s="124"/>
      <c r="AC791" s="124"/>
      <c r="AD791" s="124"/>
      <c r="AE791" s="124"/>
      <c r="AF791" s="124"/>
    </row>
    <row r="792" ht="12.75" customHeight="1">
      <c r="A792" s="124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4"/>
      <c r="Y792" s="124"/>
      <c r="Z792" s="124"/>
      <c r="AA792" s="124"/>
      <c r="AB792" s="124"/>
      <c r="AC792" s="124"/>
      <c r="AD792" s="124"/>
      <c r="AE792" s="124"/>
      <c r="AF792" s="124"/>
    </row>
    <row r="793" ht="12.75" customHeight="1">
      <c r="A793" s="124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4"/>
      <c r="Y793" s="124"/>
      <c r="Z793" s="124"/>
      <c r="AA793" s="124"/>
      <c r="AB793" s="124"/>
      <c r="AC793" s="124"/>
      <c r="AD793" s="124"/>
      <c r="AE793" s="124"/>
      <c r="AF793" s="124"/>
    </row>
    <row r="794" ht="12.75" customHeight="1">
      <c r="A794" s="124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4"/>
      <c r="Y794" s="124"/>
      <c r="Z794" s="124"/>
      <c r="AA794" s="124"/>
      <c r="AB794" s="124"/>
      <c r="AC794" s="124"/>
      <c r="AD794" s="124"/>
      <c r="AE794" s="124"/>
      <c r="AF794" s="124"/>
    </row>
    <row r="795" ht="12.75" customHeight="1">
      <c r="A795" s="124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4"/>
      <c r="Y795" s="124"/>
      <c r="Z795" s="124"/>
      <c r="AA795" s="124"/>
      <c r="AB795" s="124"/>
      <c r="AC795" s="124"/>
      <c r="AD795" s="124"/>
      <c r="AE795" s="124"/>
      <c r="AF795" s="124"/>
    </row>
    <row r="796" ht="12.75" customHeight="1">
      <c r="A796" s="124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4"/>
      <c r="Y796" s="124"/>
      <c r="Z796" s="124"/>
      <c r="AA796" s="124"/>
      <c r="AB796" s="124"/>
      <c r="AC796" s="124"/>
      <c r="AD796" s="124"/>
      <c r="AE796" s="124"/>
      <c r="AF796" s="124"/>
    </row>
    <row r="797" ht="12.75" customHeight="1">
      <c r="A797" s="124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4"/>
      <c r="Y797" s="124"/>
      <c r="Z797" s="124"/>
      <c r="AA797" s="124"/>
      <c r="AB797" s="124"/>
      <c r="AC797" s="124"/>
      <c r="AD797" s="124"/>
      <c r="AE797" s="124"/>
      <c r="AF797" s="124"/>
    </row>
    <row r="798" ht="12.75" customHeight="1">
      <c r="A798" s="124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4"/>
      <c r="Y798" s="124"/>
      <c r="Z798" s="124"/>
      <c r="AA798" s="124"/>
      <c r="AB798" s="124"/>
      <c r="AC798" s="124"/>
      <c r="AD798" s="124"/>
      <c r="AE798" s="124"/>
      <c r="AF798" s="124"/>
    </row>
    <row r="799" ht="12.75" customHeight="1">
      <c r="A799" s="124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4"/>
      <c r="Y799" s="124"/>
      <c r="Z799" s="124"/>
      <c r="AA799" s="124"/>
      <c r="AB799" s="124"/>
      <c r="AC799" s="124"/>
      <c r="AD799" s="124"/>
      <c r="AE799" s="124"/>
      <c r="AF799" s="124"/>
    </row>
    <row r="800" ht="12.75" customHeight="1">
      <c r="A800" s="124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24"/>
      <c r="Y800" s="124"/>
      <c r="Z800" s="124"/>
      <c r="AA800" s="124"/>
      <c r="AB800" s="124"/>
      <c r="AC800" s="124"/>
      <c r="AD800" s="124"/>
      <c r="AE800" s="124"/>
      <c r="AF800" s="124"/>
    </row>
    <row r="801" ht="12.75" customHeight="1">
      <c r="A801" s="124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24"/>
      <c r="Y801" s="124"/>
      <c r="Z801" s="124"/>
      <c r="AA801" s="124"/>
      <c r="AB801" s="124"/>
      <c r="AC801" s="124"/>
      <c r="AD801" s="124"/>
      <c r="AE801" s="124"/>
      <c r="AF801" s="124"/>
    </row>
    <row r="802" ht="12.75" customHeight="1">
      <c r="A802" s="124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24"/>
      <c r="Y802" s="124"/>
      <c r="Z802" s="124"/>
      <c r="AA802" s="124"/>
      <c r="AB802" s="124"/>
      <c r="AC802" s="124"/>
      <c r="AD802" s="124"/>
      <c r="AE802" s="124"/>
      <c r="AF802" s="124"/>
    </row>
    <row r="803" ht="12.75" customHeight="1">
      <c r="A803" s="124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24"/>
      <c r="Y803" s="124"/>
      <c r="Z803" s="124"/>
      <c r="AA803" s="124"/>
      <c r="AB803" s="124"/>
      <c r="AC803" s="124"/>
      <c r="AD803" s="124"/>
      <c r="AE803" s="124"/>
      <c r="AF803" s="124"/>
    </row>
    <row r="804" ht="12.75" customHeight="1">
      <c r="A804" s="124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24"/>
      <c r="Y804" s="124"/>
      <c r="Z804" s="124"/>
      <c r="AA804" s="124"/>
      <c r="AB804" s="124"/>
      <c r="AC804" s="124"/>
      <c r="AD804" s="124"/>
      <c r="AE804" s="124"/>
      <c r="AF804" s="124"/>
    </row>
    <row r="805" ht="12.75" customHeight="1">
      <c r="A805" s="124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24"/>
      <c r="Y805" s="124"/>
      <c r="Z805" s="124"/>
      <c r="AA805" s="124"/>
      <c r="AB805" s="124"/>
      <c r="AC805" s="124"/>
      <c r="AD805" s="124"/>
      <c r="AE805" s="124"/>
      <c r="AF805" s="124"/>
    </row>
    <row r="806" ht="12.75" customHeight="1">
      <c r="A806" s="124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24"/>
      <c r="Y806" s="124"/>
      <c r="Z806" s="124"/>
      <c r="AA806" s="124"/>
      <c r="AB806" s="124"/>
      <c r="AC806" s="124"/>
      <c r="AD806" s="124"/>
      <c r="AE806" s="124"/>
      <c r="AF806" s="124"/>
    </row>
    <row r="807" ht="12.75" customHeight="1">
      <c r="A807" s="124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24"/>
      <c r="Y807" s="124"/>
      <c r="Z807" s="124"/>
      <c r="AA807" s="124"/>
      <c r="AB807" s="124"/>
      <c r="AC807" s="124"/>
      <c r="AD807" s="124"/>
      <c r="AE807" s="124"/>
      <c r="AF807" s="124"/>
    </row>
    <row r="808" ht="12.75" customHeight="1">
      <c r="A808" s="124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24"/>
      <c r="Y808" s="124"/>
      <c r="Z808" s="124"/>
      <c r="AA808" s="124"/>
      <c r="AB808" s="124"/>
      <c r="AC808" s="124"/>
      <c r="AD808" s="124"/>
      <c r="AE808" s="124"/>
      <c r="AF808" s="124"/>
    </row>
    <row r="809" ht="12.75" customHeight="1">
      <c r="A809" s="124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24"/>
      <c r="Y809" s="124"/>
      <c r="Z809" s="124"/>
      <c r="AA809" s="124"/>
      <c r="AB809" s="124"/>
      <c r="AC809" s="124"/>
      <c r="AD809" s="124"/>
      <c r="AE809" s="124"/>
      <c r="AF809" s="124"/>
    </row>
    <row r="810" ht="12.75" customHeight="1">
      <c r="A810" s="124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24"/>
      <c r="Y810" s="124"/>
      <c r="Z810" s="124"/>
      <c r="AA810" s="124"/>
      <c r="AB810" s="124"/>
      <c r="AC810" s="124"/>
      <c r="AD810" s="124"/>
      <c r="AE810" s="124"/>
      <c r="AF810" s="124"/>
    </row>
    <row r="811" ht="12.75" customHeight="1">
      <c r="A811" s="124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24"/>
      <c r="Y811" s="124"/>
      <c r="Z811" s="124"/>
      <c r="AA811" s="124"/>
      <c r="AB811" s="124"/>
      <c r="AC811" s="124"/>
      <c r="AD811" s="124"/>
      <c r="AE811" s="124"/>
      <c r="AF811" s="124"/>
    </row>
    <row r="812" ht="12.75" customHeight="1">
      <c r="A812" s="124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24"/>
      <c r="Y812" s="124"/>
      <c r="Z812" s="124"/>
      <c r="AA812" s="124"/>
      <c r="AB812" s="124"/>
      <c r="AC812" s="124"/>
      <c r="AD812" s="124"/>
      <c r="AE812" s="124"/>
      <c r="AF812" s="124"/>
    </row>
    <row r="813" ht="12.75" customHeight="1">
      <c r="A813" s="124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24"/>
      <c r="Y813" s="124"/>
      <c r="Z813" s="124"/>
      <c r="AA813" s="124"/>
      <c r="AB813" s="124"/>
      <c r="AC813" s="124"/>
      <c r="AD813" s="124"/>
      <c r="AE813" s="124"/>
      <c r="AF813" s="124"/>
    </row>
    <row r="814" ht="12.75" customHeight="1">
      <c r="A814" s="124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24"/>
      <c r="Y814" s="124"/>
      <c r="Z814" s="124"/>
      <c r="AA814" s="124"/>
      <c r="AB814" s="124"/>
      <c r="AC814" s="124"/>
      <c r="AD814" s="124"/>
      <c r="AE814" s="124"/>
      <c r="AF814" s="124"/>
    </row>
    <row r="815" ht="12.75" customHeight="1">
      <c r="A815" s="124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24"/>
      <c r="Y815" s="124"/>
      <c r="Z815" s="124"/>
      <c r="AA815" s="124"/>
      <c r="AB815" s="124"/>
      <c r="AC815" s="124"/>
      <c r="AD815" s="124"/>
      <c r="AE815" s="124"/>
      <c r="AF815" s="124"/>
    </row>
    <row r="816" ht="12.75" customHeight="1">
      <c r="A816" s="124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24"/>
      <c r="Y816" s="124"/>
      <c r="Z816" s="124"/>
      <c r="AA816" s="124"/>
      <c r="AB816" s="124"/>
      <c r="AC816" s="124"/>
      <c r="AD816" s="124"/>
      <c r="AE816" s="124"/>
      <c r="AF816" s="124"/>
    </row>
    <row r="817" ht="12.75" customHeight="1">
      <c r="A817" s="124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24"/>
      <c r="Y817" s="124"/>
      <c r="Z817" s="124"/>
      <c r="AA817" s="124"/>
      <c r="AB817" s="124"/>
      <c r="AC817" s="124"/>
      <c r="AD817" s="124"/>
      <c r="AE817" s="124"/>
      <c r="AF817" s="124"/>
    </row>
    <row r="818" ht="12.75" customHeight="1">
      <c r="A818" s="124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24"/>
      <c r="Y818" s="124"/>
      <c r="Z818" s="124"/>
      <c r="AA818" s="124"/>
      <c r="AB818" s="124"/>
      <c r="AC818" s="124"/>
      <c r="AD818" s="124"/>
      <c r="AE818" s="124"/>
      <c r="AF818" s="124"/>
    </row>
    <row r="819" ht="12.75" customHeight="1">
      <c r="A819" s="124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24"/>
      <c r="Y819" s="124"/>
      <c r="Z819" s="124"/>
      <c r="AA819" s="124"/>
      <c r="AB819" s="124"/>
      <c r="AC819" s="124"/>
      <c r="AD819" s="124"/>
      <c r="AE819" s="124"/>
      <c r="AF819" s="124"/>
    </row>
    <row r="820" ht="12.75" customHeight="1">
      <c r="A820" s="124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24"/>
      <c r="Y820" s="124"/>
      <c r="Z820" s="124"/>
      <c r="AA820" s="124"/>
      <c r="AB820" s="124"/>
      <c r="AC820" s="124"/>
      <c r="AD820" s="124"/>
      <c r="AE820" s="124"/>
      <c r="AF820" s="124"/>
    </row>
    <row r="821" ht="12.75" customHeight="1">
      <c r="A821" s="124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24"/>
      <c r="Y821" s="124"/>
      <c r="Z821" s="124"/>
      <c r="AA821" s="124"/>
      <c r="AB821" s="124"/>
      <c r="AC821" s="124"/>
      <c r="AD821" s="124"/>
      <c r="AE821" s="124"/>
      <c r="AF821" s="124"/>
    </row>
    <row r="822" ht="12.75" customHeight="1">
      <c r="A822" s="124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24"/>
      <c r="Y822" s="124"/>
      <c r="Z822" s="124"/>
      <c r="AA822" s="124"/>
      <c r="AB822" s="124"/>
      <c r="AC822" s="124"/>
      <c r="AD822" s="124"/>
      <c r="AE822" s="124"/>
      <c r="AF822" s="124"/>
    </row>
    <row r="823" ht="12.75" customHeight="1">
      <c r="A823" s="124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24"/>
      <c r="Y823" s="124"/>
      <c r="Z823" s="124"/>
      <c r="AA823" s="124"/>
      <c r="AB823" s="124"/>
      <c r="AC823" s="124"/>
      <c r="AD823" s="124"/>
      <c r="AE823" s="124"/>
      <c r="AF823" s="124"/>
    </row>
    <row r="824" ht="12.75" customHeight="1">
      <c r="A824" s="124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24"/>
      <c r="Y824" s="124"/>
      <c r="Z824" s="124"/>
      <c r="AA824" s="124"/>
      <c r="AB824" s="124"/>
      <c r="AC824" s="124"/>
      <c r="AD824" s="124"/>
      <c r="AE824" s="124"/>
      <c r="AF824" s="124"/>
    </row>
    <row r="825" ht="12.75" customHeight="1">
      <c r="A825" s="124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24"/>
      <c r="Y825" s="124"/>
      <c r="Z825" s="124"/>
      <c r="AA825" s="124"/>
      <c r="AB825" s="124"/>
      <c r="AC825" s="124"/>
      <c r="AD825" s="124"/>
      <c r="AE825" s="124"/>
      <c r="AF825" s="124"/>
    </row>
    <row r="826" ht="12.75" customHeight="1">
      <c r="A826" s="124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24"/>
      <c r="Y826" s="124"/>
      <c r="Z826" s="124"/>
      <c r="AA826" s="124"/>
      <c r="AB826" s="124"/>
      <c r="AC826" s="124"/>
      <c r="AD826" s="124"/>
      <c r="AE826" s="124"/>
      <c r="AF826" s="124"/>
    </row>
    <row r="827" ht="12.75" customHeight="1">
      <c r="A827" s="124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24"/>
      <c r="Y827" s="124"/>
      <c r="Z827" s="124"/>
      <c r="AA827" s="124"/>
      <c r="AB827" s="124"/>
      <c r="AC827" s="124"/>
      <c r="AD827" s="124"/>
      <c r="AE827" s="124"/>
      <c r="AF827" s="124"/>
    </row>
    <row r="828" ht="12.75" customHeight="1">
      <c r="A828" s="124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24"/>
      <c r="Y828" s="124"/>
      <c r="Z828" s="124"/>
      <c r="AA828" s="124"/>
      <c r="AB828" s="124"/>
      <c r="AC828" s="124"/>
      <c r="AD828" s="124"/>
      <c r="AE828" s="124"/>
      <c r="AF828" s="124"/>
    </row>
    <row r="829" ht="12.75" customHeight="1">
      <c r="A829" s="124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24"/>
      <c r="Y829" s="124"/>
      <c r="Z829" s="124"/>
      <c r="AA829" s="124"/>
      <c r="AB829" s="124"/>
      <c r="AC829" s="124"/>
      <c r="AD829" s="124"/>
      <c r="AE829" s="124"/>
      <c r="AF829" s="124"/>
    </row>
    <row r="830" ht="12.75" customHeight="1">
      <c r="A830" s="124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24"/>
      <c r="Y830" s="124"/>
      <c r="Z830" s="124"/>
      <c r="AA830" s="124"/>
      <c r="AB830" s="124"/>
      <c r="AC830" s="124"/>
      <c r="AD830" s="124"/>
      <c r="AE830" s="124"/>
      <c r="AF830" s="124"/>
    </row>
    <row r="831" ht="12.75" customHeight="1">
      <c r="A831" s="124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24"/>
      <c r="Y831" s="124"/>
      <c r="Z831" s="124"/>
      <c r="AA831" s="124"/>
      <c r="AB831" s="124"/>
      <c r="AC831" s="124"/>
      <c r="AD831" s="124"/>
      <c r="AE831" s="124"/>
      <c r="AF831" s="124"/>
    </row>
    <row r="832" ht="12.75" customHeight="1">
      <c r="A832" s="124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24"/>
      <c r="Y832" s="124"/>
      <c r="Z832" s="124"/>
      <c r="AA832" s="124"/>
      <c r="AB832" s="124"/>
      <c r="AC832" s="124"/>
      <c r="AD832" s="124"/>
      <c r="AE832" s="124"/>
      <c r="AF832" s="124"/>
    </row>
    <row r="833" ht="12.75" customHeight="1">
      <c r="A833" s="124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24"/>
      <c r="Y833" s="124"/>
      <c r="Z833" s="124"/>
      <c r="AA833" s="124"/>
      <c r="AB833" s="124"/>
      <c r="AC833" s="124"/>
      <c r="AD833" s="124"/>
      <c r="AE833" s="124"/>
      <c r="AF833" s="124"/>
    </row>
    <row r="834" ht="12.75" customHeight="1">
      <c r="A834" s="124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24"/>
      <c r="Y834" s="124"/>
      <c r="Z834" s="124"/>
      <c r="AA834" s="124"/>
      <c r="AB834" s="124"/>
      <c r="AC834" s="124"/>
      <c r="AD834" s="124"/>
      <c r="AE834" s="124"/>
      <c r="AF834" s="124"/>
    </row>
    <row r="835" ht="12.75" customHeight="1">
      <c r="A835" s="124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24"/>
      <c r="Y835" s="124"/>
      <c r="Z835" s="124"/>
      <c r="AA835" s="124"/>
      <c r="AB835" s="124"/>
      <c r="AC835" s="124"/>
      <c r="AD835" s="124"/>
      <c r="AE835" s="124"/>
      <c r="AF835" s="124"/>
    </row>
    <row r="836" ht="12.75" customHeight="1">
      <c r="A836" s="124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24"/>
      <c r="Y836" s="124"/>
      <c r="Z836" s="124"/>
      <c r="AA836" s="124"/>
      <c r="AB836" s="124"/>
      <c r="AC836" s="124"/>
      <c r="AD836" s="124"/>
      <c r="AE836" s="124"/>
      <c r="AF836" s="124"/>
    </row>
    <row r="837" ht="12.75" customHeight="1">
      <c r="A837" s="124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24"/>
      <c r="Y837" s="124"/>
      <c r="Z837" s="124"/>
      <c r="AA837" s="124"/>
      <c r="AB837" s="124"/>
      <c r="AC837" s="124"/>
      <c r="AD837" s="124"/>
      <c r="AE837" s="124"/>
      <c r="AF837" s="124"/>
    </row>
    <row r="838" ht="12.75" customHeight="1">
      <c r="A838" s="124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24"/>
      <c r="Y838" s="124"/>
      <c r="Z838" s="124"/>
      <c r="AA838" s="124"/>
      <c r="AB838" s="124"/>
      <c r="AC838" s="124"/>
      <c r="AD838" s="124"/>
      <c r="AE838" s="124"/>
      <c r="AF838" s="124"/>
    </row>
    <row r="839" ht="12.75" customHeight="1">
      <c r="A839" s="124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24"/>
      <c r="Y839" s="124"/>
      <c r="Z839" s="124"/>
      <c r="AA839" s="124"/>
      <c r="AB839" s="124"/>
      <c r="AC839" s="124"/>
      <c r="AD839" s="124"/>
      <c r="AE839" s="124"/>
      <c r="AF839" s="124"/>
    </row>
    <row r="840" ht="12.75" customHeight="1">
      <c r="A840" s="124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24"/>
      <c r="Y840" s="124"/>
      <c r="Z840" s="124"/>
      <c r="AA840" s="124"/>
      <c r="AB840" s="124"/>
      <c r="AC840" s="124"/>
      <c r="AD840" s="124"/>
      <c r="AE840" s="124"/>
      <c r="AF840" s="124"/>
    </row>
    <row r="841" ht="12.75" customHeight="1">
      <c r="A841" s="124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24"/>
      <c r="Y841" s="124"/>
      <c r="Z841" s="124"/>
      <c r="AA841" s="124"/>
      <c r="AB841" s="124"/>
      <c r="AC841" s="124"/>
      <c r="AD841" s="124"/>
      <c r="AE841" s="124"/>
      <c r="AF841" s="124"/>
    </row>
    <row r="842" ht="12.75" customHeight="1">
      <c r="A842" s="124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24"/>
      <c r="Y842" s="124"/>
      <c r="Z842" s="124"/>
      <c r="AA842" s="124"/>
      <c r="AB842" s="124"/>
      <c r="AC842" s="124"/>
      <c r="AD842" s="124"/>
      <c r="AE842" s="124"/>
      <c r="AF842" s="124"/>
    </row>
    <row r="843" ht="12.75" customHeight="1">
      <c r="A843" s="124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24"/>
      <c r="Y843" s="124"/>
      <c r="Z843" s="124"/>
      <c r="AA843" s="124"/>
      <c r="AB843" s="124"/>
      <c r="AC843" s="124"/>
      <c r="AD843" s="124"/>
      <c r="AE843" s="124"/>
      <c r="AF843" s="124"/>
    </row>
    <row r="844" ht="12.75" customHeight="1">
      <c r="A844" s="124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24"/>
      <c r="Y844" s="124"/>
      <c r="Z844" s="124"/>
      <c r="AA844" s="124"/>
      <c r="AB844" s="124"/>
      <c r="AC844" s="124"/>
      <c r="AD844" s="124"/>
      <c r="AE844" s="124"/>
      <c r="AF844" s="124"/>
    </row>
    <row r="845" ht="12.75" customHeight="1">
      <c r="A845" s="124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24"/>
      <c r="Y845" s="124"/>
      <c r="Z845" s="124"/>
      <c r="AA845" s="124"/>
      <c r="AB845" s="124"/>
      <c r="AC845" s="124"/>
      <c r="AD845" s="124"/>
      <c r="AE845" s="124"/>
      <c r="AF845" s="124"/>
    </row>
    <row r="846" ht="12.75" customHeight="1">
      <c r="A846" s="124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24"/>
      <c r="Y846" s="124"/>
      <c r="Z846" s="124"/>
      <c r="AA846" s="124"/>
      <c r="AB846" s="124"/>
      <c r="AC846" s="124"/>
      <c r="AD846" s="124"/>
      <c r="AE846" s="124"/>
      <c r="AF846" s="124"/>
    </row>
    <row r="847" ht="12.75" customHeight="1">
      <c r="A847" s="124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24"/>
      <c r="Y847" s="124"/>
      <c r="Z847" s="124"/>
      <c r="AA847" s="124"/>
      <c r="AB847" s="124"/>
      <c r="AC847" s="124"/>
      <c r="AD847" s="124"/>
      <c r="AE847" s="124"/>
      <c r="AF847" s="124"/>
    </row>
    <row r="848" ht="12.75" customHeight="1">
      <c r="A848" s="124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24"/>
      <c r="Y848" s="124"/>
      <c r="Z848" s="124"/>
      <c r="AA848" s="124"/>
      <c r="AB848" s="124"/>
      <c r="AC848" s="124"/>
      <c r="AD848" s="124"/>
      <c r="AE848" s="124"/>
      <c r="AF848" s="124"/>
    </row>
    <row r="849" ht="12.75" customHeight="1">
      <c r="A849" s="124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24"/>
      <c r="Y849" s="124"/>
      <c r="Z849" s="124"/>
      <c r="AA849" s="124"/>
      <c r="AB849" s="124"/>
      <c r="AC849" s="124"/>
      <c r="AD849" s="124"/>
      <c r="AE849" s="124"/>
      <c r="AF849" s="124"/>
    </row>
    <row r="850" ht="12.75" customHeight="1">
      <c r="A850" s="124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24"/>
      <c r="Y850" s="124"/>
      <c r="Z850" s="124"/>
      <c r="AA850" s="124"/>
      <c r="AB850" s="124"/>
      <c r="AC850" s="124"/>
      <c r="AD850" s="124"/>
      <c r="AE850" s="124"/>
      <c r="AF850" s="124"/>
    </row>
    <row r="851" ht="12.75" customHeight="1">
      <c r="A851" s="124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24"/>
      <c r="Y851" s="124"/>
      <c r="Z851" s="124"/>
      <c r="AA851" s="124"/>
      <c r="AB851" s="124"/>
      <c r="AC851" s="124"/>
      <c r="AD851" s="124"/>
      <c r="AE851" s="124"/>
      <c r="AF851" s="124"/>
    </row>
    <row r="852" ht="12.75" customHeight="1">
      <c r="A852" s="124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24"/>
      <c r="Y852" s="124"/>
      <c r="Z852" s="124"/>
      <c r="AA852" s="124"/>
      <c r="AB852" s="124"/>
      <c r="AC852" s="124"/>
      <c r="AD852" s="124"/>
      <c r="AE852" s="124"/>
      <c r="AF852" s="124"/>
    </row>
    <row r="853" ht="12.75" customHeight="1">
      <c r="A853" s="124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24"/>
      <c r="Y853" s="124"/>
      <c r="Z853" s="124"/>
      <c r="AA853" s="124"/>
      <c r="AB853" s="124"/>
      <c r="AC853" s="124"/>
      <c r="AD853" s="124"/>
      <c r="AE853" s="124"/>
      <c r="AF853" s="124"/>
    </row>
    <row r="854" ht="12.75" customHeight="1">
      <c r="A854" s="124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24"/>
      <c r="Y854" s="124"/>
      <c r="Z854" s="124"/>
      <c r="AA854" s="124"/>
      <c r="AB854" s="124"/>
      <c r="AC854" s="124"/>
      <c r="AD854" s="124"/>
      <c r="AE854" s="124"/>
      <c r="AF854" s="124"/>
    </row>
    <row r="855" ht="12.75" customHeight="1">
      <c r="A855" s="124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24"/>
      <c r="Y855" s="124"/>
      <c r="Z855" s="124"/>
      <c r="AA855" s="124"/>
      <c r="AB855" s="124"/>
      <c r="AC855" s="124"/>
      <c r="AD855" s="124"/>
      <c r="AE855" s="124"/>
      <c r="AF855" s="124"/>
    </row>
    <row r="856" ht="12.75" customHeight="1">
      <c r="A856" s="124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24"/>
      <c r="Y856" s="124"/>
      <c r="Z856" s="124"/>
      <c r="AA856" s="124"/>
      <c r="AB856" s="124"/>
      <c r="AC856" s="124"/>
      <c r="AD856" s="124"/>
      <c r="AE856" s="124"/>
      <c r="AF856" s="124"/>
    </row>
    <row r="857" ht="12.75" customHeight="1">
      <c r="A857" s="124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24"/>
      <c r="Y857" s="124"/>
      <c r="Z857" s="124"/>
      <c r="AA857" s="124"/>
      <c r="AB857" s="124"/>
      <c r="AC857" s="124"/>
      <c r="AD857" s="124"/>
      <c r="AE857" s="124"/>
      <c r="AF857" s="124"/>
    </row>
    <row r="858" ht="12.75" customHeight="1">
      <c r="A858" s="124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24"/>
      <c r="Y858" s="124"/>
      <c r="Z858" s="124"/>
      <c r="AA858" s="124"/>
      <c r="AB858" s="124"/>
      <c r="AC858" s="124"/>
      <c r="AD858" s="124"/>
      <c r="AE858" s="124"/>
      <c r="AF858" s="124"/>
    </row>
    <row r="859" ht="12.75" customHeight="1">
      <c r="A859" s="124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24"/>
      <c r="Y859" s="124"/>
      <c r="Z859" s="124"/>
      <c r="AA859" s="124"/>
      <c r="AB859" s="124"/>
      <c r="AC859" s="124"/>
      <c r="AD859" s="124"/>
      <c r="AE859" s="124"/>
      <c r="AF859" s="124"/>
    </row>
    <row r="860" ht="12.75" customHeight="1">
      <c r="A860" s="124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24"/>
      <c r="Y860" s="124"/>
      <c r="Z860" s="124"/>
      <c r="AA860" s="124"/>
      <c r="AB860" s="124"/>
      <c r="AC860" s="124"/>
      <c r="AD860" s="124"/>
      <c r="AE860" s="124"/>
      <c r="AF860" s="124"/>
    </row>
    <row r="861" ht="12.75" customHeight="1">
      <c r="A861" s="124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24"/>
      <c r="Y861" s="124"/>
      <c r="Z861" s="124"/>
      <c r="AA861" s="124"/>
      <c r="AB861" s="124"/>
      <c r="AC861" s="124"/>
      <c r="AD861" s="124"/>
      <c r="AE861" s="124"/>
      <c r="AF861" s="124"/>
    </row>
    <row r="862" ht="12.75" customHeight="1">
      <c r="A862" s="124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24"/>
      <c r="Y862" s="124"/>
      <c r="Z862" s="124"/>
      <c r="AA862" s="124"/>
      <c r="AB862" s="124"/>
      <c r="AC862" s="124"/>
      <c r="AD862" s="124"/>
      <c r="AE862" s="124"/>
      <c r="AF862" s="124"/>
    </row>
    <row r="863" ht="12.75" customHeight="1">
      <c r="A863" s="124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24"/>
      <c r="Y863" s="124"/>
      <c r="Z863" s="124"/>
      <c r="AA863" s="124"/>
      <c r="AB863" s="124"/>
      <c r="AC863" s="124"/>
      <c r="AD863" s="124"/>
      <c r="AE863" s="124"/>
      <c r="AF863" s="124"/>
    </row>
    <row r="864" ht="12.75" customHeight="1">
      <c r="A864" s="124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24"/>
      <c r="Y864" s="124"/>
      <c r="Z864" s="124"/>
      <c r="AA864" s="124"/>
      <c r="AB864" s="124"/>
      <c r="AC864" s="124"/>
      <c r="AD864" s="124"/>
      <c r="AE864" s="124"/>
      <c r="AF864" s="124"/>
    </row>
    <row r="865" ht="12.75" customHeight="1">
      <c r="A865" s="124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24"/>
      <c r="Y865" s="124"/>
      <c r="Z865" s="124"/>
      <c r="AA865" s="124"/>
      <c r="AB865" s="124"/>
      <c r="AC865" s="124"/>
      <c r="AD865" s="124"/>
      <c r="AE865" s="124"/>
      <c r="AF865" s="124"/>
    </row>
    <row r="866" ht="12.75" customHeight="1">
      <c r="A866" s="124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24"/>
      <c r="Y866" s="124"/>
      <c r="Z866" s="124"/>
      <c r="AA866" s="124"/>
      <c r="AB866" s="124"/>
      <c r="AC866" s="124"/>
      <c r="AD866" s="124"/>
      <c r="AE866" s="124"/>
      <c r="AF866" s="124"/>
    </row>
    <row r="867" ht="12.75" customHeight="1">
      <c r="A867" s="124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24"/>
      <c r="Y867" s="124"/>
      <c r="Z867" s="124"/>
      <c r="AA867" s="124"/>
      <c r="AB867" s="124"/>
      <c r="AC867" s="124"/>
      <c r="AD867" s="124"/>
      <c r="AE867" s="124"/>
      <c r="AF867" s="124"/>
    </row>
    <row r="868" ht="12.75" customHeight="1">
      <c r="A868" s="124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24"/>
      <c r="Y868" s="124"/>
      <c r="Z868" s="124"/>
      <c r="AA868" s="124"/>
      <c r="AB868" s="124"/>
      <c r="AC868" s="124"/>
      <c r="AD868" s="124"/>
      <c r="AE868" s="124"/>
      <c r="AF868" s="124"/>
    </row>
    <row r="869" ht="12.75" customHeight="1">
      <c r="A869" s="124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24"/>
      <c r="Y869" s="124"/>
      <c r="Z869" s="124"/>
      <c r="AA869" s="124"/>
      <c r="AB869" s="124"/>
      <c r="AC869" s="124"/>
      <c r="AD869" s="124"/>
      <c r="AE869" s="124"/>
      <c r="AF869" s="124"/>
    </row>
    <row r="870" ht="12.75" customHeight="1">
      <c r="A870" s="124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24"/>
      <c r="Y870" s="124"/>
      <c r="Z870" s="124"/>
      <c r="AA870" s="124"/>
      <c r="AB870" s="124"/>
      <c r="AC870" s="124"/>
      <c r="AD870" s="124"/>
      <c r="AE870" s="124"/>
      <c r="AF870" s="124"/>
    </row>
    <row r="871" ht="12.75" customHeight="1">
      <c r="A871" s="124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24"/>
      <c r="Y871" s="124"/>
      <c r="Z871" s="124"/>
      <c r="AA871" s="124"/>
      <c r="AB871" s="124"/>
      <c r="AC871" s="124"/>
      <c r="AD871" s="124"/>
      <c r="AE871" s="124"/>
      <c r="AF871" s="124"/>
    </row>
    <row r="872" ht="12.75" customHeight="1">
      <c r="A872" s="124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24"/>
      <c r="Y872" s="124"/>
      <c r="Z872" s="124"/>
      <c r="AA872" s="124"/>
      <c r="AB872" s="124"/>
      <c r="AC872" s="124"/>
      <c r="AD872" s="124"/>
      <c r="AE872" s="124"/>
      <c r="AF872" s="124"/>
    </row>
    <row r="873" ht="12.75" customHeight="1">
      <c r="A873" s="124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24"/>
      <c r="Y873" s="124"/>
      <c r="Z873" s="124"/>
      <c r="AA873" s="124"/>
      <c r="AB873" s="124"/>
      <c r="AC873" s="124"/>
      <c r="AD873" s="124"/>
      <c r="AE873" s="124"/>
      <c r="AF873" s="124"/>
    </row>
    <row r="874" ht="12.75" customHeight="1">
      <c r="A874" s="124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24"/>
      <c r="Y874" s="124"/>
      <c r="Z874" s="124"/>
      <c r="AA874" s="124"/>
      <c r="AB874" s="124"/>
      <c r="AC874" s="124"/>
      <c r="AD874" s="124"/>
      <c r="AE874" s="124"/>
      <c r="AF874" s="124"/>
    </row>
    <row r="875" ht="12.75" customHeight="1">
      <c r="A875" s="124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24"/>
      <c r="Y875" s="124"/>
      <c r="Z875" s="124"/>
      <c r="AA875" s="124"/>
      <c r="AB875" s="124"/>
      <c r="AC875" s="124"/>
      <c r="AD875" s="124"/>
      <c r="AE875" s="124"/>
      <c r="AF875" s="124"/>
    </row>
    <row r="876" ht="12.75" customHeight="1">
      <c r="A876" s="124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24"/>
      <c r="Y876" s="124"/>
      <c r="Z876" s="124"/>
      <c r="AA876" s="124"/>
      <c r="AB876" s="124"/>
      <c r="AC876" s="124"/>
      <c r="AD876" s="124"/>
      <c r="AE876" s="124"/>
      <c r="AF876" s="124"/>
    </row>
    <row r="877" ht="12.75" customHeight="1">
      <c r="A877" s="124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24"/>
      <c r="Y877" s="124"/>
      <c r="Z877" s="124"/>
      <c r="AA877" s="124"/>
      <c r="AB877" s="124"/>
      <c r="AC877" s="124"/>
      <c r="AD877" s="124"/>
      <c r="AE877" s="124"/>
      <c r="AF877" s="124"/>
    </row>
    <row r="878" ht="12.75" customHeight="1">
      <c r="A878" s="124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24"/>
      <c r="Y878" s="124"/>
      <c r="Z878" s="124"/>
      <c r="AA878" s="124"/>
      <c r="AB878" s="124"/>
      <c r="AC878" s="124"/>
      <c r="AD878" s="124"/>
      <c r="AE878" s="124"/>
      <c r="AF878" s="124"/>
    </row>
    <row r="879" ht="12.75" customHeight="1">
      <c r="A879" s="124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24"/>
      <c r="Y879" s="124"/>
      <c r="Z879" s="124"/>
      <c r="AA879" s="124"/>
      <c r="AB879" s="124"/>
      <c r="AC879" s="124"/>
      <c r="AD879" s="124"/>
      <c r="AE879" s="124"/>
      <c r="AF879" s="124"/>
    </row>
    <row r="880" ht="12.75" customHeight="1">
      <c r="A880" s="124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24"/>
      <c r="Y880" s="124"/>
      <c r="Z880" s="124"/>
      <c r="AA880" s="124"/>
      <c r="AB880" s="124"/>
      <c r="AC880" s="124"/>
      <c r="AD880" s="124"/>
      <c r="AE880" s="124"/>
      <c r="AF880" s="124"/>
    </row>
    <row r="881" ht="12.75" customHeight="1">
      <c r="A881" s="124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24"/>
      <c r="Y881" s="124"/>
      <c r="Z881" s="124"/>
      <c r="AA881" s="124"/>
      <c r="AB881" s="124"/>
      <c r="AC881" s="124"/>
      <c r="AD881" s="124"/>
      <c r="AE881" s="124"/>
      <c r="AF881" s="124"/>
    </row>
    <row r="882" ht="12.75" customHeight="1">
      <c r="A882" s="124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24"/>
      <c r="Y882" s="124"/>
      <c r="Z882" s="124"/>
      <c r="AA882" s="124"/>
      <c r="AB882" s="124"/>
      <c r="AC882" s="124"/>
      <c r="AD882" s="124"/>
      <c r="AE882" s="124"/>
      <c r="AF882" s="124"/>
    </row>
    <row r="883" ht="12.75" customHeight="1">
      <c r="A883" s="124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24"/>
      <c r="Y883" s="124"/>
      <c r="Z883" s="124"/>
      <c r="AA883" s="124"/>
      <c r="AB883" s="124"/>
      <c r="AC883" s="124"/>
      <c r="AD883" s="124"/>
      <c r="AE883" s="124"/>
      <c r="AF883" s="124"/>
    </row>
    <row r="884" ht="12.75" customHeight="1">
      <c r="A884" s="124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24"/>
      <c r="Y884" s="124"/>
      <c r="Z884" s="124"/>
      <c r="AA884" s="124"/>
      <c r="AB884" s="124"/>
      <c r="AC884" s="124"/>
      <c r="AD884" s="124"/>
      <c r="AE884" s="124"/>
      <c r="AF884" s="124"/>
    </row>
    <row r="885" ht="12.75" customHeight="1">
      <c r="A885" s="124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24"/>
      <c r="Y885" s="124"/>
      <c r="Z885" s="124"/>
      <c r="AA885" s="124"/>
      <c r="AB885" s="124"/>
      <c r="AC885" s="124"/>
      <c r="AD885" s="124"/>
      <c r="AE885" s="124"/>
      <c r="AF885" s="124"/>
    </row>
    <row r="886" ht="12.75" customHeight="1">
      <c r="A886" s="124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24"/>
      <c r="Y886" s="124"/>
      <c r="Z886" s="124"/>
      <c r="AA886" s="124"/>
      <c r="AB886" s="124"/>
      <c r="AC886" s="124"/>
      <c r="AD886" s="124"/>
      <c r="AE886" s="124"/>
      <c r="AF886" s="124"/>
    </row>
    <row r="887" ht="12.75" customHeight="1">
      <c r="A887" s="124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24"/>
      <c r="Y887" s="124"/>
      <c r="Z887" s="124"/>
      <c r="AA887" s="124"/>
      <c r="AB887" s="124"/>
      <c r="AC887" s="124"/>
      <c r="AD887" s="124"/>
      <c r="AE887" s="124"/>
      <c r="AF887" s="124"/>
    </row>
    <row r="888" ht="12.75" customHeight="1">
      <c r="A888" s="124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24"/>
      <c r="Y888" s="124"/>
      <c r="Z888" s="124"/>
      <c r="AA888" s="124"/>
      <c r="AB888" s="124"/>
      <c r="AC888" s="124"/>
      <c r="AD888" s="124"/>
      <c r="AE888" s="124"/>
      <c r="AF888" s="124"/>
    </row>
    <row r="889" ht="12.75" customHeight="1">
      <c r="A889" s="124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24"/>
      <c r="Y889" s="124"/>
      <c r="Z889" s="124"/>
      <c r="AA889" s="124"/>
      <c r="AB889" s="124"/>
      <c r="AC889" s="124"/>
      <c r="AD889" s="124"/>
      <c r="AE889" s="124"/>
      <c r="AF889" s="124"/>
    </row>
    <row r="890" ht="12.75" customHeight="1">
      <c r="A890" s="124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24"/>
      <c r="Y890" s="124"/>
      <c r="Z890" s="124"/>
      <c r="AA890" s="124"/>
      <c r="AB890" s="124"/>
      <c r="AC890" s="124"/>
      <c r="AD890" s="124"/>
      <c r="AE890" s="124"/>
      <c r="AF890" s="124"/>
    </row>
    <row r="891" ht="12.75" customHeight="1">
      <c r="A891" s="124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24"/>
      <c r="Y891" s="124"/>
      <c r="Z891" s="124"/>
      <c r="AA891" s="124"/>
      <c r="AB891" s="124"/>
      <c r="AC891" s="124"/>
      <c r="AD891" s="124"/>
      <c r="AE891" s="124"/>
      <c r="AF891" s="124"/>
    </row>
    <row r="892" ht="12.75" customHeight="1">
      <c r="A892" s="124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24"/>
      <c r="Y892" s="124"/>
      <c r="Z892" s="124"/>
      <c r="AA892" s="124"/>
      <c r="AB892" s="124"/>
      <c r="AC892" s="124"/>
      <c r="AD892" s="124"/>
      <c r="AE892" s="124"/>
      <c r="AF892" s="124"/>
    </row>
    <row r="893" ht="12.75" customHeight="1">
      <c r="A893" s="124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24"/>
      <c r="Y893" s="124"/>
      <c r="Z893" s="124"/>
      <c r="AA893" s="124"/>
      <c r="AB893" s="124"/>
      <c r="AC893" s="124"/>
      <c r="AD893" s="124"/>
      <c r="AE893" s="124"/>
      <c r="AF893" s="124"/>
    </row>
    <row r="894" ht="12.75" customHeight="1">
      <c r="A894" s="124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24"/>
      <c r="Y894" s="124"/>
      <c r="Z894" s="124"/>
      <c r="AA894" s="124"/>
      <c r="AB894" s="124"/>
      <c r="AC894" s="124"/>
      <c r="AD894" s="124"/>
      <c r="AE894" s="124"/>
      <c r="AF894" s="124"/>
    </row>
    <row r="895" ht="12.75" customHeight="1">
      <c r="A895" s="124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24"/>
      <c r="Y895" s="124"/>
      <c r="Z895" s="124"/>
      <c r="AA895" s="124"/>
      <c r="AB895" s="124"/>
      <c r="AC895" s="124"/>
      <c r="AD895" s="124"/>
      <c r="AE895" s="124"/>
      <c r="AF895" s="124"/>
    </row>
    <row r="896" ht="12.75" customHeight="1">
      <c r="A896" s="124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24"/>
      <c r="Y896" s="124"/>
      <c r="Z896" s="124"/>
      <c r="AA896" s="124"/>
      <c r="AB896" s="124"/>
      <c r="AC896" s="124"/>
      <c r="AD896" s="124"/>
      <c r="AE896" s="124"/>
      <c r="AF896" s="124"/>
    </row>
    <row r="897" ht="12.75" customHeight="1">
      <c r="A897" s="124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24"/>
      <c r="Y897" s="124"/>
      <c r="Z897" s="124"/>
      <c r="AA897" s="124"/>
      <c r="AB897" s="124"/>
      <c r="AC897" s="124"/>
      <c r="AD897" s="124"/>
      <c r="AE897" s="124"/>
      <c r="AF897" s="124"/>
    </row>
    <row r="898" ht="12.75" customHeight="1">
      <c r="A898" s="124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24"/>
      <c r="Y898" s="124"/>
      <c r="Z898" s="124"/>
      <c r="AA898" s="124"/>
      <c r="AB898" s="124"/>
      <c r="AC898" s="124"/>
      <c r="AD898" s="124"/>
      <c r="AE898" s="124"/>
      <c r="AF898" s="124"/>
    </row>
    <row r="899" ht="12.75" customHeight="1">
      <c r="A899" s="124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24"/>
      <c r="Y899" s="124"/>
      <c r="Z899" s="124"/>
      <c r="AA899" s="124"/>
      <c r="AB899" s="124"/>
      <c r="AC899" s="124"/>
      <c r="AD899" s="124"/>
      <c r="AE899" s="124"/>
      <c r="AF899" s="124"/>
    </row>
    <row r="900" ht="12.75" customHeight="1">
      <c r="A900" s="124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24"/>
      <c r="Y900" s="124"/>
      <c r="Z900" s="124"/>
      <c r="AA900" s="124"/>
      <c r="AB900" s="124"/>
      <c r="AC900" s="124"/>
      <c r="AD900" s="124"/>
      <c r="AE900" s="124"/>
      <c r="AF900" s="124"/>
    </row>
    <row r="901" ht="12.75" customHeight="1">
      <c r="A901" s="124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24"/>
      <c r="Y901" s="124"/>
      <c r="Z901" s="124"/>
      <c r="AA901" s="124"/>
      <c r="AB901" s="124"/>
      <c r="AC901" s="124"/>
      <c r="AD901" s="124"/>
      <c r="AE901" s="124"/>
      <c r="AF901" s="124"/>
    </row>
    <row r="902" ht="12.75" customHeight="1">
      <c r="A902" s="124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24"/>
      <c r="Y902" s="124"/>
      <c r="Z902" s="124"/>
      <c r="AA902" s="124"/>
      <c r="AB902" s="124"/>
      <c r="AC902" s="124"/>
      <c r="AD902" s="124"/>
      <c r="AE902" s="124"/>
      <c r="AF902" s="124"/>
    </row>
    <row r="903" ht="12.75" customHeight="1">
      <c r="A903" s="124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24"/>
      <c r="Y903" s="124"/>
      <c r="Z903" s="124"/>
      <c r="AA903" s="124"/>
      <c r="AB903" s="124"/>
      <c r="AC903" s="124"/>
      <c r="AD903" s="124"/>
      <c r="AE903" s="124"/>
      <c r="AF903" s="124"/>
    </row>
    <row r="904" ht="12.75" customHeight="1">
      <c r="A904" s="124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24"/>
      <c r="Y904" s="124"/>
      <c r="Z904" s="124"/>
      <c r="AA904" s="124"/>
      <c r="AB904" s="124"/>
      <c r="AC904" s="124"/>
      <c r="AD904" s="124"/>
      <c r="AE904" s="124"/>
      <c r="AF904" s="124"/>
    </row>
    <row r="905" ht="12.75" customHeight="1">
      <c r="A905" s="124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24"/>
      <c r="Y905" s="124"/>
      <c r="Z905" s="124"/>
      <c r="AA905" s="124"/>
      <c r="AB905" s="124"/>
      <c r="AC905" s="124"/>
      <c r="AD905" s="124"/>
      <c r="AE905" s="124"/>
      <c r="AF905" s="124"/>
    </row>
    <row r="906" ht="12.75" customHeight="1">
      <c r="A906" s="124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24"/>
      <c r="Y906" s="124"/>
      <c r="Z906" s="124"/>
      <c r="AA906" s="124"/>
      <c r="AB906" s="124"/>
      <c r="AC906" s="124"/>
      <c r="AD906" s="124"/>
      <c r="AE906" s="124"/>
      <c r="AF906" s="124"/>
    </row>
    <row r="907" ht="12.75" customHeight="1">
      <c r="A907" s="124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24"/>
      <c r="Y907" s="124"/>
      <c r="Z907" s="124"/>
      <c r="AA907" s="124"/>
      <c r="AB907" s="124"/>
      <c r="AC907" s="124"/>
      <c r="AD907" s="124"/>
      <c r="AE907" s="124"/>
      <c r="AF907" s="124"/>
    </row>
    <row r="908" ht="12.75" customHeight="1">
      <c r="A908" s="124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24"/>
      <c r="Y908" s="124"/>
      <c r="Z908" s="124"/>
      <c r="AA908" s="124"/>
      <c r="AB908" s="124"/>
      <c r="AC908" s="124"/>
      <c r="AD908" s="124"/>
      <c r="AE908" s="124"/>
      <c r="AF908" s="124"/>
    </row>
    <row r="909" ht="12.75" customHeight="1">
      <c r="A909" s="124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24"/>
      <c r="Y909" s="124"/>
      <c r="Z909" s="124"/>
      <c r="AA909" s="124"/>
      <c r="AB909" s="124"/>
      <c r="AC909" s="124"/>
      <c r="AD909" s="124"/>
      <c r="AE909" s="124"/>
      <c r="AF909" s="124"/>
    </row>
    <row r="910" ht="12.75" customHeight="1">
      <c r="A910" s="124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24"/>
      <c r="Y910" s="124"/>
      <c r="Z910" s="124"/>
      <c r="AA910" s="124"/>
      <c r="AB910" s="124"/>
      <c r="AC910" s="124"/>
      <c r="AD910" s="124"/>
      <c r="AE910" s="124"/>
      <c r="AF910" s="124"/>
    </row>
    <row r="911" ht="12.75" customHeight="1">
      <c r="A911" s="124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24"/>
      <c r="Y911" s="124"/>
      <c r="Z911" s="124"/>
      <c r="AA911" s="124"/>
      <c r="AB911" s="124"/>
      <c r="AC911" s="124"/>
      <c r="AD911" s="124"/>
      <c r="AE911" s="124"/>
      <c r="AF911" s="124"/>
    </row>
    <row r="912" ht="12.75" customHeight="1">
      <c r="A912" s="124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24"/>
      <c r="Y912" s="124"/>
      <c r="Z912" s="124"/>
      <c r="AA912" s="124"/>
      <c r="AB912" s="124"/>
      <c r="AC912" s="124"/>
      <c r="AD912" s="124"/>
      <c r="AE912" s="124"/>
      <c r="AF912" s="124"/>
    </row>
    <row r="913" ht="12.75" customHeight="1">
      <c r="A913" s="124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24"/>
      <c r="Y913" s="124"/>
      <c r="Z913" s="124"/>
      <c r="AA913" s="124"/>
      <c r="AB913" s="124"/>
      <c r="AC913" s="124"/>
      <c r="AD913" s="124"/>
      <c r="AE913" s="124"/>
      <c r="AF913" s="124"/>
    </row>
    <row r="914" ht="12.75" customHeight="1">
      <c r="A914" s="124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24"/>
      <c r="Y914" s="124"/>
      <c r="Z914" s="124"/>
      <c r="AA914" s="124"/>
      <c r="AB914" s="124"/>
      <c r="AC914" s="124"/>
      <c r="AD914" s="124"/>
      <c r="AE914" s="124"/>
      <c r="AF914" s="124"/>
    </row>
    <row r="915" ht="12.75" customHeight="1">
      <c r="A915" s="124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24"/>
      <c r="Y915" s="124"/>
      <c r="Z915" s="124"/>
      <c r="AA915" s="124"/>
      <c r="AB915" s="124"/>
      <c r="AC915" s="124"/>
      <c r="AD915" s="124"/>
      <c r="AE915" s="124"/>
      <c r="AF915" s="124"/>
    </row>
    <row r="916" ht="12.75" customHeight="1">
      <c r="A916" s="124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24"/>
      <c r="Y916" s="124"/>
      <c r="Z916" s="124"/>
      <c r="AA916" s="124"/>
      <c r="AB916" s="124"/>
      <c r="AC916" s="124"/>
      <c r="AD916" s="124"/>
      <c r="AE916" s="124"/>
      <c r="AF916" s="124"/>
    </row>
    <row r="917" ht="12.75" customHeight="1">
      <c r="A917" s="124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24"/>
      <c r="Y917" s="124"/>
      <c r="Z917" s="124"/>
      <c r="AA917" s="124"/>
      <c r="AB917" s="124"/>
      <c r="AC917" s="124"/>
      <c r="AD917" s="124"/>
      <c r="AE917" s="124"/>
      <c r="AF917" s="124"/>
    </row>
    <row r="918" ht="12.75" customHeight="1">
      <c r="A918" s="124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24"/>
      <c r="Y918" s="124"/>
      <c r="Z918" s="124"/>
      <c r="AA918" s="124"/>
      <c r="AB918" s="124"/>
      <c r="AC918" s="124"/>
      <c r="AD918" s="124"/>
      <c r="AE918" s="124"/>
      <c r="AF918" s="124"/>
    </row>
    <row r="919" ht="12.75" customHeight="1">
      <c r="A919" s="124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24"/>
      <c r="Y919" s="124"/>
      <c r="Z919" s="124"/>
      <c r="AA919" s="124"/>
      <c r="AB919" s="124"/>
      <c r="AC919" s="124"/>
      <c r="AD919" s="124"/>
      <c r="AE919" s="124"/>
      <c r="AF919" s="124"/>
    </row>
    <row r="920" ht="12.75" customHeight="1">
      <c r="A920" s="124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24"/>
      <c r="Y920" s="124"/>
      <c r="Z920" s="124"/>
      <c r="AA920" s="124"/>
      <c r="AB920" s="124"/>
      <c r="AC920" s="124"/>
      <c r="AD920" s="124"/>
      <c r="AE920" s="124"/>
      <c r="AF920" s="124"/>
    </row>
    <row r="921" ht="12.75" customHeight="1">
      <c r="A921" s="124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24"/>
      <c r="Y921" s="124"/>
      <c r="Z921" s="124"/>
      <c r="AA921" s="124"/>
      <c r="AB921" s="124"/>
      <c r="AC921" s="124"/>
      <c r="AD921" s="124"/>
      <c r="AE921" s="124"/>
      <c r="AF921" s="124"/>
    </row>
    <row r="922" ht="12.75" customHeight="1">
      <c r="A922" s="124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24"/>
      <c r="Y922" s="124"/>
      <c r="Z922" s="124"/>
      <c r="AA922" s="124"/>
      <c r="AB922" s="124"/>
      <c r="AC922" s="124"/>
      <c r="AD922" s="124"/>
      <c r="AE922" s="124"/>
      <c r="AF922" s="124"/>
    </row>
    <row r="923" ht="12.75" customHeight="1">
      <c r="A923" s="124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24"/>
      <c r="Y923" s="124"/>
      <c r="Z923" s="124"/>
      <c r="AA923" s="124"/>
      <c r="AB923" s="124"/>
      <c r="AC923" s="124"/>
      <c r="AD923" s="124"/>
      <c r="AE923" s="124"/>
      <c r="AF923" s="124"/>
    </row>
    <row r="924" ht="12.75" customHeight="1">
      <c r="A924" s="124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24"/>
      <c r="Y924" s="124"/>
      <c r="Z924" s="124"/>
      <c r="AA924" s="124"/>
      <c r="AB924" s="124"/>
      <c r="AC924" s="124"/>
      <c r="AD924" s="124"/>
      <c r="AE924" s="124"/>
      <c r="AF924" s="124"/>
    </row>
    <row r="925" ht="12.75" customHeight="1">
      <c r="A925" s="124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24"/>
      <c r="Y925" s="124"/>
      <c r="Z925" s="124"/>
      <c r="AA925" s="124"/>
      <c r="AB925" s="124"/>
      <c r="AC925" s="124"/>
      <c r="AD925" s="124"/>
      <c r="AE925" s="124"/>
      <c r="AF925" s="124"/>
    </row>
    <row r="926" ht="12.75" customHeight="1">
      <c r="A926" s="124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24"/>
      <c r="Y926" s="124"/>
      <c r="Z926" s="124"/>
      <c r="AA926" s="124"/>
      <c r="AB926" s="124"/>
      <c r="AC926" s="124"/>
      <c r="AD926" s="124"/>
      <c r="AE926" s="124"/>
      <c r="AF926" s="124"/>
    </row>
    <row r="927" ht="12.75" customHeight="1">
      <c r="A927" s="124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24"/>
      <c r="Y927" s="124"/>
      <c r="Z927" s="124"/>
      <c r="AA927" s="124"/>
      <c r="AB927" s="124"/>
      <c r="AC927" s="124"/>
      <c r="AD927" s="124"/>
      <c r="AE927" s="124"/>
      <c r="AF927" s="124"/>
    </row>
    <row r="928" ht="12.75" customHeight="1">
      <c r="A928" s="124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24"/>
      <c r="Y928" s="124"/>
      <c r="Z928" s="124"/>
      <c r="AA928" s="124"/>
      <c r="AB928" s="124"/>
      <c r="AC928" s="124"/>
      <c r="AD928" s="124"/>
      <c r="AE928" s="124"/>
      <c r="AF928" s="124"/>
    </row>
    <row r="929" ht="12.75" customHeight="1">
      <c r="A929" s="124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24"/>
      <c r="Y929" s="124"/>
      <c r="Z929" s="124"/>
      <c r="AA929" s="124"/>
      <c r="AB929" s="124"/>
      <c r="AC929" s="124"/>
      <c r="AD929" s="124"/>
      <c r="AE929" s="124"/>
      <c r="AF929" s="124"/>
    </row>
    <row r="930" ht="12.75" customHeight="1">
      <c r="A930" s="124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24"/>
      <c r="Y930" s="124"/>
      <c r="Z930" s="124"/>
      <c r="AA930" s="124"/>
      <c r="AB930" s="124"/>
      <c r="AC930" s="124"/>
      <c r="AD930" s="124"/>
      <c r="AE930" s="124"/>
      <c r="AF930" s="124"/>
    </row>
    <row r="931" ht="12.75" customHeight="1">
      <c r="A931" s="124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24"/>
      <c r="Y931" s="124"/>
      <c r="Z931" s="124"/>
      <c r="AA931" s="124"/>
      <c r="AB931" s="124"/>
      <c r="AC931" s="124"/>
      <c r="AD931" s="124"/>
      <c r="AE931" s="124"/>
      <c r="AF931" s="124"/>
    </row>
    <row r="932" ht="12.75" customHeight="1">
      <c r="A932" s="124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24"/>
      <c r="Y932" s="124"/>
      <c r="Z932" s="124"/>
      <c r="AA932" s="124"/>
      <c r="AB932" s="124"/>
      <c r="AC932" s="124"/>
      <c r="AD932" s="124"/>
      <c r="AE932" s="124"/>
      <c r="AF932" s="124"/>
    </row>
    <row r="933" ht="12.75" customHeight="1">
      <c r="A933" s="124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24"/>
      <c r="Y933" s="124"/>
      <c r="Z933" s="124"/>
      <c r="AA933" s="124"/>
      <c r="AB933" s="124"/>
      <c r="AC933" s="124"/>
      <c r="AD933" s="124"/>
      <c r="AE933" s="124"/>
      <c r="AF933" s="124"/>
    </row>
    <row r="934" ht="12.75" customHeight="1">
      <c r="A934" s="124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24"/>
      <c r="Y934" s="124"/>
      <c r="Z934" s="124"/>
      <c r="AA934" s="124"/>
      <c r="AB934" s="124"/>
      <c r="AC934" s="124"/>
      <c r="AD934" s="124"/>
      <c r="AE934" s="124"/>
      <c r="AF934" s="124"/>
    </row>
    <row r="935" ht="12.75" customHeight="1">
      <c r="A935" s="124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24"/>
      <c r="Y935" s="124"/>
      <c r="Z935" s="124"/>
      <c r="AA935" s="124"/>
      <c r="AB935" s="124"/>
      <c r="AC935" s="124"/>
      <c r="AD935" s="124"/>
      <c r="AE935" s="124"/>
      <c r="AF935" s="124"/>
    </row>
    <row r="936" ht="12.75" customHeight="1">
      <c r="A936" s="124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24"/>
      <c r="Y936" s="124"/>
      <c r="Z936" s="124"/>
      <c r="AA936" s="124"/>
      <c r="AB936" s="124"/>
      <c r="AC936" s="124"/>
      <c r="AD936" s="124"/>
      <c r="AE936" s="124"/>
      <c r="AF936" s="124"/>
    </row>
    <row r="937" ht="12.75" customHeight="1">
      <c r="A937" s="124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24"/>
      <c r="Y937" s="124"/>
      <c r="Z937" s="124"/>
      <c r="AA937" s="124"/>
      <c r="AB937" s="124"/>
      <c r="AC937" s="124"/>
      <c r="AD937" s="124"/>
      <c r="AE937" s="124"/>
      <c r="AF937" s="124"/>
    </row>
    <row r="938" ht="12.75" customHeight="1">
      <c r="A938" s="124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24"/>
      <c r="Y938" s="124"/>
      <c r="Z938" s="124"/>
      <c r="AA938" s="124"/>
      <c r="AB938" s="124"/>
      <c r="AC938" s="124"/>
      <c r="AD938" s="124"/>
      <c r="AE938" s="124"/>
      <c r="AF938" s="124"/>
    </row>
    <row r="939" ht="12.75" customHeight="1">
      <c r="A939" s="124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24"/>
      <c r="Y939" s="124"/>
      <c r="Z939" s="124"/>
      <c r="AA939" s="124"/>
      <c r="AB939" s="124"/>
      <c r="AC939" s="124"/>
      <c r="AD939" s="124"/>
      <c r="AE939" s="124"/>
      <c r="AF939" s="124"/>
    </row>
    <row r="940" ht="12.75" customHeight="1">
      <c r="A940" s="124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24"/>
      <c r="Y940" s="124"/>
      <c r="Z940" s="124"/>
      <c r="AA940" s="124"/>
      <c r="AB940" s="124"/>
      <c r="AC940" s="124"/>
      <c r="AD940" s="124"/>
      <c r="AE940" s="124"/>
      <c r="AF940" s="124"/>
    </row>
    <row r="941" ht="12.75" customHeight="1">
      <c r="A941" s="124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24"/>
      <c r="Y941" s="124"/>
      <c r="Z941" s="124"/>
      <c r="AA941" s="124"/>
      <c r="AB941" s="124"/>
      <c r="AC941" s="124"/>
      <c r="AD941" s="124"/>
      <c r="AE941" s="124"/>
      <c r="AF941" s="124"/>
    </row>
    <row r="942" ht="12.75" customHeight="1">
      <c r="A942" s="124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24"/>
      <c r="Y942" s="124"/>
      <c r="Z942" s="124"/>
      <c r="AA942" s="124"/>
      <c r="AB942" s="124"/>
      <c r="AC942" s="124"/>
      <c r="AD942" s="124"/>
      <c r="AE942" s="124"/>
      <c r="AF942" s="124"/>
    </row>
    <row r="943" ht="12.75" customHeight="1">
      <c r="A943" s="124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24"/>
      <c r="Y943" s="124"/>
      <c r="Z943" s="124"/>
      <c r="AA943" s="124"/>
      <c r="AB943" s="124"/>
      <c r="AC943" s="124"/>
      <c r="AD943" s="124"/>
      <c r="AE943" s="124"/>
      <c r="AF943" s="124"/>
    </row>
    <row r="944" ht="12.75" customHeight="1">
      <c r="A944" s="124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24"/>
      <c r="Y944" s="124"/>
      <c r="Z944" s="124"/>
      <c r="AA944" s="124"/>
      <c r="AB944" s="124"/>
      <c r="AC944" s="124"/>
      <c r="AD944" s="124"/>
      <c r="AE944" s="124"/>
      <c r="AF944" s="124"/>
    </row>
    <row r="945" ht="12.75" customHeight="1">
      <c r="A945" s="124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24"/>
      <c r="Y945" s="124"/>
      <c r="Z945" s="124"/>
      <c r="AA945" s="124"/>
      <c r="AB945" s="124"/>
      <c r="AC945" s="124"/>
      <c r="AD945" s="124"/>
      <c r="AE945" s="124"/>
      <c r="AF945" s="124"/>
    </row>
    <row r="946" ht="12.75" customHeight="1">
      <c r="A946" s="124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24"/>
      <c r="Y946" s="124"/>
      <c r="Z946" s="124"/>
      <c r="AA946" s="124"/>
      <c r="AB946" s="124"/>
      <c r="AC946" s="124"/>
      <c r="AD946" s="124"/>
      <c r="AE946" s="124"/>
      <c r="AF946" s="124"/>
    </row>
    <row r="947" ht="12.75" customHeight="1">
      <c r="A947" s="124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24"/>
      <c r="Y947" s="124"/>
      <c r="Z947" s="124"/>
      <c r="AA947" s="124"/>
      <c r="AB947" s="124"/>
      <c r="AC947" s="124"/>
      <c r="AD947" s="124"/>
      <c r="AE947" s="124"/>
      <c r="AF947" s="124"/>
    </row>
    <row r="948" ht="12.75" customHeight="1">
      <c r="A948" s="124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24"/>
      <c r="Y948" s="124"/>
      <c r="Z948" s="124"/>
      <c r="AA948" s="124"/>
      <c r="AB948" s="124"/>
      <c r="AC948" s="124"/>
      <c r="AD948" s="124"/>
      <c r="AE948" s="124"/>
      <c r="AF948" s="124"/>
    </row>
    <row r="949" ht="12.75" customHeight="1">
      <c r="A949" s="124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24"/>
      <c r="Y949" s="124"/>
      <c r="Z949" s="124"/>
      <c r="AA949" s="124"/>
      <c r="AB949" s="124"/>
      <c r="AC949" s="124"/>
      <c r="AD949" s="124"/>
      <c r="AE949" s="124"/>
      <c r="AF949" s="124"/>
    </row>
    <row r="950" ht="12.75" customHeight="1">
      <c r="A950" s="124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  <c r="AA950" s="124"/>
      <c r="AB950" s="124"/>
      <c r="AC950" s="124"/>
      <c r="AD950" s="124"/>
      <c r="AE950" s="124"/>
      <c r="AF950" s="124"/>
    </row>
    <row r="951" ht="12.75" customHeight="1">
      <c r="A951" s="124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24"/>
      <c r="Y951" s="124"/>
      <c r="Z951" s="124"/>
      <c r="AA951" s="124"/>
      <c r="AB951" s="124"/>
      <c r="AC951" s="124"/>
      <c r="AD951" s="124"/>
      <c r="AE951" s="124"/>
      <c r="AF951" s="124"/>
    </row>
    <row r="952" ht="12.75" customHeight="1">
      <c r="A952" s="124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24"/>
      <c r="Y952" s="124"/>
      <c r="Z952" s="124"/>
      <c r="AA952" s="124"/>
      <c r="AB952" s="124"/>
      <c r="AC952" s="124"/>
      <c r="AD952" s="124"/>
      <c r="AE952" s="124"/>
      <c r="AF952" s="124"/>
    </row>
    <row r="953" ht="12.75" customHeight="1">
      <c r="A953" s="124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24"/>
      <c r="Y953" s="124"/>
      <c r="Z953" s="124"/>
      <c r="AA953" s="124"/>
      <c r="AB953" s="124"/>
      <c r="AC953" s="124"/>
      <c r="AD953" s="124"/>
      <c r="AE953" s="124"/>
      <c r="AF953" s="124"/>
    </row>
    <row r="954" ht="12.75" customHeight="1">
      <c r="A954" s="124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24"/>
      <c r="Y954" s="124"/>
      <c r="Z954" s="124"/>
      <c r="AA954" s="124"/>
      <c r="AB954" s="124"/>
      <c r="AC954" s="124"/>
      <c r="AD954" s="124"/>
      <c r="AE954" s="124"/>
      <c r="AF954" s="124"/>
    </row>
    <row r="955" ht="12.75" customHeight="1">
      <c r="A955" s="124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24"/>
      <c r="Y955" s="124"/>
      <c r="Z955" s="124"/>
      <c r="AA955" s="124"/>
      <c r="AB955" s="124"/>
      <c r="AC955" s="124"/>
      <c r="AD955" s="124"/>
      <c r="AE955" s="124"/>
      <c r="AF955" s="124"/>
    </row>
    <row r="956" ht="12.75" customHeight="1">
      <c r="A956" s="124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24"/>
      <c r="Y956" s="124"/>
      <c r="Z956" s="124"/>
      <c r="AA956" s="124"/>
      <c r="AB956" s="124"/>
      <c r="AC956" s="124"/>
      <c r="AD956" s="124"/>
      <c r="AE956" s="124"/>
      <c r="AF956" s="124"/>
    </row>
    <row r="957" ht="12.75" customHeight="1">
      <c r="A957" s="124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24"/>
      <c r="Y957" s="124"/>
      <c r="Z957" s="124"/>
      <c r="AA957" s="124"/>
      <c r="AB957" s="124"/>
      <c r="AC957" s="124"/>
      <c r="AD957" s="124"/>
      <c r="AE957" s="124"/>
      <c r="AF957" s="124"/>
    </row>
    <row r="958" ht="12.75" customHeight="1">
      <c r="A958" s="124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24"/>
      <c r="Y958" s="124"/>
      <c r="Z958" s="124"/>
      <c r="AA958" s="124"/>
      <c r="AB958" s="124"/>
      <c r="AC958" s="124"/>
      <c r="AD958" s="124"/>
      <c r="AE958" s="124"/>
      <c r="AF958" s="124"/>
    </row>
    <row r="959" ht="12.75" customHeight="1">
      <c r="A959" s="124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24"/>
      <c r="Y959" s="124"/>
      <c r="Z959" s="124"/>
      <c r="AA959" s="124"/>
      <c r="AB959" s="124"/>
      <c r="AC959" s="124"/>
      <c r="AD959" s="124"/>
      <c r="AE959" s="124"/>
      <c r="AF959" s="124"/>
    </row>
    <row r="960" ht="12.75" customHeight="1">
      <c r="A960" s="124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24"/>
      <c r="Y960" s="124"/>
      <c r="Z960" s="124"/>
      <c r="AA960" s="124"/>
      <c r="AB960" s="124"/>
      <c r="AC960" s="124"/>
      <c r="AD960" s="124"/>
      <c r="AE960" s="124"/>
      <c r="AF960" s="124"/>
    </row>
    <row r="961" ht="12.75" customHeight="1">
      <c r="A961" s="124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24"/>
      <c r="Y961" s="124"/>
      <c r="Z961" s="124"/>
      <c r="AA961" s="124"/>
      <c r="AB961" s="124"/>
      <c r="AC961" s="124"/>
      <c r="AD961" s="124"/>
      <c r="AE961" s="124"/>
      <c r="AF961" s="124"/>
    </row>
    <row r="962" ht="12.75" customHeight="1">
      <c r="A962" s="124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24"/>
      <c r="Y962" s="124"/>
      <c r="Z962" s="124"/>
      <c r="AA962" s="124"/>
      <c r="AB962" s="124"/>
      <c r="AC962" s="124"/>
      <c r="AD962" s="124"/>
      <c r="AE962" s="124"/>
      <c r="AF962" s="124"/>
    </row>
    <row r="963" ht="12.75" customHeight="1">
      <c r="A963" s="124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24"/>
      <c r="Y963" s="124"/>
      <c r="Z963" s="124"/>
      <c r="AA963" s="124"/>
      <c r="AB963" s="124"/>
      <c r="AC963" s="124"/>
      <c r="AD963" s="124"/>
      <c r="AE963" s="124"/>
      <c r="AF963" s="124"/>
    </row>
    <row r="964" ht="12.75" customHeight="1">
      <c r="A964" s="124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24"/>
      <c r="Y964" s="124"/>
      <c r="Z964" s="124"/>
      <c r="AA964" s="124"/>
      <c r="AB964" s="124"/>
      <c r="AC964" s="124"/>
      <c r="AD964" s="124"/>
      <c r="AE964" s="124"/>
      <c r="AF964" s="124"/>
    </row>
    <row r="965" ht="12.75" customHeight="1">
      <c r="A965" s="124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24"/>
      <c r="Y965" s="124"/>
      <c r="Z965" s="124"/>
      <c r="AA965" s="124"/>
      <c r="AB965" s="124"/>
      <c r="AC965" s="124"/>
      <c r="AD965" s="124"/>
      <c r="AE965" s="124"/>
      <c r="AF965" s="124"/>
    </row>
    <row r="966" ht="12.75" customHeight="1">
      <c r="A966" s="124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24"/>
      <c r="Y966" s="124"/>
      <c r="Z966" s="124"/>
      <c r="AA966" s="124"/>
      <c r="AB966" s="124"/>
      <c r="AC966" s="124"/>
      <c r="AD966" s="124"/>
      <c r="AE966" s="124"/>
      <c r="AF966" s="124"/>
    </row>
    <row r="967" ht="12.75" customHeight="1">
      <c r="A967" s="124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24"/>
      <c r="Y967" s="124"/>
      <c r="Z967" s="124"/>
      <c r="AA967" s="124"/>
      <c r="AB967" s="124"/>
      <c r="AC967" s="124"/>
      <c r="AD967" s="124"/>
      <c r="AE967" s="124"/>
      <c r="AF967" s="124"/>
    </row>
    <row r="968" ht="12.75" customHeight="1">
      <c r="A968" s="124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24"/>
      <c r="Y968" s="124"/>
      <c r="Z968" s="124"/>
      <c r="AA968" s="124"/>
      <c r="AB968" s="124"/>
      <c r="AC968" s="124"/>
      <c r="AD968" s="124"/>
      <c r="AE968" s="124"/>
      <c r="AF968" s="124"/>
    </row>
    <row r="969" ht="12.75" customHeight="1">
      <c r="A969" s="124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24"/>
      <c r="Y969" s="124"/>
      <c r="Z969" s="124"/>
      <c r="AA969" s="124"/>
      <c r="AB969" s="124"/>
      <c r="AC969" s="124"/>
      <c r="AD969" s="124"/>
      <c r="AE969" s="124"/>
      <c r="AF969" s="124"/>
    </row>
    <row r="970" ht="12.75" customHeight="1">
      <c r="A970" s="124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24"/>
      <c r="Y970" s="124"/>
      <c r="Z970" s="124"/>
      <c r="AA970" s="124"/>
      <c r="AB970" s="124"/>
      <c r="AC970" s="124"/>
      <c r="AD970" s="124"/>
      <c r="AE970" s="124"/>
      <c r="AF970" s="124"/>
    </row>
    <row r="971" ht="12.75" customHeight="1">
      <c r="A971" s="124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24"/>
      <c r="Y971" s="124"/>
      <c r="Z971" s="124"/>
      <c r="AA971" s="124"/>
      <c r="AB971" s="124"/>
      <c r="AC971" s="124"/>
      <c r="AD971" s="124"/>
      <c r="AE971" s="124"/>
      <c r="AF971" s="124"/>
    </row>
    <row r="972" ht="12.75" customHeight="1">
      <c r="A972" s="124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24"/>
      <c r="Y972" s="124"/>
      <c r="Z972" s="124"/>
      <c r="AA972" s="124"/>
      <c r="AB972" s="124"/>
      <c r="AC972" s="124"/>
      <c r="AD972" s="124"/>
      <c r="AE972" s="124"/>
      <c r="AF972" s="124"/>
    </row>
    <row r="973" ht="12.75" customHeight="1">
      <c r="A973" s="124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24"/>
      <c r="Y973" s="124"/>
      <c r="Z973" s="124"/>
      <c r="AA973" s="124"/>
      <c r="AB973" s="124"/>
      <c r="AC973" s="124"/>
      <c r="AD973" s="124"/>
      <c r="AE973" s="124"/>
      <c r="AF973" s="124"/>
    </row>
    <row r="974" ht="12.75" customHeight="1">
      <c r="A974" s="124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24"/>
      <c r="Y974" s="124"/>
      <c r="Z974" s="124"/>
      <c r="AA974" s="124"/>
      <c r="AB974" s="124"/>
      <c r="AC974" s="124"/>
      <c r="AD974" s="124"/>
      <c r="AE974" s="124"/>
      <c r="AF974" s="124"/>
    </row>
    <row r="975" ht="12.75" customHeight="1">
      <c r="A975" s="124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24"/>
      <c r="Y975" s="124"/>
      <c r="Z975" s="124"/>
      <c r="AA975" s="124"/>
      <c r="AB975" s="124"/>
      <c r="AC975" s="124"/>
      <c r="AD975" s="124"/>
      <c r="AE975" s="124"/>
      <c r="AF975" s="124"/>
    </row>
    <row r="976" ht="12.75" customHeight="1">
      <c r="A976" s="124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24"/>
      <c r="Y976" s="124"/>
      <c r="Z976" s="124"/>
      <c r="AA976" s="124"/>
      <c r="AB976" s="124"/>
      <c r="AC976" s="124"/>
      <c r="AD976" s="124"/>
      <c r="AE976" s="124"/>
      <c r="AF976" s="124"/>
    </row>
    <row r="977" ht="12.75" customHeight="1">
      <c r="A977" s="124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24"/>
      <c r="Y977" s="124"/>
      <c r="Z977" s="124"/>
      <c r="AA977" s="124"/>
      <c r="AB977" s="124"/>
      <c r="AC977" s="124"/>
      <c r="AD977" s="124"/>
      <c r="AE977" s="124"/>
      <c r="AF977" s="124"/>
    </row>
    <row r="978" ht="12.75" customHeight="1">
      <c r="A978" s="124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24"/>
      <c r="Y978" s="124"/>
      <c r="Z978" s="124"/>
      <c r="AA978" s="124"/>
      <c r="AB978" s="124"/>
      <c r="AC978" s="124"/>
      <c r="AD978" s="124"/>
      <c r="AE978" s="124"/>
      <c r="AF978" s="124"/>
    </row>
    <row r="979" ht="12.75" customHeight="1">
      <c r="A979" s="124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24"/>
      <c r="Y979" s="124"/>
      <c r="Z979" s="124"/>
      <c r="AA979" s="124"/>
      <c r="AB979" s="124"/>
      <c r="AC979" s="124"/>
      <c r="AD979" s="124"/>
      <c r="AE979" s="124"/>
      <c r="AF979" s="124"/>
    </row>
    <row r="980" ht="12.75" customHeight="1">
      <c r="A980" s="124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24"/>
      <c r="Y980" s="124"/>
      <c r="Z980" s="124"/>
      <c r="AA980" s="124"/>
      <c r="AB980" s="124"/>
      <c r="AC980" s="124"/>
      <c r="AD980" s="124"/>
      <c r="AE980" s="124"/>
      <c r="AF980" s="124"/>
    </row>
    <row r="981" ht="12.75" customHeight="1">
      <c r="A981" s="124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24"/>
      <c r="Y981" s="124"/>
      <c r="Z981" s="124"/>
      <c r="AA981" s="124"/>
      <c r="AB981" s="124"/>
      <c r="AC981" s="124"/>
      <c r="AD981" s="124"/>
      <c r="AE981" s="124"/>
      <c r="AF981" s="124"/>
    </row>
    <row r="982" ht="12.75" customHeight="1">
      <c r="A982" s="124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24"/>
      <c r="Y982" s="124"/>
      <c r="Z982" s="124"/>
      <c r="AA982" s="124"/>
      <c r="AB982" s="124"/>
      <c r="AC982" s="124"/>
      <c r="AD982" s="124"/>
      <c r="AE982" s="124"/>
      <c r="AF982" s="124"/>
    </row>
    <row r="983" ht="12.75" customHeight="1">
      <c r="A983" s="124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24"/>
      <c r="Y983" s="124"/>
      <c r="Z983" s="124"/>
      <c r="AA983" s="124"/>
      <c r="AB983" s="124"/>
      <c r="AC983" s="124"/>
      <c r="AD983" s="124"/>
      <c r="AE983" s="124"/>
      <c r="AF983" s="124"/>
    </row>
    <row r="984" ht="12.75" customHeight="1">
      <c r="A984" s="124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24"/>
      <c r="Y984" s="124"/>
      <c r="Z984" s="124"/>
      <c r="AA984" s="124"/>
      <c r="AB984" s="124"/>
      <c r="AC984" s="124"/>
      <c r="AD984" s="124"/>
      <c r="AE984" s="124"/>
      <c r="AF984" s="124"/>
    </row>
    <row r="985" ht="12.75" customHeight="1">
      <c r="A985" s="124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24"/>
      <c r="Y985" s="124"/>
      <c r="Z985" s="124"/>
      <c r="AA985" s="124"/>
      <c r="AB985" s="124"/>
      <c r="AC985" s="124"/>
      <c r="AD985" s="124"/>
      <c r="AE985" s="124"/>
      <c r="AF985" s="124"/>
    </row>
    <row r="986" ht="12.75" customHeight="1">
      <c r="A986" s="124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24"/>
      <c r="Y986" s="124"/>
      <c r="Z986" s="124"/>
      <c r="AA986" s="124"/>
      <c r="AB986" s="124"/>
      <c r="AC986" s="124"/>
      <c r="AD986" s="124"/>
      <c r="AE986" s="124"/>
      <c r="AF986" s="124"/>
    </row>
    <row r="987" ht="12.75" customHeight="1">
      <c r="A987" s="124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24"/>
      <c r="Y987" s="124"/>
      <c r="Z987" s="124"/>
      <c r="AA987" s="124"/>
      <c r="AB987" s="124"/>
      <c r="AC987" s="124"/>
      <c r="AD987" s="124"/>
      <c r="AE987" s="124"/>
      <c r="AF987" s="124"/>
    </row>
    <row r="988" ht="12.75" customHeight="1">
      <c r="A988" s="124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24"/>
      <c r="Y988" s="124"/>
      <c r="Z988" s="124"/>
      <c r="AA988" s="124"/>
      <c r="AB988" s="124"/>
      <c r="AC988" s="124"/>
      <c r="AD988" s="124"/>
      <c r="AE988" s="124"/>
      <c r="AF988" s="124"/>
    </row>
    <row r="989" ht="12.75" customHeight="1">
      <c r="A989" s="124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24"/>
      <c r="Y989" s="124"/>
      <c r="Z989" s="124"/>
      <c r="AA989" s="124"/>
      <c r="AB989" s="124"/>
      <c r="AC989" s="124"/>
      <c r="AD989" s="124"/>
      <c r="AE989" s="124"/>
      <c r="AF989" s="124"/>
    </row>
    <row r="990" ht="12.75" customHeight="1">
      <c r="A990" s="124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24"/>
      <c r="Y990" s="124"/>
      <c r="Z990" s="124"/>
      <c r="AA990" s="124"/>
      <c r="AB990" s="124"/>
      <c r="AC990" s="124"/>
      <c r="AD990" s="124"/>
      <c r="AE990" s="124"/>
      <c r="AF990" s="124"/>
    </row>
    <row r="991" ht="12.75" customHeight="1">
      <c r="A991" s="124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24"/>
      <c r="Y991" s="124"/>
      <c r="Z991" s="124"/>
      <c r="AA991" s="124"/>
      <c r="AB991" s="124"/>
      <c r="AC991" s="124"/>
      <c r="AD991" s="124"/>
      <c r="AE991" s="124"/>
      <c r="AF991" s="124"/>
    </row>
    <row r="992" ht="12.75" customHeight="1">
      <c r="A992" s="124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24"/>
      <c r="Y992" s="124"/>
      <c r="Z992" s="124"/>
      <c r="AA992" s="124"/>
      <c r="AB992" s="124"/>
      <c r="AC992" s="124"/>
      <c r="AD992" s="124"/>
      <c r="AE992" s="124"/>
      <c r="AF992" s="124"/>
    </row>
    <row r="993" ht="12.75" customHeight="1">
      <c r="A993" s="124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24"/>
      <c r="Y993" s="124"/>
      <c r="Z993" s="124"/>
      <c r="AA993" s="124"/>
      <c r="AB993" s="124"/>
      <c r="AC993" s="124"/>
      <c r="AD993" s="124"/>
      <c r="AE993" s="124"/>
      <c r="AF993" s="124"/>
    </row>
    <row r="994" ht="12.75" customHeight="1">
      <c r="A994" s="124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24"/>
      <c r="Y994" s="124"/>
      <c r="Z994" s="124"/>
      <c r="AA994" s="124"/>
      <c r="AB994" s="124"/>
      <c r="AC994" s="124"/>
      <c r="AD994" s="124"/>
      <c r="AE994" s="124"/>
      <c r="AF994" s="124"/>
    </row>
    <row r="995" ht="12.75" customHeight="1">
      <c r="A995" s="124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24"/>
      <c r="Y995" s="124"/>
      <c r="Z995" s="124"/>
      <c r="AA995" s="124"/>
      <c r="AB995" s="124"/>
      <c r="AC995" s="124"/>
      <c r="AD995" s="124"/>
      <c r="AE995" s="124"/>
      <c r="AF995" s="124"/>
    </row>
    <row r="996" ht="12.75" customHeight="1">
      <c r="A996" s="124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24"/>
      <c r="Y996" s="124"/>
      <c r="Z996" s="124"/>
      <c r="AA996" s="124"/>
      <c r="AB996" s="124"/>
      <c r="AC996" s="124"/>
      <c r="AD996" s="124"/>
      <c r="AE996" s="124"/>
      <c r="AF996" s="124"/>
    </row>
    <row r="997" ht="12.75" customHeight="1">
      <c r="A997" s="124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24"/>
      <c r="Y997" s="124"/>
      <c r="Z997" s="124"/>
      <c r="AA997" s="124"/>
      <c r="AB997" s="124"/>
      <c r="AC997" s="124"/>
      <c r="AD997" s="124"/>
      <c r="AE997" s="124"/>
      <c r="AF997" s="124"/>
    </row>
    <row r="998" ht="12.75" customHeight="1">
      <c r="A998" s="124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24"/>
      <c r="Y998" s="124"/>
      <c r="Z998" s="124"/>
      <c r="AA998" s="124"/>
      <c r="AB998" s="124"/>
      <c r="AC998" s="124"/>
      <c r="AD998" s="124"/>
      <c r="AE998" s="124"/>
      <c r="AF998" s="124"/>
    </row>
    <row r="999" ht="12.75" customHeight="1">
      <c r="A999" s="124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24"/>
      <c r="Y999" s="124"/>
      <c r="Z999" s="124"/>
      <c r="AA999" s="124"/>
      <c r="AB999" s="124"/>
      <c r="AC999" s="124"/>
      <c r="AD999" s="124"/>
      <c r="AE999" s="124"/>
      <c r="AF999" s="124"/>
    </row>
    <row r="1000" ht="12.75" customHeight="1">
      <c r="A1000" s="124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24"/>
      <c r="Y1000" s="124"/>
      <c r="Z1000" s="124"/>
      <c r="AA1000" s="124"/>
      <c r="AB1000" s="124"/>
      <c r="AC1000" s="124"/>
      <c r="AD1000" s="124"/>
      <c r="AE1000" s="124"/>
      <c r="AF1000" s="124"/>
    </row>
  </sheetData>
  <mergeCells count="2">
    <mergeCell ref="O4:U4"/>
    <mergeCell ref="O10:U10"/>
  </mergeCells>
  <printOptions gridLines="1" horizontalCentered="1"/>
  <pageMargins bottom="0.0" footer="0.0" header="0.0" left="0.0" right="0.0" top="1.3779527559055118"/>
  <pageSetup paperSize="9" orientation="landscape"/>
  <headerFooter>
    <oddHeader>&amp;R&amp;F List: &amp;A</oddHead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8.0"/>
    <col customWidth="1" min="2" max="2" width="17.14"/>
    <col customWidth="1" min="3" max="3" width="19.43"/>
    <col customWidth="1" min="4" max="4" width="13.86"/>
    <col customWidth="1" min="5" max="5" width="13.71"/>
    <col customWidth="1" min="6" max="6" width="21.86"/>
    <col customWidth="1" min="7" max="7" width="12.86"/>
    <col customWidth="1" min="8" max="8" width="17.71"/>
    <col customWidth="1" min="9" max="9" width="13.86"/>
    <col customWidth="1" min="10" max="10" width="14.57"/>
    <col customWidth="1" min="11" max="11" width="15.43"/>
    <col customWidth="1" min="12" max="12" width="14.71"/>
    <col customWidth="1" min="13" max="13" width="9.14"/>
    <col customWidth="1" min="14" max="14" width="15.43"/>
    <col customWidth="1" min="15" max="15" width="12.0"/>
    <col customWidth="1" min="16" max="26" width="9.14"/>
  </cols>
  <sheetData>
    <row r="1">
      <c r="A1" s="340" t="s">
        <v>255</v>
      </c>
      <c r="B1" s="341"/>
      <c r="C1" s="97"/>
      <c r="D1" s="23"/>
      <c r="E1" s="23"/>
      <c r="F1" s="23"/>
      <c r="G1" s="23"/>
      <c r="H1" s="69"/>
      <c r="I1" s="342"/>
      <c r="J1" s="23"/>
      <c r="K1" s="35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 t="s">
        <v>256</v>
      </c>
      <c r="B2" s="96"/>
      <c r="C2" s="54" t="s">
        <v>257</v>
      </c>
      <c r="D2" s="343" t="s">
        <v>258</v>
      </c>
      <c r="E2" s="344">
        <v>1.2</v>
      </c>
      <c r="F2" s="345">
        <v>1.0</v>
      </c>
      <c r="G2" s="345">
        <v>0.8</v>
      </c>
      <c r="H2" s="69"/>
      <c r="I2" s="342"/>
      <c r="J2" s="23"/>
      <c r="K2" s="35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346" t="s">
        <v>259</v>
      </c>
      <c r="B3" s="96"/>
      <c r="C3" s="54" t="s">
        <v>260</v>
      </c>
      <c r="D3" s="343" t="s">
        <v>261</v>
      </c>
      <c r="E3" s="344">
        <v>1.2</v>
      </c>
      <c r="F3" s="347">
        <v>1.0</v>
      </c>
      <c r="G3" s="347">
        <v>0.8</v>
      </c>
      <c r="H3" s="69"/>
      <c r="I3" s="342"/>
      <c r="J3" s="23"/>
      <c r="K3" s="35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96"/>
      <c r="C4" s="49"/>
      <c r="D4" s="343"/>
      <c r="E4" s="344"/>
      <c r="F4" s="344"/>
      <c r="G4" s="344"/>
      <c r="H4" s="69" t="s">
        <v>246</v>
      </c>
      <c r="I4" s="342"/>
      <c r="J4" s="23"/>
      <c r="K4" s="35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63.75" customHeight="1">
      <c r="A5" s="348" t="s">
        <v>262</v>
      </c>
      <c r="B5" s="148" t="s">
        <v>263</v>
      </c>
      <c r="C5" s="349" t="s">
        <v>264</v>
      </c>
      <c r="D5" s="350" t="s">
        <v>265</v>
      </c>
      <c r="E5" s="351" t="s">
        <v>266</v>
      </c>
      <c r="F5" s="351" t="s">
        <v>267</v>
      </c>
      <c r="G5" s="351" t="s">
        <v>268</v>
      </c>
      <c r="H5" s="351" t="s">
        <v>269</v>
      </c>
      <c r="I5" s="352"/>
      <c r="J5" s="237"/>
      <c r="K5" s="35"/>
      <c r="L5" s="237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90" t="s">
        <v>270</v>
      </c>
      <c r="B6" s="31"/>
      <c r="C6" s="97"/>
      <c r="D6" s="96"/>
      <c r="E6" s="69"/>
      <c r="F6" s="69"/>
      <c r="G6" s="69"/>
      <c r="H6" s="69"/>
      <c r="I6" s="35"/>
      <c r="J6" s="23"/>
      <c r="K6" s="35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>
      <c r="A7" s="23" t="s">
        <v>271</v>
      </c>
      <c r="B7" s="96">
        <v>14.0</v>
      </c>
      <c r="C7" s="97">
        <v>28.0</v>
      </c>
      <c r="D7" s="353">
        <v>5.0</v>
      </c>
      <c r="E7" s="69">
        <f>B7*$E$2</f>
        <v>16.8</v>
      </c>
      <c r="F7" s="354">
        <f t="array" ref="F7">IF(D7=0,0,IF(D7=1,C7*$F$2,C7*$F$2*2))</f>
        <v>56</v>
      </c>
      <c r="G7" s="354">
        <f t="array" ref="G7">IF(D7&gt;2,C7*(D7-2)*$G$2,0)</f>
        <v>67.2</v>
      </c>
      <c r="H7" s="344">
        <f t="shared" ref="H7:H9" si="1">SUM(E7:G7)</f>
        <v>140</v>
      </c>
      <c r="I7" s="97" t="s">
        <v>108</v>
      </c>
      <c r="J7" s="23"/>
      <c r="K7" s="97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5.75" customHeight="1">
      <c r="A8" s="346" t="s">
        <v>272</v>
      </c>
      <c r="B8" s="96">
        <v>28.0</v>
      </c>
      <c r="C8" s="97">
        <v>28.0</v>
      </c>
      <c r="D8" s="353">
        <v>6.0</v>
      </c>
      <c r="E8" s="69">
        <f t="shared" ref="E8:E9" si="2">B8*$E$3</f>
        <v>33.6</v>
      </c>
      <c r="F8" s="354">
        <f t="array" ref="F8">IF(D8=0,0,IF(D8=1,C8*$F$2,C8*$F$2*2))</f>
        <v>56</v>
      </c>
      <c r="G8" s="354">
        <f t="array" ref="G8">IF(D8&gt;2,C8*(D8-2)*$G$2,0)</f>
        <v>89.6</v>
      </c>
      <c r="H8" s="344">
        <f t="shared" si="1"/>
        <v>179.2</v>
      </c>
      <c r="I8" s="97" t="s">
        <v>108</v>
      </c>
      <c r="J8" s="23"/>
      <c r="K8" s="97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5.75" customHeight="1">
      <c r="A9" s="346" t="s">
        <v>273</v>
      </c>
      <c r="B9" s="96">
        <v>14.0</v>
      </c>
      <c r="C9" s="97">
        <v>14.0</v>
      </c>
      <c r="D9" s="353">
        <v>3.0</v>
      </c>
      <c r="E9" s="69">
        <f t="shared" si="2"/>
        <v>16.8</v>
      </c>
      <c r="F9" s="354">
        <f t="array" ref="F9">IF(D9=0,0,IF(D9=1,C9*$F$2,C9*$F$2*2))</f>
        <v>28</v>
      </c>
      <c r="G9" s="354">
        <f t="array" ref="G9">IF(D9&gt;2,C9*(D9-2)*$G$2,0)</f>
        <v>11.2</v>
      </c>
      <c r="H9" s="344">
        <f t="shared" si="1"/>
        <v>56</v>
      </c>
      <c r="I9" s="97" t="s">
        <v>108</v>
      </c>
      <c r="J9" s="23"/>
      <c r="K9" s="97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15.75" customHeight="1">
      <c r="A10" s="90" t="s">
        <v>274</v>
      </c>
      <c r="B10" s="31"/>
      <c r="C10" s="97"/>
      <c r="D10" s="96"/>
      <c r="E10" s="69"/>
      <c r="F10" s="23"/>
      <c r="G10" s="69"/>
      <c r="H10" s="355">
        <f>SUM(H7:H9)</f>
        <v>375.2</v>
      </c>
      <c r="I10" s="97"/>
      <c r="J10" s="23"/>
      <c r="K10" s="35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t="15.75" customHeight="1">
      <c r="A11" s="23" t="s">
        <v>275</v>
      </c>
      <c r="B11" s="96">
        <v>28.0</v>
      </c>
      <c r="C11" s="97">
        <v>28.0</v>
      </c>
      <c r="D11" s="353">
        <v>4.0</v>
      </c>
      <c r="E11" s="69">
        <f t="shared" ref="E11:E18" si="3">B11*$E$2</f>
        <v>33.6</v>
      </c>
      <c r="F11" s="354">
        <f t="array" ref="F11">IF(D11=0,0,IF(D11=1,C11*$F$2,C11*$F$2*2))</f>
        <v>56</v>
      </c>
      <c r="G11" s="354">
        <f t="array" ref="G11">IF(D11&gt;2,C11*(D11-2)*$G$2,0)</f>
        <v>44.8</v>
      </c>
      <c r="H11" s="344">
        <f t="shared" ref="H11:H18" si="4">SUM(E11:G11)</f>
        <v>134.4</v>
      </c>
      <c r="I11" s="97" t="s">
        <v>108</v>
      </c>
      <c r="J11" s="23"/>
      <c r="K11" s="97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t="15.75" customHeight="1">
      <c r="A12" s="23" t="s">
        <v>276</v>
      </c>
      <c r="B12" s="96">
        <v>28.0</v>
      </c>
      <c r="C12" s="97">
        <v>28.0</v>
      </c>
      <c r="D12" s="353">
        <v>1.0</v>
      </c>
      <c r="E12" s="69">
        <f t="shared" si="3"/>
        <v>33.6</v>
      </c>
      <c r="F12" s="354">
        <f t="array" ref="F12">IF(D12=0,0,IF(D12=1,C12*$F$2,C12*$F$2*2))</f>
        <v>28</v>
      </c>
      <c r="G12" s="354">
        <f t="array" ref="G12">IF(D12&gt;2,C12*(D12-2)*$G$2,0)</f>
        <v>0</v>
      </c>
      <c r="H12" s="344">
        <f t="shared" si="4"/>
        <v>61.6</v>
      </c>
      <c r="I12" s="97" t="s">
        <v>108</v>
      </c>
      <c r="J12" s="23"/>
      <c r="K12" s="97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346" t="s">
        <v>277</v>
      </c>
      <c r="B13" s="96">
        <v>28.0</v>
      </c>
      <c r="C13" s="97">
        <v>28.0</v>
      </c>
      <c r="D13" s="353">
        <v>2.0</v>
      </c>
      <c r="E13" s="69">
        <f t="shared" si="3"/>
        <v>33.6</v>
      </c>
      <c r="F13" s="354">
        <f t="array" ref="F13">IF(D13=0,0,IF(D13=1,C13*$F$2,C13*$F$2*2))</f>
        <v>56</v>
      </c>
      <c r="G13" s="354">
        <f t="array" ref="G13">IF(D13&gt;2,C13*(D13-2)*$G$2,0)</f>
        <v>0</v>
      </c>
      <c r="H13" s="344">
        <f t="shared" si="4"/>
        <v>89.6</v>
      </c>
      <c r="I13" s="97" t="s">
        <v>108</v>
      </c>
      <c r="J13" s="23"/>
      <c r="K13" s="97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346" t="s">
        <v>278</v>
      </c>
      <c r="B14" s="96">
        <v>28.0</v>
      </c>
      <c r="C14" s="97">
        <v>28.0</v>
      </c>
      <c r="D14" s="353">
        <v>1.0</v>
      </c>
      <c r="E14" s="69">
        <f t="shared" si="3"/>
        <v>33.6</v>
      </c>
      <c r="F14" s="354">
        <f t="array" ref="F14">IF(D14=0,0,IF(D14=1,C14*$F$2,C14*$F$2*2))</f>
        <v>28</v>
      </c>
      <c r="G14" s="354">
        <f t="array" ref="G14">IF(D14&gt;2,C14*(D14-2)*$G$2,0)</f>
        <v>0</v>
      </c>
      <c r="H14" s="344">
        <f t="shared" si="4"/>
        <v>61.6</v>
      </c>
      <c r="I14" s="97" t="s">
        <v>108</v>
      </c>
      <c r="J14" s="23"/>
      <c r="K14" s="97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346" t="s">
        <v>279</v>
      </c>
      <c r="B15" s="96">
        <v>14.0</v>
      </c>
      <c r="C15" s="97">
        <v>14.0</v>
      </c>
      <c r="D15" s="353">
        <v>2.0</v>
      </c>
      <c r="E15" s="69">
        <f t="shared" si="3"/>
        <v>16.8</v>
      </c>
      <c r="F15" s="354">
        <f t="array" ref="F15">IF(D15=0,0,IF(D15=1,C15*$F$2,C15*$F$2*2))</f>
        <v>28</v>
      </c>
      <c r="G15" s="354">
        <f t="array" ref="G15">IF(D15&gt;2,C15*(D15-2)*$G$2,0)</f>
        <v>0</v>
      </c>
      <c r="H15" s="344">
        <f t="shared" si="4"/>
        <v>44.8</v>
      </c>
      <c r="I15" s="97" t="s">
        <v>108</v>
      </c>
      <c r="J15" s="23"/>
      <c r="K15" s="97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346" t="s">
        <v>280</v>
      </c>
      <c r="B16" s="96">
        <v>28.0</v>
      </c>
      <c r="C16" s="97">
        <v>28.0</v>
      </c>
      <c r="D16" s="353">
        <v>1.0</v>
      </c>
      <c r="E16" s="69">
        <f t="shared" si="3"/>
        <v>33.6</v>
      </c>
      <c r="F16" s="354">
        <f t="array" ref="F16">IF(D16=0,0,IF(D16=1,C16*$F$2,C16*$F$2*2))</f>
        <v>28</v>
      </c>
      <c r="G16" s="354">
        <f t="array" ref="G16">IF(D16&gt;2,C16*(D16-2)*$G$2,0)</f>
        <v>0</v>
      </c>
      <c r="H16" s="344">
        <f t="shared" si="4"/>
        <v>61.6</v>
      </c>
      <c r="I16" s="97" t="s">
        <v>108</v>
      </c>
      <c r="J16" s="23"/>
      <c r="K16" s="97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346" t="s">
        <v>281</v>
      </c>
      <c r="B17" s="104">
        <v>14.0</v>
      </c>
      <c r="C17" s="104">
        <v>14.0</v>
      </c>
      <c r="D17" s="353">
        <v>5.0</v>
      </c>
      <c r="E17" s="69">
        <f t="shared" si="3"/>
        <v>16.8</v>
      </c>
      <c r="F17" s="354">
        <f t="array" ref="F17">IF(D17=0,0,IF(D17=1,C17*$F$2,C17*$F$2*2))</f>
        <v>28</v>
      </c>
      <c r="G17" s="354">
        <f t="array" ref="G17">IF(D17&gt;2,C17*(D17-2)*$G$2,0)</f>
        <v>33.6</v>
      </c>
      <c r="H17" s="344">
        <f t="shared" si="4"/>
        <v>78.4</v>
      </c>
      <c r="I17" s="97" t="s">
        <v>108</v>
      </c>
      <c r="J17" s="23"/>
      <c r="K17" s="97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346" t="s">
        <v>282</v>
      </c>
      <c r="B18" s="104">
        <v>7.0</v>
      </c>
      <c r="C18" s="104">
        <v>0.0</v>
      </c>
      <c r="D18" s="353">
        <v>1.0</v>
      </c>
      <c r="E18" s="69">
        <f t="shared" si="3"/>
        <v>8.4</v>
      </c>
      <c r="F18" s="354">
        <f t="array" ref="F18">IF(D18=0,0,IF(D18=1,C18*$F$2,C18*$F$2*2))</f>
        <v>0</v>
      </c>
      <c r="G18" s="354">
        <f t="array" ref="G18">IF(D18&gt;2,C18*(D18-2)*$G$2,0)</f>
        <v>0</v>
      </c>
      <c r="H18" s="344">
        <f t="shared" si="4"/>
        <v>8.4</v>
      </c>
      <c r="I18" s="97" t="s">
        <v>108</v>
      </c>
      <c r="J18" s="23"/>
      <c r="K18" s="97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90" t="s">
        <v>283</v>
      </c>
      <c r="B19" s="96"/>
      <c r="C19" s="97"/>
      <c r="D19" s="96"/>
      <c r="E19" s="344"/>
      <c r="F19" s="23"/>
      <c r="G19" s="344"/>
      <c r="H19" s="355">
        <f>SUM(H11:H18)</f>
        <v>540.4</v>
      </c>
      <c r="I19" s="97"/>
      <c r="J19" s="23"/>
      <c r="K19" s="97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 t="s">
        <v>284</v>
      </c>
      <c r="B20" s="96">
        <v>28.0</v>
      </c>
      <c r="C20" s="97">
        <v>28.0</v>
      </c>
      <c r="D20" s="353">
        <v>1.0</v>
      </c>
      <c r="E20" s="69">
        <f t="shared" ref="E20:E36" si="5">B20*$E$2</f>
        <v>33.6</v>
      </c>
      <c r="F20" s="354">
        <f t="array" ref="F20">IF(D20=0,0,IF(D20=1,C20*$F$2,C20*$F$2*2))</f>
        <v>28</v>
      </c>
      <c r="G20" s="354">
        <f t="array" ref="G20">IF(D20&gt;2,C20*(D20-2)*$G$2,0)</f>
        <v>0</v>
      </c>
      <c r="H20" s="344">
        <f t="shared" ref="H20:H36" si="6">SUM(E20:G20)</f>
        <v>61.6</v>
      </c>
      <c r="I20" s="97" t="s">
        <v>108</v>
      </c>
      <c r="J20" s="23"/>
      <c r="K20" s="97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23" t="s">
        <v>285</v>
      </c>
      <c r="B21" s="356">
        <v>20.0</v>
      </c>
      <c r="C21" s="97">
        <v>20.0</v>
      </c>
      <c r="D21" s="353">
        <v>1.0</v>
      </c>
      <c r="E21" s="69">
        <f t="shared" si="5"/>
        <v>24</v>
      </c>
      <c r="F21" s="354">
        <f t="array" ref="F21">IF(D21=0,0,IF(D21=1,C21*$F$2,C21*$F$2*2))</f>
        <v>20</v>
      </c>
      <c r="G21" s="354">
        <f t="array" ref="G21">IF(D21&gt;2,C21*(D21-2)*$G$2,0)</f>
        <v>0</v>
      </c>
      <c r="H21" s="344">
        <f t="shared" si="6"/>
        <v>44</v>
      </c>
      <c r="I21" s="97" t="s">
        <v>108</v>
      </c>
      <c r="J21" s="23"/>
      <c r="K21" s="97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23" t="s">
        <v>286</v>
      </c>
      <c r="B22" s="96">
        <v>28.0</v>
      </c>
      <c r="C22" s="97">
        <v>28.0</v>
      </c>
      <c r="D22" s="353">
        <v>1.0</v>
      </c>
      <c r="E22" s="69">
        <f t="shared" si="5"/>
        <v>33.6</v>
      </c>
      <c r="F22" s="69">
        <f t="array" ref="F22">IF(D22=0,0,IF(D22=1,C22*$F$2,C22*$F$2*2))</f>
        <v>28</v>
      </c>
      <c r="G22" s="69">
        <f t="array" ref="G22">IF(D22&gt;2,C22*(D22-2)*$G$2,0)</f>
        <v>0</v>
      </c>
      <c r="H22" s="344">
        <f t="shared" si="6"/>
        <v>61.6</v>
      </c>
      <c r="I22" s="97" t="s">
        <v>108</v>
      </c>
      <c r="J22" s="23"/>
      <c r="K22" s="97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23" t="s">
        <v>287</v>
      </c>
      <c r="B23" s="96">
        <v>28.0</v>
      </c>
      <c r="C23" s="97">
        <v>28.0</v>
      </c>
      <c r="D23" s="353">
        <v>2.0</v>
      </c>
      <c r="E23" s="69">
        <f t="shared" si="5"/>
        <v>33.6</v>
      </c>
      <c r="F23" s="354">
        <f t="array" ref="F23">IF(D23=0,0,IF(D23=1,C23*$F$2,C23*$F$2*2))</f>
        <v>56</v>
      </c>
      <c r="G23" s="354">
        <f t="array" ref="G23">IF(D23&gt;2,C23*(D23-2)*$G$2,0)</f>
        <v>0</v>
      </c>
      <c r="H23" s="344">
        <f t="shared" si="6"/>
        <v>89.6</v>
      </c>
      <c r="I23" s="97" t="s">
        <v>108</v>
      </c>
      <c r="J23" s="23"/>
      <c r="K23" s="97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3" t="s">
        <v>288</v>
      </c>
      <c r="B24" s="96">
        <v>28.0</v>
      </c>
      <c r="C24" s="97">
        <v>28.0</v>
      </c>
      <c r="D24" s="353">
        <v>1.0</v>
      </c>
      <c r="E24" s="69">
        <f t="shared" si="5"/>
        <v>33.6</v>
      </c>
      <c r="F24" s="354">
        <f t="array" ref="F24">IF(D24=0,0,IF(D24=1,C24*$F$2,C24*$F$2*2))</f>
        <v>28</v>
      </c>
      <c r="G24" s="354">
        <f t="array" ref="G24">IF(D24&gt;2,C24*(D24-2)*$G$2,0)</f>
        <v>0</v>
      </c>
      <c r="H24" s="344">
        <f t="shared" si="6"/>
        <v>61.6</v>
      </c>
      <c r="I24" s="97" t="s">
        <v>108</v>
      </c>
      <c r="J24" s="23"/>
      <c r="K24" s="97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23" t="s">
        <v>289</v>
      </c>
      <c r="B25" s="96">
        <v>28.0</v>
      </c>
      <c r="C25" s="97">
        <v>28.0</v>
      </c>
      <c r="D25" s="353">
        <v>1.0</v>
      </c>
      <c r="E25" s="69">
        <f t="shared" si="5"/>
        <v>33.6</v>
      </c>
      <c r="F25" s="354">
        <f t="array" ref="F25">IF(D25=0,0,IF(D25=1,C25*$F$2,C25*$F$2*2))</f>
        <v>28</v>
      </c>
      <c r="G25" s="354">
        <f t="array" ref="G25">IF(D25&gt;2,C25*(D25-2)*$G$2,0)</f>
        <v>0</v>
      </c>
      <c r="H25" s="344">
        <f t="shared" si="6"/>
        <v>61.6</v>
      </c>
      <c r="I25" s="97" t="s">
        <v>108</v>
      </c>
      <c r="J25" s="23"/>
      <c r="K25" s="97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 t="s">
        <v>290</v>
      </c>
      <c r="B26" s="356">
        <v>20.0</v>
      </c>
      <c r="C26" s="97">
        <v>20.0</v>
      </c>
      <c r="D26" s="353">
        <v>2.0</v>
      </c>
      <c r="E26" s="69">
        <f t="shared" si="5"/>
        <v>24</v>
      </c>
      <c r="F26" s="354">
        <f t="array" ref="F26">IF(D26=0,0,IF(D26=1,C26*$F$2,C26*$F$2*2))</f>
        <v>40</v>
      </c>
      <c r="G26" s="354">
        <f t="array" ref="G26">IF(D26&gt;2,C26*(D26-2)*$G$2,0)</f>
        <v>0</v>
      </c>
      <c r="H26" s="344">
        <f t="shared" si="6"/>
        <v>64</v>
      </c>
      <c r="I26" s="97" t="s">
        <v>108</v>
      </c>
      <c r="J26" s="23"/>
      <c r="K26" s="97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 t="s">
        <v>291</v>
      </c>
      <c r="B27" s="96">
        <v>28.0</v>
      </c>
      <c r="C27" s="97">
        <v>28.0</v>
      </c>
      <c r="D27" s="353">
        <v>1.0</v>
      </c>
      <c r="E27" s="69">
        <f t="shared" si="5"/>
        <v>33.6</v>
      </c>
      <c r="F27" s="354">
        <f t="array" ref="F27">IF(D27=0,0,IF(D27=1,C27*$F$2,C27*$F$2*2))</f>
        <v>28</v>
      </c>
      <c r="G27" s="354">
        <f t="array" ref="G27">IF(D27&gt;2,C27*(D27-2)*$G$2,0)</f>
        <v>0</v>
      </c>
      <c r="H27" s="344">
        <f t="shared" si="6"/>
        <v>61.6</v>
      </c>
      <c r="I27" s="97" t="s">
        <v>108</v>
      </c>
      <c r="J27" s="23"/>
      <c r="K27" s="97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 t="s">
        <v>280</v>
      </c>
      <c r="B28" s="356">
        <v>20.0</v>
      </c>
      <c r="C28" s="97">
        <v>20.0</v>
      </c>
      <c r="D28" s="353">
        <v>1.0</v>
      </c>
      <c r="E28" s="69">
        <f t="shared" si="5"/>
        <v>24</v>
      </c>
      <c r="F28" s="354">
        <f t="array" ref="F28">IF(D28=0,0,IF(D28=1,C28*$F$2,C28*$F$2*2))</f>
        <v>20</v>
      </c>
      <c r="G28" s="354">
        <f t="array" ref="G28">IF(D28&gt;2,C28*(D28-2)*$G$2,0)</f>
        <v>0</v>
      </c>
      <c r="H28" s="344">
        <f t="shared" si="6"/>
        <v>44</v>
      </c>
      <c r="I28" s="97" t="s">
        <v>108</v>
      </c>
      <c r="J28" s="23"/>
      <c r="K28" s="97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346" t="s">
        <v>292</v>
      </c>
      <c r="B29" s="96">
        <v>20.0</v>
      </c>
      <c r="C29" s="97">
        <v>20.0</v>
      </c>
      <c r="D29" s="353">
        <v>2.0</v>
      </c>
      <c r="E29" s="69">
        <f t="shared" si="5"/>
        <v>24</v>
      </c>
      <c r="F29" s="354">
        <f t="array" ref="F29">IF(D29=0,0,IF(D29=1,C29*$F$2,C29*$F$2*2))</f>
        <v>40</v>
      </c>
      <c r="G29" s="354">
        <f t="array" ref="G29">IF(D29&gt;2,C29*(D29-2)*$G$2,0)</f>
        <v>0</v>
      </c>
      <c r="H29" s="344">
        <f t="shared" si="6"/>
        <v>64</v>
      </c>
      <c r="I29" s="97" t="s">
        <v>108</v>
      </c>
      <c r="J29" s="23"/>
      <c r="K29" s="97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346" t="s">
        <v>293</v>
      </c>
      <c r="B30" s="356">
        <v>28.0</v>
      </c>
      <c r="C30" s="97">
        <v>56.0</v>
      </c>
      <c r="D30" s="353">
        <v>2.0</v>
      </c>
      <c r="E30" s="69">
        <f t="shared" si="5"/>
        <v>33.6</v>
      </c>
      <c r="F30" s="354">
        <f t="array" ref="F30">IF(D30=0,0,IF(D30=1,C30*$F$2,C30*$F$2*2))</f>
        <v>112</v>
      </c>
      <c r="G30" s="354">
        <f t="array" ref="G30">IF(D30&gt;2,C30*(D30-2)*$G$2,0)</f>
        <v>0</v>
      </c>
      <c r="H30" s="344">
        <f t="shared" si="6"/>
        <v>145.6</v>
      </c>
      <c r="I30" s="97" t="s">
        <v>108</v>
      </c>
      <c r="J30" s="23"/>
      <c r="K30" s="97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346" t="s">
        <v>294</v>
      </c>
      <c r="B31" s="96">
        <v>0.0</v>
      </c>
      <c r="C31" s="97">
        <v>20.0</v>
      </c>
      <c r="D31" s="353">
        <v>3.0</v>
      </c>
      <c r="E31" s="69">
        <f t="shared" si="5"/>
        <v>0</v>
      </c>
      <c r="F31" s="354">
        <f t="array" ref="F31">IF(D31=0,0,IF(D31=1,C31*$F$2,C31*$F$2*2))</f>
        <v>40</v>
      </c>
      <c r="G31" s="354">
        <f t="array" ref="G31">IF(D31&gt;2,C31*(D31-2)*$G$2,0)</f>
        <v>16</v>
      </c>
      <c r="H31" s="344">
        <f t="shared" si="6"/>
        <v>56</v>
      </c>
      <c r="I31" s="97" t="s">
        <v>108</v>
      </c>
      <c r="J31" s="23"/>
      <c r="K31" s="97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346" t="s">
        <v>295</v>
      </c>
      <c r="B32" s="96">
        <v>20.0</v>
      </c>
      <c r="C32" s="97">
        <v>20.0</v>
      </c>
      <c r="D32" s="353">
        <v>1.0</v>
      </c>
      <c r="E32" s="69">
        <f t="shared" si="5"/>
        <v>24</v>
      </c>
      <c r="F32" s="354">
        <f t="array" ref="F32">IF(D32=0,0,IF(D32=1,C32*$F$2,C32*$F$2*2))</f>
        <v>20</v>
      </c>
      <c r="G32" s="354">
        <f t="array" ref="G32">IF(D32&gt;2,C32*(D32-2)*$G$2,0)</f>
        <v>0</v>
      </c>
      <c r="H32" s="344">
        <f t="shared" si="6"/>
        <v>44</v>
      </c>
      <c r="I32" s="97" t="s">
        <v>108</v>
      </c>
      <c r="J32" s="23"/>
      <c r="K32" s="97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346" t="s">
        <v>296</v>
      </c>
      <c r="B33" s="96">
        <v>0.0</v>
      </c>
      <c r="C33" s="97">
        <v>20.0</v>
      </c>
      <c r="D33" s="353">
        <v>0.0</v>
      </c>
      <c r="E33" s="69">
        <f t="shared" si="5"/>
        <v>0</v>
      </c>
      <c r="F33" s="354">
        <f t="array" ref="F33">IF(D33=0,0,IF(D33=1,C33*$F$2,C33*$F$2*2))</f>
        <v>0</v>
      </c>
      <c r="G33" s="354">
        <f t="array" ref="G33">IF(D33&gt;2,C33*(D33-2)*$G$2,0)</f>
        <v>0</v>
      </c>
      <c r="H33" s="344">
        <f t="shared" si="6"/>
        <v>0</v>
      </c>
      <c r="I33" s="97" t="s">
        <v>108</v>
      </c>
      <c r="J33" s="23"/>
      <c r="K33" s="97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346" t="s">
        <v>297</v>
      </c>
      <c r="B34" s="96">
        <v>20.0</v>
      </c>
      <c r="C34" s="97">
        <v>20.0</v>
      </c>
      <c r="D34" s="353">
        <v>1.0</v>
      </c>
      <c r="E34" s="69">
        <f t="shared" si="5"/>
        <v>24</v>
      </c>
      <c r="F34" s="354">
        <f t="array" ref="F34">IF(D34=0,0,IF(D34=1,C34*$F$2,C34*$F$2*2))</f>
        <v>20</v>
      </c>
      <c r="G34" s="354">
        <f t="array" ref="G34">IF(D34&gt;2,C34*(D34-2)*$G$2,0)</f>
        <v>0</v>
      </c>
      <c r="H34" s="344">
        <f t="shared" si="6"/>
        <v>44</v>
      </c>
      <c r="I34" s="97" t="s">
        <v>108</v>
      </c>
      <c r="J34" s="23"/>
      <c r="K34" s="97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346" t="s">
        <v>298</v>
      </c>
      <c r="B35" s="96">
        <v>20.0</v>
      </c>
      <c r="C35" s="97">
        <v>20.0</v>
      </c>
      <c r="D35" s="353">
        <v>1.0</v>
      </c>
      <c r="E35" s="69">
        <f t="shared" si="5"/>
        <v>24</v>
      </c>
      <c r="F35" s="354">
        <f t="array" ref="F35">IF(D35=0,0,IF(D35=1,C35*$F$2,C35*$F$2*2))</f>
        <v>20</v>
      </c>
      <c r="G35" s="354">
        <f t="array" ref="G35">IF(D35&gt;2,C35*(D35-2)*$G$2,0)</f>
        <v>0</v>
      </c>
      <c r="H35" s="344">
        <f t="shared" si="6"/>
        <v>44</v>
      </c>
      <c r="I35" s="97" t="s">
        <v>108</v>
      </c>
      <c r="J35" s="23"/>
      <c r="K35" s="97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346" t="s">
        <v>299</v>
      </c>
      <c r="B36" s="356">
        <v>14.0</v>
      </c>
      <c r="C36" s="97">
        <v>14.0</v>
      </c>
      <c r="D36" s="353">
        <v>2.0</v>
      </c>
      <c r="E36" s="69">
        <f t="shared" si="5"/>
        <v>16.8</v>
      </c>
      <c r="F36" s="354">
        <f t="array" ref="F36">IF(D36=0,0,IF(D36=1,C36*$F$2,C36*$F$2*2))</f>
        <v>28</v>
      </c>
      <c r="G36" s="354">
        <f t="array" ref="G36">IF(D36&gt;2,C36*(D36-2)*$G$2,0)</f>
        <v>0</v>
      </c>
      <c r="H36" s="344">
        <f t="shared" si="6"/>
        <v>44.8</v>
      </c>
      <c r="I36" s="97" t="s">
        <v>108</v>
      </c>
      <c r="J36" s="23"/>
      <c r="K36" s="97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7"/>
      <c r="B37" s="138"/>
      <c r="C37" s="101"/>
      <c r="D37" s="96"/>
      <c r="E37" s="69"/>
      <c r="F37" s="69"/>
      <c r="G37" s="69"/>
      <c r="H37" s="355">
        <f>SUM(H20:H36)</f>
        <v>992</v>
      </c>
      <c r="I37" s="357"/>
      <c r="J37" s="23"/>
      <c r="K37" s="97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90" t="s">
        <v>300</v>
      </c>
      <c r="B38" s="31"/>
      <c r="C38" s="97"/>
      <c r="D38" s="96"/>
      <c r="E38" s="344"/>
      <c r="F38" s="344"/>
      <c r="G38" s="34" t="s">
        <v>301</v>
      </c>
      <c r="H38" s="355">
        <f>SUM(H37,H19,H10)</f>
        <v>1907.6</v>
      </c>
      <c r="I38" s="358"/>
      <c r="J38" s="23"/>
      <c r="K38" s="97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346" t="s">
        <v>302</v>
      </c>
      <c r="B39" s="96">
        <v>28.0</v>
      </c>
      <c r="C39" s="97">
        <v>28.0</v>
      </c>
      <c r="D39" s="353">
        <v>1.0</v>
      </c>
      <c r="E39" s="69">
        <f t="shared" ref="E39:E47" si="7">B39*$E$3</f>
        <v>33.6</v>
      </c>
      <c r="F39" s="359">
        <f t="array" ref="F39">IF(D39=0,0,IF(D39=1,C39*$F$3,C39*$F$3*2))</f>
        <v>28</v>
      </c>
      <c r="G39" s="359">
        <f t="array" ref="G39">IF(D39&gt;2,C39*(D39-2)*$G$3,0)</f>
        <v>0</v>
      </c>
      <c r="H39" s="344">
        <f t="shared" ref="H39:H48" si="8">SUM(E39:G39)</f>
        <v>61.6</v>
      </c>
      <c r="I39" s="342" t="s">
        <v>303</v>
      </c>
      <c r="J39" s="23"/>
      <c r="K39" s="97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346" t="s">
        <v>304</v>
      </c>
      <c r="B40" s="96">
        <v>28.0</v>
      </c>
      <c r="C40" s="97">
        <v>28.0</v>
      </c>
      <c r="D40" s="353">
        <v>1.0</v>
      </c>
      <c r="E40" s="69">
        <f t="shared" si="7"/>
        <v>33.6</v>
      </c>
      <c r="F40" s="359">
        <f t="array" ref="F40">IF(D40=0,0,IF(D40=1,C40*$F$3,C40*$F$3*2))</f>
        <v>28</v>
      </c>
      <c r="G40" s="359">
        <f t="array" ref="G40">IF(D40&gt;2,C40*(D40-2)*$G$3,0)</f>
        <v>0</v>
      </c>
      <c r="H40" s="344">
        <f t="shared" si="8"/>
        <v>61.6</v>
      </c>
      <c r="I40" s="342" t="s">
        <v>303</v>
      </c>
      <c r="J40" s="23"/>
      <c r="K40" s="97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346" t="s">
        <v>305</v>
      </c>
      <c r="B41" s="96">
        <v>14.0</v>
      </c>
      <c r="C41" s="97">
        <v>14.0</v>
      </c>
      <c r="D41" s="353">
        <v>1.0</v>
      </c>
      <c r="E41" s="69">
        <f t="shared" si="7"/>
        <v>16.8</v>
      </c>
      <c r="F41" s="359">
        <f t="array" ref="F41">IF(D41=0,0,IF(D41=1,C41*$F$3,C41*$F$3*2))</f>
        <v>14</v>
      </c>
      <c r="G41" s="359">
        <f t="array" ref="G41">IF(D41&gt;2,C41*(D41-2)*$G$3,0)</f>
        <v>0</v>
      </c>
      <c r="H41" s="344">
        <f t="shared" si="8"/>
        <v>30.8</v>
      </c>
      <c r="I41" s="342" t="s">
        <v>303</v>
      </c>
      <c r="J41" s="23"/>
      <c r="K41" s="97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346" t="s">
        <v>306</v>
      </c>
      <c r="B42" s="96">
        <v>28.0</v>
      </c>
      <c r="C42" s="97">
        <v>28.0</v>
      </c>
      <c r="D42" s="353">
        <v>1.0</v>
      </c>
      <c r="E42" s="69">
        <f t="shared" si="7"/>
        <v>33.6</v>
      </c>
      <c r="F42" s="359">
        <f t="array" ref="F42">IF(D42=0,0,IF(D42=1,C42*$F$3,C42*$F$3*2))</f>
        <v>28</v>
      </c>
      <c r="G42" s="359">
        <f t="array" ref="G42">IF(D42&gt;2,C42*(D42-2)*$G$3,0)</f>
        <v>0</v>
      </c>
      <c r="H42" s="344">
        <f t="shared" si="8"/>
        <v>61.6</v>
      </c>
      <c r="I42" s="342" t="s">
        <v>303</v>
      </c>
      <c r="J42" s="23"/>
      <c r="K42" s="97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346" t="s">
        <v>307</v>
      </c>
      <c r="B43" s="96">
        <v>28.0</v>
      </c>
      <c r="C43" s="97">
        <v>28.0</v>
      </c>
      <c r="D43" s="353">
        <v>1.0</v>
      </c>
      <c r="E43" s="69">
        <f t="shared" si="7"/>
        <v>33.6</v>
      </c>
      <c r="F43" s="359">
        <f t="array" ref="F43">IF(D43=0,0,IF(D43=1,C43*$F$3,C43*$F$3*2))</f>
        <v>28</v>
      </c>
      <c r="G43" s="359">
        <f t="array" ref="G43">IF(D43&gt;2,C43*(D43-2)*$G$3,0)</f>
        <v>0</v>
      </c>
      <c r="H43" s="344">
        <f t="shared" si="8"/>
        <v>61.6</v>
      </c>
      <c r="I43" s="342" t="s">
        <v>303</v>
      </c>
      <c r="J43" s="23"/>
      <c r="K43" s="97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 t="s">
        <v>308</v>
      </c>
      <c r="B44" s="96">
        <v>28.0</v>
      </c>
      <c r="C44" s="97">
        <v>28.0</v>
      </c>
      <c r="D44" s="353">
        <v>1.0</v>
      </c>
      <c r="E44" s="69">
        <f t="shared" si="7"/>
        <v>33.6</v>
      </c>
      <c r="F44" s="359">
        <f t="array" ref="F44">IF(D44=0,0,IF(D44=1,C44*$F$3,C44*$F$3*2))</f>
        <v>28</v>
      </c>
      <c r="G44" s="359">
        <f t="array" ref="G44">IF(D44&gt;2,C44*(D44-2)*$G$3,0)</f>
        <v>0</v>
      </c>
      <c r="H44" s="344">
        <f t="shared" si="8"/>
        <v>61.6</v>
      </c>
      <c r="I44" s="342" t="s">
        <v>303</v>
      </c>
      <c r="J44" s="23"/>
      <c r="K44" s="97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 t="s">
        <v>309</v>
      </c>
      <c r="B45" s="96">
        <v>28.0</v>
      </c>
      <c r="C45" s="97">
        <v>28.0</v>
      </c>
      <c r="D45" s="353">
        <v>1.0</v>
      </c>
      <c r="E45" s="69">
        <f t="shared" si="7"/>
        <v>33.6</v>
      </c>
      <c r="F45" s="359">
        <f t="array" ref="F45">IF(D45=0,0,IF(D45=1,C45*$F$3,C45*$F$3*2))</f>
        <v>28</v>
      </c>
      <c r="G45" s="359">
        <f t="array" ref="G45">IF(D45&gt;2,C45*(D45-2)*$G$3,0)</f>
        <v>0</v>
      </c>
      <c r="H45" s="344">
        <f t="shared" si="8"/>
        <v>61.6</v>
      </c>
      <c r="I45" s="342" t="s">
        <v>303</v>
      </c>
      <c r="J45" s="23"/>
      <c r="K45" s="97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 t="s">
        <v>310</v>
      </c>
      <c r="B46" s="96">
        <v>28.0</v>
      </c>
      <c r="C46" s="97">
        <v>28.0</v>
      </c>
      <c r="D46" s="353">
        <v>2.0</v>
      </c>
      <c r="E46" s="69">
        <f t="shared" si="7"/>
        <v>33.6</v>
      </c>
      <c r="F46" s="359">
        <f t="array" ref="F46">IF(D46=0,0,IF(D46=1,C46*$F$3,C46*$F$3*2))</f>
        <v>56</v>
      </c>
      <c r="G46" s="359">
        <f t="array" ref="G46">IF(D46&gt;2,C46*(D46-2)*$G$3,0)</f>
        <v>0</v>
      </c>
      <c r="H46" s="344">
        <f t="shared" si="8"/>
        <v>89.6</v>
      </c>
      <c r="I46" s="342" t="s">
        <v>303</v>
      </c>
      <c r="J46" s="23"/>
      <c r="K46" s="97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 t="s">
        <v>311</v>
      </c>
      <c r="B47" s="96">
        <v>28.0</v>
      </c>
      <c r="C47" s="97">
        <v>28.0</v>
      </c>
      <c r="D47" s="353">
        <v>1.0</v>
      </c>
      <c r="E47" s="69">
        <f t="shared" si="7"/>
        <v>33.6</v>
      </c>
      <c r="F47" s="359">
        <f t="array" ref="F47">IF(D47=0,0,IF(D47=1,C47*$F$3,C47*$F$3*2))</f>
        <v>28</v>
      </c>
      <c r="G47" s="359">
        <f t="array" ref="G47">IF(D47&gt;2,C47*(D47-2)*$G$3,0)</f>
        <v>0</v>
      </c>
      <c r="H47" s="344">
        <f t="shared" si="8"/>
        <v>61.6</v>
      </c>
      <c r="I47" s="342" t="s">
        <v>303</v>
      </c>
      <c r="J47" s="23"/>
      <c r="K47" s="97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346" t="s">
        <v>312</v>
      </c>
      <c r="B48" s="96">
        <v>14.0</v>
      </c>
      <c r="C48" s="97">
        <v>0.0</v>
      </c>
      <c r="D48" s="353">
        <v>0.0</v>
      </c>
      <c r="E48" s="69">
        <f>B48*$E$2</f>
        <v>16.8</v>
      </c>
      <c r="F48" s="359">
        <f t="array" ref="F48">IF(D48=0,0,IF(D48=1,C48*$F$3,C48*$F$3*2))</f>
        <v>0</v>
      </c>
      <c r="G48" s="359">
        <f t="array" ref="G48">IF(D48&gt;2,C48*(D48-2)*$G$3,0)</f>
        <v>0</v>
      </c>
      <c r="H48" s="344">
        <f t="shared" si="8"/>
        <v>16.8</v>
      </c>
      <c r="I48" s="342" t="s">
        <v>303</v>
      </c>
      <c r="J48" s="23"/>
      <c r="K48" s="97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90" t="s">
        <v>313</v>
      </c>
      <c r="B49" s="96"/>
      <c r="C49" s="97"/>
      <c r="D49" s="96"/>
      <c r="E49" s="69"/>
      <c r="F49" s="23"/>
      <c r="G49" s="23"/>
      <c r="H49" s="355">
        <f>SUM(H39:H48)</f>
        <v>568.4</v>
      </c>
      <c r="I49" s="342"/>
      <c r="J49" s="23"/>
      <c r="K49" s="97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 t="s">
        <v>314</v>
      </c>
      <c r="B50" s="96">
        <v>28.0</v>
      </c>
      <c r="C50" s="97">
        <v>28.0</v>
      </c>
      <c r="D50" s="353">
        <v>2.0</v>
      </c>
      <c r="E50" s="69">
        <f t="shared" ref="E50:E60" si="9">B50*$E$3</f>
        <v>33.6</v>
      </c>
      <c r="F50" s="359">
        <f t="array" ref="F50">IF(D50=0,0,IF(D50=1,C50*$F$3,C50*$F$3*2))</f>
        <v>56</v>
      </c>
      <c r="G50" s="359">
        <f t="array" ref="G50">IF(D50&gt;2,C50*(D50-2)*$G$3,0)</f>
        <v>0</v>
      </c>
      <c r="H50" s="344">
        <f t="shared" ref="H50:H60" si="10">SUM(E50:G50)</f>
        <v>89.6</v>
      </c>
      <c r="I50" s="342" t="s">
        <v>303</v>
      </c>
      <c r="J50" s="23"/>
      <c r="K50" s="97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 t="s">
        <v>315</v>
      </c>
      <c r="B51" s="96">
        <v>28.0</v>
      </c>
      <c r="C51" s="97">
        <v>28.0</v>
      </c>
      <c r="D51" s="353">
        <v>1.0</v>
      </c>
      <c r="E51" s="69">
        <f t="shared" si="9"/>
        <v>33.6</v>
      </c>
      <c r="F51" s="359">
        <f t="array" ref="F51">IF(D51=0,0,IF(D51=1,C51*$F$3,C51*$F$3*2))</f>
        <v>28</v>
      </c>
      <c r="G51" s="359">
        <f t="array" ref="G51">IF(D51&gt;2,C51*(D51-2)*$G$3,0)</f>
        <v>0</v>
      </c>
      <c r="H51" s="344">
        <f t="shared" si="10"/>
        <v>61.6</v>
      </c>
      <c r="I51" s="342" t="s">
        <v>303</v>
      </c>
      <c r="J51" s="23"/>
      <c r="K51" s="97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 t="s">
        <v>316</v>
      </c>
      <c r="B52" s="96">
        <v>28.0</v>
      </c>
      <c r="C52" s="97">
        <v>28.0</v>
      </c>
      <c r="D52" s="353">
        <v>1.0</v>
      </c>
      <c r="E52" s="69">
        <f t="shared" si="9"/>
        <v>33.6</v>
      </c>
      <c r="F52" s="359">
        <f t="array" ref="F52">IF(D52=0,0,IF(D52=1,C52*$F$3,C52*$F$3*2))</f>
        <v>28</v>
      </c>
      <c r="G52" s="359">
        <f t="array" ref="G52">IF(D52&gt;2,C52*(D52-2)*$G$3,0)</f>
        <v>0</v>
      </c>
      <c r="H52" s="344">
        <f t="shared" si="10"/>
        <v>61.6</v>
      </c>
      <c r="I52" s="342" t="s">
        <v>303</v>
      </c>
      <c r="J52" s="23"/>
      <c r="K52" s="97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 t="s">
        <v>317</v>
      </c>
      <c r="B53" s="96">
        <v>28.0</v>
      </c>
      <c r="C53" s="97">
        <v>28.0</v>
      </c>
      <c r="D53" s="353">
        <v>1.0</v>
      </c>
      <c r="E53" s="69">
        <f t="shared" si="9"/>
        <v>33.6</v>
      </c>
      <c r="F53" s="359">
        <f t="array" ref="F53">IF(D53=0,0,IF(D53=1,C53*$F$3,C53*$F$3*2))</f>
        <v>28</v>
      </c>
      <c r="G53" s="359">
        <f t="array" ref="G53">IF(D53&gt;2,C53*(D53-2)*$G$3,0)</f>
        <v>0</v>
      </c>
      <c r="H53" s="344">
        <f t="shared" si="10"/>
        <v>61.6</v>
      </c>
      <c r="I53" s="342" t="s">
        <v>303</v>
      </c>
      <c r="J53" s="23"/>
      <c r="K53" s="97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 t="s">
        <v>318</v>
      </c>
      <c r="B54" s="96">
        <v>28.0</v>
      </c>
      <c r="C54" s="97">
        <v>28.0</v>
      </c>
      <c r="D54" s="353">
        <v>1.0</v>
      </c>
      <c r="E54" s="69">
        <f t="shared" si="9"/>
        <v>33.6</v>
      </c>
      <c r="F54" s="359">
        <f t="array" ref="F54">IF(D54=0,0,IF(D54=1,C54*$F$3,C54*$F$3*2))</f>
        <v>28</v>
      </c>
      <c r="G54" s="359">
        <f t="array" ref="G54">IF(D54&gt;2,C54*(D54-2)*$G$3,0)</f>
        <v>0</v>
      </c>
      <c r="H54" s="344">
        <f t="shared" si="10"/>
        <v>61.6</v>
      </c>
      <c r="I54" s="342" t="s">
        <v>303</v>
      </c>
      <c r="J54" s="23"/>
      <c r="K54" s="97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90" t="s">
        <v>319</v>
      </c>
      <c r="B55" s="96">
        <v>28.0</v>
      </c>
      <c r="C55" s="97">
        <v>28.0</v>
      </c>
      <c r="D55" s="353">
        <v>1.0</v>
      </c>
      <c r="E55" s="69">
        <f t="shared" si="9"/>
        <v>33.6</v>
      </c>
      <c r="F55" s="359">
        <f t="array" ref="F55">IF(D55=0,0,IF(D55=1,C55*$F$3,C55*$F$3*2))</f>
        <v>28</v>
      </c>
      <c r="G55" s="359">
        <f t="array" ref="G55">IF(D55&gt;2,C55*(D55-2)*$G$3,0)</f>
        <v>0</v>
      </c>
      <c r="H55" s="344">
        <f t="shared" si="10"/>
        <v>61.6</v>
      </c>
      <c r="I55" s="342" t="s">
        <v>303</v>
      </c>
      <c r="J55" s="23"/>
      <c r="K55" s="97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90" t="s">
        <v>320</v>
      </c>
      <c r="B56" s="96">
        <v>28.0</v>
      </c>
      <c r="C56" s="97">
        <v>14.0</v>
      </c>
      <c r="D56" s="353">
        <v>1.0</v>
      </c>
      <c r="E56" s="69">
        <f t="shared" si="9"/>
        <v>33.6</v>
      </c>
      <c r="F56" s="359">
        <f t="array" ref="F56">IF(D56=0,0,IF(D56=1,C56*$F$3,C56*$F$3*2))</f>
        <v>14</v>
      </c>
      <c r="G56" s="359">
        <f t="array" ref="G56">IF(D56&gt;2,C56*(D56-2)*$G$3,0)</f>
        <v>0</v>
      </c>
      <c r="H56" s="344">
        <f t="shared" si="10"/>
        <v>47.6</v>
      </c>
      <c r="I56" s="342" t="s">
        <v>303</v>
      </c>
      <c r="J56" s="23"/>
      <c r="K56" s="97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360" t="s">
        <v>321</v>
      </c>
      <c r="B57" s="96">
        <v>20.0</v>
      </c>
      <c r="C57" s="97">
        <v>20.0</v>
      </c>
      <c r="D57" s="353">
        <v>1.0</v>
      </c>
      <c r="E57" s="69">
        <f t="shared" si="9"/>
        <v>24</v>
      </c>
      <c r="F57" s="359">
        <f t="array" ref="F57">IF(D57=0,0,IF(D57=1,C57*$F$3,C57*$F$3*2))</f>
        <v>20</v>
      </c>
      <c r="G57" s="359">
        <f t="array" ref="G57">IF(D57&gt;2,C57*(D57-2)*$G$3,0)</f>
        <v>0</v>
      </c>
      <c r="H57" s="344">
        <f t="shared" si="10"/>
        <v>44</v>
      </c>
      <c r="I57" s="342" t="s">
        <v>303</v>
      </c>
      <c r="J57" s="23" t="s">
        <v>322</v>
      </c>
      <c r="K57" s="101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346" t="s">
        <v>323</v>
      </c>
      <c r="B58" s="96">
        <v>20.0</v>
      </c>
      <c r="C58" s="97">
        <v>20.0</v>
      </c>
      <c r="D58" s="353">
        <v>1.0</v>
      </c>
      <c r="E58" s="69">
        <f t="shared" si="9"/>
        <v>24</v>
      </c>
      <c r="F58" s="359">
        <f t="array" ref="F58">IF(D58=0,0,IF(D58=1,C58*$F$3,C58*$F$3*2))</f>
        <v>20</v>
      </c>
      <c r="G58" s="359">
        <f t="array" ref="G58">IF(D58&gt;2,C58*(D58-2)*$G$3,0)</f>
        <v>0</v>
      </c>
      <c r="H58" s="344">
        <f t="shared" si="10"/>
        <v>44</v>
      </c>
      <c r="I58" s="342" t="s">
        <v>303</v>
      </c>
      <c r="J58" s="23"/>
      <c r="K58" s="35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346" t="s">
        <v>324</v>
      </c>
      <c r="B59" s="96">
        <v>20.0</v>
      </c>
      <c r="C59" s="97">
        <v>20.0</v>
      </c>
      <c r="D59" s="353">
        <v>1.0</v>
      </c>
      <c r="E59" s="69">
        <f t="shared" si="9"/>
        <v>24</v>
      </c>
      <c r="F59" s="359">
        <f t="array" ref="F59">IF(D59=0,0,IF(D59=1,C59*$F$3,C59*$F$3*2))</f>
        <v>20</v>
      </c>
      <c r="G59" s="359">
        <f t="array" ref="G59">IF(D59&gt;2,C59*(D59-2)*$G$3,0)</f>
        <v>0</v>
      </c>
      <c r="H59" s="344">
        <f t="shared" si="10"/>
        <v>44</v>
      </c>
      <c r="I59" s="342" t="s">
        <v>303</v>
      </c>
      <c r="J59" s="23"/>
      <c r="K59" s="35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346" t="s">
        <v>325</v>
      </c>
      <c r="B60" s="96">
        <v>20.0</v>
      </c>
      <c r="C60" s="97">
        <v>20.0</v>
      </c>
      <c r="D60" s="353">
        <v>1.0</v>
      </c>
      <c r="E60" s="69">
        <f t="shared" si="9"/>
        <v>24</v>
      </c>
      <c r="F60" s="359">
        <f t="array" ref="F60">IF(D60=0,0,IF(D60=1,C60*$F$3,C60*$F$3*2))</f>
        <v>20</v>
      </c>
      <c r="G60" s="359">
        <f t="array" ref="G60">IF(D60&gt;2,C60*(D60-2)*$G$3,0)</f>
        <v>0</v>
      </c>
      <c r="H60" s="344">
        <f t="shared" si="10"/>
        <v>44</v>
      </c>
      <c r="I60" s="342" t="s">
        <v>303</v>
      </c>
      <c r="J60" s="23"/>
      <c r="K60" s="35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138"/>
      <c r="C61" s="138"/>
      <c r="D61" s="96"/>
      <c r="E61" s="69"/>
      <c r="F61" s="69"/>
      <c r="G61" s="69"/>
      <c r="H61" s="355">
        <f>SUM(H50:H60)</f>
        <v>621.2</v>
      </c>
      <c r="I61" s="357"/>
      <c r="J61" s="23"/>
      <c r="K61" s="97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90"/>
      <c r="B62" s="31"/>
      <c r="C62" s="97"/>
      <c r="D62" s="96"/>
      <c r="E62" s="69"/>
      <c r="F62" s="69"/>
      <c r="G62" s="34" t="s">
        <v>326</v>
      </c>
      <c r="H62" s="355">
        <f>SUM(H61,H49)</f>
        <v>1189.6</v>
      </c>
      <c r="I62" s="358"/>
      <c r="J62" s="23"/>
      <c r="K62" s="97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90"/>
      <c r="B63" s="31"/>
      <c r="C63" s="97"/>
      <c r="D63" s="96"/>
      <c r="E63" s="69"/>
      <c r="F63" s="69"/>
      <c r="G63" s="69"/>
      <c r="H63" s="344"/>
      <c r="I63" s="358"/>
      <c r="J63" s="23"/>
      <c r="K63" s="97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348" t="s">
        <v>327</v>
      </c>
      <c r="B64" s="148" t="s">
        <v>263</v>
      </c>
      <c r="C64" s="349" t="s">
        <v>264</v>
      </c>
      <c r="D64" s="350" t="s">
        <v>265</v>
      </c>
      <c r="E64" s="351" t="s">
        <v>328</v>
      </c>
      <c r="F64" s="351" t="s">
        <v>329</v>
      </c>
      <c r="G64" s="351" t="s">
        <v>330</v>
      </c>
      <c r="H64" s="351" t="s">
        <v>81</v>
      </c>
      <c r="I64" s="358"/>
      <c r="J64" s="23"/>
      <c r="K64" s="97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90" t="s">
        <v>270</v>
      </c>
      <c r="B65" s="31"/>
      <c r="C65" s="101"/>
      <c r="D65" s="343"/>
      <c r="E65" s="96"/>
      <c r="F65" s="96"/>
      <c r="G65" s="96"/>
      <c r="H65" s="69"/>
      <c r="I65" s="358"/>
      <c r="J65" s="23"/>
      <c r="K65" s="97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 t="s">
        <v>331</v>
      </c>
      <c r="B66" s="96">
        <v>42.0</v>
      </c>
      <c r="C66" s="97">
        <v>56.0</v>
      </c>
      <c r="D66" s="353">
        <v>4.0</v>
      </c>
      <c r="E66" s="69">
        <f t="shared" ref="E66:E77" si="11">B66*$E$2</f>
        <v>50.4</v>
      </c>
      <c r="F66" s="354">
        <f t="array" ref="F66">IF(D66=0,0,IF(D66=1,C66*$F$2,C66*$F$2*2))</f>
        <v>112</v>
      </c>
      <c r="G66" s="354">
        <f t="array" ref="G66">IF(D66&gt;2,C66*(D66-2)*$G$2,0)</f>
        <v>89.6</v>
      </c>
      <c r="H66" s="344">
        <f t="shared" ref="H66:H81" si="12">SUM(E66:G66)</f>
        <v>252</v>
      </c>
      <c r="I66" s="97" t="s">
        <v>108</v>
      </c>
      <c r="J66" s="23"/>
      <c r="K66" s="97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 t="s">
        <v>332</v>
      </c>
      <c r="B67" s="96">
        <v>28.0</v>
      </c>
      <c r="C67" s="97">
        <v>28.0</v>
      </c>
      <c r="D67" s="353">
        <v>4.0</v>
      </c>
      <c r="E67" s="69">
        <f t="shared" si="11"/>
        <v>33.6</v>
      </c>
      <c r="F67" s="354">
        <f t="array" ref="F67">IF(D67=0,0,IF(D67=1,C67*$F$2,C67*$F$2*2))</f>
        <v>56</v>
      </c>
      <c r="G67" s="354">
        <f t="array" ref="G67">IF(D67&gt;2,C67*(D67-2)*$G$2,0)</f>
        <v>44.8</v>
      </c>
      <c r="H67" s="344">
        <f t="shared" si="12"/>
        <v>134.4</v>
      </c>
      <c r="I67" s="97" t="s">
        <v>108</v>
      </c>
      <c r="J67" s="23"/>
      <c r="K67" s="97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 t="s">
        <v>333</v>
      </c>
      <c r="B68" s="96">
        <v>28.0</v>
      </c>
      <c r="C68" s="97">
        <v>28.0</v>
      </c>
      <c r="D68" s="353">
        <v>1.0</v>
      </c>
      <c r="E68" s="69">
        <f t="shared" si="11"/>
        <v>33.6</v>
      </c>
      <c r="F68" s="354">
        <f t="array" ref="F68">IF(D68=0,0,IF(D68=1,C68*$F$2,C68*$F$2*2))</f>
        <v>28</v>
      </c>
      <c r="G68" s="354">
        <f t="array" ref="G68">IF(D68&gt;2,C68*(D68-2)*$G$2,0)</f>
        <v>0</v>
      </c>
      <c r="H68" s="344">
        <f t="shared" si="12"/>
        <v>61.6</v>
      </c>
      <c r="I68" s="97" t="s">
        <v>108</v>
      </c>
      <c r="J68" s="23"/>
      <c r="K68" s="97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 t="s">
        <v>334</v>
      </c>
      <c r="B69" s="96">
        <v>28.0</v>
      </c>
      <c r="C69" s="97">
        <v>56.0</v>
      </c>
      <c r="D69" s="353">
        <v>3.0</v>
      </c>
      <c r="E69" s="69">
        <f t="shared" si="11"/>
        <v>33.6</v>
      </c>
      <c r="F69" s="354">
        <f t="array" ref="F69">IF(D69=0,0,IF(D69=1,C69*$F$2,C69*$F$2*2))</f>
        <v>112</v>
      </c>
      <c r="G69" s="354">
        <f t="array" ref="G69">IF(D69&gt;2,C69*(D69-2)*$G$2,0)</f>
        <v>44.8</v>
      </c>
      <c r="H69" s="344">
        <f t="shared" si="12"/>
        <v>190.4</v>
      </c>
      <c r="I69" s="97" t="s">
        <v>108</v>
      </c>
      <c r="J69" s="23"/>
      <c r="K69" s="97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 t="s">
        <v>335</v>
      </c>
      <c r="B70" s="96">
        <v>0.0</v>
      </c>
      <c r="C70" s="97">
        <v>28.0</v>
      </c>
      <c r="D70" s="353">
        <v>1.0</v>
      </c>
      <c r="E70" s="69">
        <f t="shared" si="11"/>
        <v>0</v>
      </c>
      <c r="F70" s="354">
        <f t="array" ref="F70">IF(D70=0,0,IF(D70=1,C70*$F$2,C70*$F$2*2))</f>
        <v>28</v>
      </c>
      <c r="G70" s="354">
        <f t="array" ref="G70">IF(D70&gt;2,C70*(D70-2)*$G$2,0)</f>
        <v>0</v>
      </c>
      <c r="H70" s="344">
        <f t="shared" si="12"/>
        <v>28</v>
      </c>
      <c r="I70" s="97" t="s">
        <v>108</v>
      </c>
      <c r="J70" s="23"/>
      <c r="K70" s="97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 t="s">
        <v>336</v>
      </c>
      <c r="B71" s="96">
        <v>28.0</v>
      </c>
      <c r="C71" s="97">
        <v>0.0</v>
      </c>
      <c r="D71" s="353">
        <v>0.0</v>
      </c>
      <c r="E71" s="69">
        <f t="shared" si="11"/>
        <v>33.6</v>
      </c>
      <c r="F71" s="354">
        <f t="array" ref="F71">IF(D71=0,0,IF(D71=1,C71*$F$2,C71*$F$2*2))</f>
        <v>0</v>
      </c>
      <c r="G71" s="354">
        <f t="array" ref="G71">IF(D71&gt;2,C71*(D71-2)*$G$2,0)</f>
        <v>0</v>
      </c>
      <c r="H71" s="344">
        <f t="shared" si="12"/>
        <v>33.6</v>
      </c>
      <c r="I71" s="97" t="s">
        <v>108</v>
      </c>
      <c r="J71" s="23"/>
      <c r="K71" s="97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 t="s">
        <v>337</v>
      </c>
      <c r="B72" s="96">
        <v>6.0</v>
      </c>
      <c r="C72" s="97">
        <v>2.0</v>
      </c>
      <c r="D72" s="353">
        <v>1.0</v>
      </c>
      <c r="E72" s="69">
        <f t="shared" si="11"/>
        <v>7.2</v>
      </c>
      <c r="F72" s="354">
        <f t="array" ref="F72">IF(D72=0,0,IF(D72=1,C72*$F$2,C72*$F$2*2))</f>
        <v>2</v>
      </c>
      <c r="G72" s="354">
        <f t="array" ref="G72">IF(D72&gt;2,C72*(D72-2)*$G$2,0)</f>
        <v>0</v>
      </c>
      <c r="H72" s="344">
        <f t="shared" si="12"/>
        <v>9.2</v>
      </c>
      <c r="I72" s="97" t="s">
        <v>108</v>
      </c>
      <c r="J72" s="97" t="s">
        <v>338</v>
      </c>
      <c r="K72" s="97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346" t="s">
        <v>339</v>
      </c>
      <c r="B73" s="96">
        <v>42.0</v>
      </c>
      <c r="C73" s="97">
        <v>56.0</v>
      </c>
      <c r="D73" s="353">
        <v>5.0</v>
      </c>
      <c r="E73" s="69">
        <f t="shared" si="11"/>
        <v>50.4</v>
      </c>
      <c r="F73" s="354">
        <f t="array" ref="F73">IF(D73=0,0,IF(D73=1,C73*$F$2,C73*$F$2*2))</f>
        <v>112</v>
      </c>
      <c r="G73" s="354">
        <f t="array" ref="G73">IF(D73&gt;2,C73*(D73-2)*$G$2,0)</f>
        <v>134.4</v>
      </c>
      <c r="H73" s="344">
        <f t="shared" si="12"/>
        <v>296.8</v>
      </c>
      <c r="I73" s="97" t="s">
        <v>108</v>
      </c>
      <c r="J73" s="23"/>
      <c r="K73" s="97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346" t="s">
        <v>340</v>
      </c>
      <c r="B74" s="96">
        <v>28.0</v>
      </c>
      <c r="C74" s="97">
        <v>28.0</v>
      </c>
      <c r="D74" s="353">
        <v>5.0</v>
      </c>
      <c r="E74" s="69">
        <f t="shared" si="11"/>
        <v>33.6</v>
      </c>
      <c r="F74" s="354">
        <f t="array" ref="F74">IF(D74=0,0,IF(D74=1,C74*$F$2,C74*$F$2*2))</f>
        <v>56</v>
      </c>
      <c r="G74" s="354">
        <f t="array" ref="G74">IF(D74&gt;2,C74*(D74-2)*$G$2,0)</f>
        <v>67.2</v>
      </c>
      <c r="H74" s="344">
        <f t="shared" si="12"/>
        <v>156.8</v>
      </c>
      <c r="I74" s="97" t="s">
        <v>108</v>
      </c>
      <c r="J74" s="23"/>
      <c r="K74" s="97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346" t="s">
        <v>341</v>
      </c>
      <c r="B75" s="96">
        <v>28.0</v>
      </c>
      <c r="C75" s="97">
        <v>56.0</v>
      </c>
      <c r="D75" s="353">
        <v>3.0</v>
      </c>
      <c r="E75" s="69">
        <f t="shared" si="11"/>
        <v>33.6</v>
      </c>
      <c r="F75" s="354">
        <f t="array" ref="F75">IF(D75=0,0,IF(D75=1,C75*$F$2,C75*$F$2*2))</f>
        <v>112</v>
      </c>
      <c r="G75" s="354">
        <f t="array" ref="G75">IF(D75&gt;2,C75*(D75-2)*$G$2,0)</f>
        <v>44.8</v>
      </c>
      <c r="H75" s="344">
        <f t="shared" si="12"/>
        <v>190.4</v>
      </c>
      <c r="I75" s="97" t="s">
        <v>108</v>
      </c>
      <c r="J75" s="23"/>
      <c r="K75" s="97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346" t="s">
        <v>342</v>
      </c>
      <c r="B76" s="96">
        <v>28.0</v>
      </c>
      <c r="C76" s="97">
        <v>28.0</v>
      </c>
      <c r="D76" s="353">
        <v>3.0</v>
      </c>
      <c r="E76" s="69">
        <f t="shared" si="11"/>
        <v>33.6</v>
      </c>
      <c r="F76" s="354">
        <f t="array" ref="F76">IF(D76=0,0,IF(D76=1,C76*$F$2,C76*$F$2*2))</f>
        <v>56</v>
      </c>
      <c r="G76" s="354">
        <f t="array" ref="G76">IF(D76&gt;2,C76*(D76-2)*$G$2,0)</f>
        <v>22.4</v>
      </c>
      <c r="H76" s="344">
        <f t="shared" si="12"/>
        <v>112</v>
      </c>
      <c r="I76" s="97" t="s">
        <v>108</v>
      </c>
      <c r="J76" s="23"/>
      <c r="K76" s="97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 t="s">
        <v>343</v>
      </c>
      <c r="B77" s="96">
        <v>14.0</v>
      </c>
      <c r="C77" s="97">
        <v>14.0</v>
      </c>
      <c r="D77" s="353">
        <v>2.0</v>
      </c>
      <c r="E77" s="69">
        <f t="shared" si="11"/>
        <v>16.8</v>
      </c>
      <c r="F77" s="354">
        <f t="array" ref="F77">IF(D77=0,0,IF(D77=1,C77*$F$2,C77*$F$2*2))</f>
        <v>28</v>
      </c>
      <c r="G77" s="354">
        <f t="array" ref="G77">IF(D77&gt;2,C77*(D77-2)*$G$2,0)</f>
        <v>0</v>
      </c>
      <c r="H77" s="344">
        <f t="shared" si="12"/>
        <v>44.8</v>
      </c>
      <c r="I77" s="97" t="s">
        <v>108</v>
      </c>
      <c r="J77" s="23"/>
      <c r="K77" s="97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 t="s">
        <v>344</v>
      </c>
      <c r="B78" s="96">
        <v>28.0</v>
      </c>
      <c r="C78" s="97">
        <v>28.0</v>
      </c>
      <c r="D78" s="353">
        <v>1.0</v>
      </c>
      <c r="E78" s="69">
        <f>B78*$E$3</f>
        <v>33.6</v>
      </c>
      <c r="F78" s="354">
        <f t="array" ref="F78">IF(D78=0,0,IF(D78=1,C78*$F$2,C78*$F$2*2))</f>
        <v>28</v>
      </c>
      <c r="G78" s="354">
        <f t="array" ref="G78">IF(D78&gt;2,C78*(D78-2)*$G$2,0)</f>
        <v>0</v>
      </c>
      <c r="H78" s="344">
        <f t="shared" si="12"/>
        <v>61.6</v>
      </c>
      <c r="I78" s="97" t="s">
        <v>108</v>
      </c>
      <c r="J78" s="23"/>
      <c r="K78" s="97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346" t="s">
        <v>345</v>
      </c>
      <c r="B79" s="96">
        <v>14.0</v>
      </c>
      <c r="C79" s="97">
        <v>14.0</v>
      </c>
      <c r="D79" s="353">
        <v>2.0</v>
      </c>
      <c r="E79" s="69">
        <f t="shared" ref="E79:E81" si="13">B79*$E$2</f>
        <v>16.8</v>
      </c>
      <c r="F79" s="354">
        <f t="array" ref="F79">IF(D79=0,0,IF(D79=1,C79*$F$2,C79*$F$2*2))</f>
        <v>28</v>
      </c>
      <c r="G79" s="354">
        <f t="array" ref="G79">IF(D79&gt;2,C79*(D79-2)*$G$2,0)</f>
        <v>0</v>
      </c>
      <c r="H79" s="344">
        <f t="shared" si="12"/>
        <v>44.8</v>
      </c>
      <c r="I79" s="97" t="s">
        <v>108</v>
      </c>
      <c r="J79" s="23"/>
      <c r="K79" s="97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346" t="s">
        <v>346</v>
      </c>
      <c r="B80" s="96">
        <v>28.0</v>
      </c>
      <c r="C80" s="97">
        <v>28.0</v>
      </c>
      <c r="D80" s="353">
        <v>2.0</v>
      </c>
      <c r="E80" s="69">
        <f t="shared" si="13"/>
        <v>33.6</v>
      </c>
      <c r="F80" s="354">
        <f t="array" ref="F80">IF(D80=0,0,IF(D80=1,C80*$F$2,C80*$F$2*2))</f>
        <v>56</v>
      </c>
      <c r="G80" s="354">
        <f t="array" ref="G80">IF(D80&gt;2,C80*(D80-2)*$G$2,0)</f>
        <v>0</v>
      </c>
      <c r="H80" s="344">
        <f t="shared" si="12"/>
        <v>89.6</v>
      </c>
      <c r="I80" s="97" t="s">
        <v>108</v>
      </c>
      <c r="J80" s="23"/>
      <c r="K80" s="97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346" t="s">
        <v>347</v>
      </c>
      <c r="B81" s="96">
        <v>28.0</v>
      </c>
      <c r="C81" s="97">
        <v>28.0</v>
      </c>
      <c r="D81" s="353">
        <v>2.0</v>
      </c>
      <c r="E81" s="69">
        <f t="shared" si="13"/>
        <v>33.6</v>
      </c>
      <c r="F81" s="354">
        <f t="array" ref="F81">IF(D81=0,0,IF(D81=1,C81*$F$2,C81*$F$2*2))</f>
        <v>56</v>
      </c>
      <c r="G81" s="354">
        <f t="array" ref="G81">IF(D81&gt;2,C81*(D81-2)*$G$2,0)</f>
        <v>0</v>
      </c>
      <c r="H81" s="344">
        <f t="shared" si="12"/>
        <v>89.6</v>
      </c>
      <c r="I81" s="97" t="s">
        <v>108</v>
      </c>
      <c r="J81" s="23"/>
      <c r="K81" s="97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90" t="s">
        <v>274</v>
      </c>
      <c r="B82" s="31"/>
      <c r="C82" s="97"/>
      <c r="D82" s="343"/>
      <c r="E82" s="96"/>
      <c r="F82" s="23"/>
      <c r="G82" s="23"/>
      <c r="H82" s="355">
        <f>SUM(H66:H81)</f>
        <v>1795.6</v>
      </c>
      <c r="I82" s="97"/>
      <c r="J82" s="23"/>
      <c r="K82" s="97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 t="s">
        <v>348</v>
      </c>
      <c r="B83" s="96">
        <v>28.0</v>
      </c>
      <c r="C83" s="97">
        <v>28.0</v>
      </c>
      <c r="D83" s="353">
        <v>2.0</v>
      </c>
      <c r="E83" s="69">
        <f t="shared" ref="E83:E95" si="14">B83*$E$2</f>
        <v>33.6</v>
      </c>
      <c r="F83" s="354">
        <f t="array" ref="F83">IF(D83=0,0,IF(D83=1,C83*$F$2,C83*$F$2*2))</f>
        <v>56</v>
      </c>
      <c r="G83" s="354">
        <f t="array" ref="G83">IF(D83&gt;2,C83*(D83-2)*$G$2,0)</f>
        <v>0</v>
      </c>
      <c r="H83" s="344">
        <f t="shared" ref="H83:H107" si="15">SUM(E83:G83)</f>
        <v>89.6</v>
      </c>
      <c r="I83" s="97" t="s">
        <v>108</v>
      </c>
      <c r="J83" s="23"/>
      <c r="K83" s="97"/>
      <c r="L83" s="23"/>
      <c r="M83" s="23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>
      <c r="A84" s="23" t="s">
        <v>349</v>
      </c>
      <c r="B84" s="96">
        <v>28.0</v>
      </c>
      <c r="C84" s="97">
        <v>28.0</v>
      </c>
      <c r="D84" s="353">
        <v>3.0</v>
      </c>
      <c r="E84" s="69">
        <f t="shared" si="14"/>
        <v>33.6</v>
      </c>
      <c r="F84" s="354">
        <f t="array" ref="F84">IF(D84=0,0,IF(D84=1,C84*$F$2,C84*$F$2*2))</f>
        <v>56</v>
      </c>
      <c r="G84" s="354">
        <f t="array" ref="G84">IF(D84&gt;2,C84*(D84-2)*$G$2,0)</f>
        <v>22.4</v>
      </c>
      <c r="H84" s="344">
        <f t="shared" si="15"/>
        <v>112</v>
      </c>
      <c r="I84" s="97" t="s">
        <v>108</v>
      </c>
      <c r="J84" s="90"/>
      <c r="K84" s="97"/>
      <c r="L84" s="90"/>
      <c r="M84" s="90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 t="s">
        <v>350</v>
      </c>
      <c r="B85" s="96">
        <v>28.0</v>
      </c>
      <c r="C85" s="97">
        <v>28.0</v>
      </c>
      <c r="D85" s="353">
        <v>3.0</v>
      </c>
      <c r="E85" s="69">
        <f t="shared" si="14"/>
        <v>33.6</v>
      </c>
      <c r="F85" s="354">
        <f t="array" ref="F85">IF(D85=0,0,IF(D85=1,C85*$F$2,C85*$F$2*2))</f>
        <v>56</v>
      </c>
      <c r="G85" s="354">
        <f t="array" ref="G85">IF(D85&gt;2,C85*(D85-2)*$G$2,0)</f>
        <v>22.4</v>
      </c>
      <c r="H85" s="344">
        <f t="shared" si="15"/>
        <v>112</v>
      </c>
      <c r="I85" s="97" t="s">
        <v>108</v>
      </c>
      <c r="J85" s="90"/>
      <c r="K85" s="97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>
      <c r="A86" s="23" t="s">
        <v>351</v>
      </c>
      <c r="B86" s="96">
        <v>0.0</v>
      </c>
      <c r="C86" s="97">
        <v>112.0</v>
      </c>
      <c r="D86" s="353">
        <v>1.0</v>
      </c>
      <c r="E86" s="69">
        <f t="shared" si="14"/>
        <v>0</v>
      </c>
      <c r="F86" s="354">
        <f t="array" ref="F86">IF(D86=0,0,IF(D86=1,C86*$F$2,C86*$F$2*2))</f>
        <v>112</v>
      </c>
      <c r="G86" s="354">
        <f t="array" ref="G86">IF(D86&gt;2,C86*(D86-2)*$G$2,0)</f>
        <v>0</v>
      </c>
      <c r="H86" s="344">
        <f t="shared" si="15"/>
        <v>112</v>
      </c>
      <c r="I86" s="97" t="s">
        <v>108</v>
      </c>
      <c r="J86" s="23"/>
      <c r="K86" s="97"/>
      <c r="L86" s="23"/>
      <c r="M86" s="23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>
      <c r="A87" s="23" t="s">
        <v>352</v>
      </c>
      <c r="B87" s="96">
        <v>28.0</v>
      </c>
      <c r="C87" s="97">
        <v>28.0</v>
      </c>
      <c r="D87" s="353">
        <v>2.0</v>
      </c>
      <c r="E87" s="69">
        <f t="shared" si="14"/>
        <v>33.6</v>
      </c>
      <c r="F87" s="354">
        <f t="array" ref="F87">IF(D87=0,0,IF(D87=1,C87*$F$2,C87*$F$2*2))</f>
        <v>56</v>
      </c>
      <c r="G87" s="354">
        <f t="array" ref="G87">IF(D87&gt;2,C87*(D87-2)*$G$2,0)</f>
        <v>0</v>
      </c>
      <c r="H87" s="344">
        <f t="shared" si="15"/>
        <v>89.6</v>
      </c>
      <c r="I87" s="97" t="s">
        <v>108</v>
      </c>
      <c r="J87" s="97"/>
      <c r="K87" s="97"/>
      <c r="L87" s="23"/>
      <c r="M87" s="23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>
      <c r="A88" s="23" t="s">
        <v>353</v>
      </c>
      <c r="B88" s="96">
        <v>28.0</v>
      </c>
      <c r="C88" s="97">
        <v>28.0</v>
      </c>
      <c r="D88" s="353">
        <v>1.0</v>
      </c>
      <c r="E88" s="69">
        <f t="shared" si="14"/>
        <v>33.6</v>
      </c>
      <c r="F88" s="354">
        <f t="array" ref="F88">IF(D88=0,0,IF(D88=1,C88*$F$2,C88*$F$2*2))</f>
        <v>28</v>
      </c>
      <c r="G88" s="354">
        <f t="array" ref="G88">IF(D88&gt;2,C88*(D88-2)*$G$2,0)</f>
        <v>0</v>
      </c>
      <c r="H88" s="344">
        <f t="shared" si="15"/>
        <v>61.6</v>
      </c>
      <c r="I88" s="97" t="s">
        <v>108</v>
      </c>
      <c r="J88" s="358"/>
      <c r="K88" s="97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 t="s">
        <v>354</v>
      </c>
      <c r="B89" s="96">
        <v>28.0</v>
      </c>
      <c r="C89" s="97">
        <v>28.0</v>
      </c>
      <c r="D89" s="353">
        <v>1.0</v>
      </c>
      <c r="E89" s="69">
        <f t="shared" si="14"/>
        <v>33.6</v>
      </c>
      <c r="F89" s="354">
        <f t="array" ref="F89">IF(D89=0,0,IF(D89=1,C89*$F$2,C89*$F$2*2))</f>
        <v>28</v>
      </c>
      <c r="G89" s="354">
        <f t="array" ref="G89">IF(D89&gt;2,C89*(D89-2)*$G$2,0)</f>
        <v>0</v>
      </c>
      <c r="H89" s="344">
        <f t="shared" si="15"/>
        <v>61.6</v>
      </c>
      <c r="I89" s="97" t="s">
        <v>108</v>
      </c>
      <c r="J89" s="23"/>
      <c r="K89" s="97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 t="s">
        <v>355</v>
      </c>
      <c r="B90" s="96">
        <v>28.0</v>
      </c>
      <c r="C90" s="97">
        <v>28.0</v>
      </c>
      <c r="D90" s="353">
        <v>2.0</v>
      </c>
      <c r="E90" s="69">
        <f t="shared" si="14"/>
        <v>33.6</v>
      </c>
      <c r="F90" s="354">
        <f t="array" ref="F90">IF(D90=0,0,IF(D90=1,C90*$F$2,C90*$F$2*2))</f>
        <v>56</v>
      </c>
      <c r="G90" s="354">
        <f t="array" ref="G90">IF(D90&gt;2,C90*(D90-2)*$G$2,0)</f>
        <v>0</v>
      </c>
      <c r="H90" s="344">
        <f t="shared" si="15"/>
        <v>89.6</v>
      </c>
      <c r="I90" s="97" t="s">
        <v>108</v>
      </c>
      <c r="J90" s="23"/>
      <c r="K90" s="97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 t="s">
        <v>356</v>
      </c>
      <c r="B91" s="96">
        <v>28.0</v>
      </c>
      <c r="C91" s="97">
        <v>28.0</v>
      </c>
      <c r="D91" s="353">
        <v>1.0</v>
      </c>
      <c r="E91" s="69">
        <f t="shared" si="14"/>
        <v>33.6</v>
      </c>
      <c r="F91" s="354">
        <f t="array" ref="F91">IF(D91=0,0,IF(D91=1,C91*$F$2,C91*$F$2*2))</f>
        <v>28</v>
      </c>
      <c r="G91" s="354">
        <f t="array" ref="G91">IF(D91&gt;2,C91*(D91-2)*$G$2,0)</f>
        <v>0</v>
      </c>
      <c r="H91" s="344">
        <f t="shared" si="15"/>
        <v>61.6</v>
      </c>
      <c r="I91" s="97" t="s">
        <v>108</v>
      </c>
      <c r="J91" s="23"/>
      <c r="K91" s="97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 t="s">
        <v>357</v>
      </c>
      <c r="B92" s="96">
        <v>28.0</v>
      </c>
      <c r="C92" s="97">
        <v>56.0</v>
      </c>
      <c r="D92" s="353">
        <v>2.0</v>
      </c>
      <c r="E92" s="69">
        <f t="shared" si="14"/>
        <v>33.6</v>
      </c>
      <c r="F92" s="354">
        <f t="array" ref="F92">IF(D92=0,0,IF(D92=1,C92*$F$2,C92*$F$2*2))</f>
        <v>112</v>
      </c>
      <c r="G92" s="354">
        <f t="array" ref="G92">IF(D92&gt;2,C92*(D92-2)*$G$2,0)</f>
        <v>0</v>
      </c>
      <c r="H92" s="344">
        <f t="shared" si="15"/>
        <v>145.6</v>
      </c>
      <c r="I92" s="97" t="s">
        <v>108</v>
      </c>
      <c r="J92" s="90"/>
      <c r="K92" s="97"/>
      <c r="L92" s="90"/>
      <c r="M92" s="90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 t="s">
        <v>358</v>
      </c>
      <c r="B93" s="96">
        <v>28.0</v>
      </c>
      <c r="C93" s="97">
        <v>28.0</v>
      </c>
      <c r="D93" s="353">
        <v>4.0</v>
      </c>
      <c r="E93" s="69">
        <f t="shared" si="14"/>
        <v>33.6</v>
      </c>
      <c r="F93" s="354">
        <f t="array" ref="F93">IF(D93=0,0,IF(D93=1,C93*$F$2,C93*$F$2*2))</f>
        <v>56</v>
      </c>
      <c r="G93" s="354">
        <f t="array" ref="G93">IF(D93&gt;2,C93*(D93-2)*$G$2,0)</f>
        <v>44.8</v>
      </c>
      <c r="H93" s="344">
        <f t="shared" si="15"/>
        <v>134.4</v>
      </c>
      <c r="I93" s="97" t="s">
        <v>108</v>
      </c>
      <c r="J93" s="23"/>
      <c r="K93" s="97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346" t="s">
        <v>359</v>
      </c>
      <c r="B94" s="96">
        <v>28.0</v>
      </c>
      <c r="C94" s="97">
        <v>28.0</v>
      </c>
      <c r="D94" s="353">
        <v>3.0</v>
      </c>
      <c r="E94" s="69">
        <f t="shared" si="14"/>
        <v>33.6</v>
      </c>
      <c r="F94" s="354">
        <f t="array" ref="F94">IF(D94=0,0,IF(D94=1,C94*$F$2,C94*$F$2*2))</f>
        <v>56</v>
      </c>
      <c r="G94" s="354">
        <f t="array" ref="G94">IF(D94&gt;2,C94*(D94-2)*$G$2,0)</f>
        <v>22.4</v>
      </c>
      <c r="H94" s="344">
        <f t="shared" si="15"/>
        <v>112</v>
      </c>
      <c r="I94" s="97" t="s">
        <v>108</v>
      </c>
      <c r="J94" s="23"/>
      <c r="K94" s="97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346" t="s">
        <v>360</v>
      </c>
      <c r="B95" s="96">
        <v>28.0</v>
      </c>
      <c r="C95" s="97">
        <v>28.0</v>
      </c>
      <c r="D95" s="353">
        <v>4.0</v>
      </c>
      <c r="E95" s="69">
        <f t="shared" si="14"/>
        <v>33.6</v>
      </c>
      <c r="F95" s="354">
        <f t="array" ref="F95">IF(D95=0,0,IF(D95=1,C95*$F$2,C95*$F$2*2))</f>
        <v>56</v>
      </c>
      <c r="G95" s="354">
        <f t="array" ref="G95">IF(D95&gt;2,C95*(D95-2)*$G$2,0)</f>
        <v>44.8</v>
      </c>
      <c r="H95" s="344">
        <f t="shared" si="15"/>
        <v>134.4</v>
      </c>
      <c r="I95" s="97" t="s">
        <v>108</v>
      </c>
      <c r="J95" s="23"/>
      <c r="K95" s="97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346" t="s">
        <v>361</v>
      </c>
      <c r="B96" s="96">
        <v>28.0</v>
      </c>
      <c r="C96" s="97">
        <v>28.0</v>
      </c>
      <c r="D96" s="353">
        <v>2.0</v>
      </c>
      <c r="E96" s="69">
        <f>B96*$E$3</f>
        <v>33.6</v>
      </c>
      <c r="F96" s="354">
        <f t="array" ref="F96">IF(D96=0,0,IF(D96=1,C96*$F$2,C96*$F$2*2))</f>
        <v>56</v>
      </c>
      <c r="G96" s="354">
        <f t="array" ref="G96">IF(D96&gt;2,C96*(D96-2)*$G$2,0)</f>
        <v>0</v>
      </c>
      <c r="H96" s="344">
        <f t="shared" si="15"/>
        <v>89.6</v>
      </c>
      <c r="I96" s="97" t="s">
        <v>108</v>
      </c>
      <c r="J96" s="23"/>
      <c r="K96" s="97"/>
      <c r="L96" s="23"/>
      <c r="M96" s="23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>
      <c r="A97" s="346" t="s">
        <v>362</v>
      </c>
      <c r="B97" s="96">
        <v>28.0</v>
      </c>
      <c r="C97" s="97">
        <v>28.0</v>
      </c>
      <c r="D97" s="353">
        <v>1.0</v>
      </c>
      <c r="E97" s="69">
        <f t="shared" ref="E97:E107" si="16">B97*$E$2</f>
        <v>33.6</v>
      </c>
      <c r="F97" s="354">
        <f t="array" ref="F97">IF(D97=0,0,IF(D97=1,C97*$F$2,C97*$F$2*2))</f>
        <v>28</v>
      </c>
      <c r="G97" s="354">
        <f t="array" ref="G97">IF(D97&gt;2,C97*(D97-2)*$G$2,0)</f>
        <v>0</v>
      </c>
      <c r="H97" s="344">
        <f t="shared" si="15"/>
        <v>61.6</v>
      </c>
      <c r="I97" s="97" t="s">
        <v>108</v>
      </c>
      <c r="J97" s="23"/>
      <c r="K97" s="97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346" t="s">
        <v>363</v>
      </c>
      <c r="B98" s="96">
        <v>28.0</v>
      </c>
      <c r="C98" s="97">
        <v>56.0</v>
      </c>
      <c r="D98" s="353">
        <v>3.0</v>
      </c>
      <c r="E98" s="69">
        <f t="shared" si="16"/>
        <v>33.6</v>
      </c>
      <c r="F98" s="354">
        <f t="array" ref="F98">IF(D98=0,0,IF(D98=1,C98*$F$2,C98*$F$2*2))</f>
        <v>112</v>
      </c>
      <c r="G98" s="354">
        <f t="array" ref="G98">IF(D98&gt;2,C98*(D98-2)*$G$2,0)</f>
        <v>44.8</v>
      </c>
      <c r="H98" s="344">
        <f t="shared" si="15"/>
        <v>190.4</v>
      </c>
      <c r="I98" s="97" t="s">
        <v>108</v>
      </c>
      <c r="J98" s="23"/>
      <c r="K98" s="97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346" t="s">
        <v>364</v>
      </c>
      <c r="B99" s="96">
        <v>28.0</v>
      </c>
      <c r="C99" s="97">
        <v>28.0</v>
      </c>
      <c r="D99" s="353">
        <v>1.0</v>
      </c>
      <c r="E99" s="69">
        <f t="shared" si="16"/>
        <v>33.6</v>
      </c>
      <c r="F99" s="354">
        <f t="array" ref="F99">IF(D99=0,0,IF(D99=1,C99*$F$2,C99*$F$2*2))</f>
        <v>28</v>
      </c>
      <c r="G99" s="354">
        <f t="array" ref="G99">IF(D99&gt;2,C99*(D99-2)*$G$2,0)</f>
        <v>0</v>
      </c>
      <c r="H99" s="344">
        <f t="shared" si="15"/>
        <v>61.6</v>
      </c>
      <c r="I99" s="97" t="s">
        <v>108</v>
      </c>
      <c r="J99" s="23"/>
      <c r="K99" s="97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346" t="s">
        <v>365</v>
      </c>
      <c r="B100" s="96">
        <v>14.0</v>
      </c>
      <c r="C100" s="97">
        <v>14.0</v>
      </c>
      <c r="D100" s="353">
        <v>5.0</v>
      </c>
      <c r="E100" s="69">
        <f t="shared" si="16"/>
        <v>16.8</v>
      </c>
      <c r="F100" s="354">
        <f t="array" ref="F100">IF(D100=0,0,IF(D100=1,C100*$F$2,C100*$F$2*2))</f>
        <v>28</v>
      </c>
      <c r="G100" s="354">
        <f t="array" ref="G100">IF(D100&gt;2,C100*(D100-2)*$G$2,0)</f>
        <v>33.6</v>
      </c>
      <c r="H100" s="344">
        <f t="shared" si="15"/>
        <v>78.4</v>
      </c>
      <c r="I100" s="97" t="s">
        <v>108</v>
      </c>
      <c r="J100" s="23"/>
      <c r="K100" s="97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346" t="s">
        <v>366</v>
      </c>
      <c r="B101" s="96">
        <v>7.0</v>
      </c>
      <c r="C101" s="97">
        <v>0.0</v>
      </c>
      <c r="D101" s="353">
        <v>1.0</v>
      </c>
      <c r="E101" s="69">
        <f t="shared" si="16"/>
        <v>8.4</v>
      </c>
      <c r="F101" s="354">
        <f t="array" ref="F101">IF(D101=0,0,IF(D101=1,C101*$F$2,C101*$F$2*2))</f>
        <v>0</v>
      </c>
      <c r="G101" s="354">
        <f t="array" ref="G101">IF(D101&gt;2,C101*(D101-2)*$G$2,0)</f>
        <v>0</v>
      </c>
      <c r="H101" s="344">
        <f t="shared" si="15"/>
        <v>8.4</v>
      </c>
      <c r="I101" s="97" t="s">
        <v>108</v>
      </c>
      <c r="J101" s="23"/>
      <c r="K101" s="97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346" t="s">
        <v>367</v>
      </c>
      <c r="B102" s="96">
        <v>0.0</v>
      </c>
      <c r="C102" s="97">
        <v>5.0</v>
      </c>
      <c r="D102" s="353">
        <v>0.0</v>
      </c>
      <c r="E102" s="69">
        <f t="shared" si="16"/>
        <v>0</v>
      </c>
      <c r="F102" s="354">
        <f t="array" ref="F102">IF(D102=0,0,IF(D102=1,C102*$F$2,C102*$F$2*2))</f>
        <v>0</v>
      </c>
      <c r="G102" s="354">
        <f t="array" ref="G102">IF(D102&gt;2,C102*(D102-2)*$G$2,0)</f>
        <v>0</v>
      </c>
      <c r="H102" s="344">
        <f t="shared" si="15"/>
        <v>0</v>
      </c>
      <c r="I102" s="97" t="s">
        <v>108</v>
      </c>
      <c r="J102" s="23"/>
      <c r="K102" s="97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346" t="s">
        <v>368</v>
      </c>
      <c r="B103" s="96">
        <v>28.0</v>
      </c>
      <c r="C103" s="361">
        <v>28.0</v>
      </c>
      <c r="D103" s="353">
        <v>2.0</v>
      </c>
      <c r="E103" s="69">
        <f t="shared" si="16"/>
        <v>33.6</v>
      </c>
      <c r="F103" s="354">
        <f t="array" ref="F103">IF(D103=0,0,IF(D103=1,C103*$F$2,C103*$F$2*2))</f>
        <v>56</v>
      </c>
      <c r="G103" s="354">
        <f t="array" ref="G103">IF(D103&gt;2,C103*(D103-2)*$G$2,0)</f>
        <v>0</v>
      </c>
      <c r="H103" s="344">
        <f t="shared" si="15"/>
        <v>89.6</v>
      </c>
      <c r="I103" s="97" t="s">
        <v>108</v>
      </c>
      <c r="J103" s="362" t="s">
        <v>369</v>
      </c>
      <c r="K103" s="97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346" t="s">
        <v>370</v>
      </c>
      <c r="B104" s="356">
        <v>11.0</v>
      </c>
      <c r="C104" s="97">
        <v>22.0</v>
      </c>
      <c r="D104" s="353">
        <v>1.0</v>
      </c>
      <c r="E104" s="69">
        <f t="shared" si="16"/>
        <v>13.2</v>
      </c>
      <c r="F104" s="354">
        <f t="array" ref="F104">IF(D104=0,0,IF(D104=1,C104*$F$2,C104*$F$2*2))</f>
        <v>22</v>
      </c>
      <c r="G104" s="354">
        <f t="array" ref="G104">IF(D104&gt;2,C104*(D104-2)*$G$2,0)</f>
        <v>0</v>
      </c>
      <c r="H104" s="344">
        <f t="shared" si="15"/>
        <v>35.2</v>
      </c>
      <c r="I104" s="97" t="s">
        <v>108</v>
      </c>
      <c r="J104" s="23"/>
      <c r="K104" s="97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346" t="s">
        <v>371</v>
      </c>
      <c r="B105" s="356">
        <v>22.0</v>
      </c>
      <c r="C105" s="97">
        <v>22.0</v>
      </c>
      <c r="D105" s="353">
        <v>1.0</v>
      </c>
      <c r="E105" s="69">
        <f t="shared" si="16"/>
        <v>26.4</v>
      </c>
      <c r="F105" s="354">
        <f t="array" ref="F105">IF(D105=0,0,IF(D105=1,C105*$F$2,C105*$F$2*2))</f>
        <v>22</v>
      </c>
      <c r="G105" s="354">
        <f t="array" ref="G105">IF(D105&gt;2,C105*(D105-2)*$G$2,0)</f>
        <v>0</v>
      </c>
      <c r="H105" s="344">
        <f t="shared" si="15"/>
        <v>48.4</v>
      </c>
      <c r="I105" s="97" t="s">
        <v>108</v>
      </c>
      <c r="J105" s="23"/>
      <c r="K105" s="97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346" t="s">
        <v>372</v>
      </c>
      <c r="B106" s="363">
        <v>21.0</v>
      </c>
      <c r="C106" s="104">
        <v>14.0</v>
      </c>
      <c r="D106" s="353">
        <v>2.0</v>
      </c>
      <c r="E106" s="69">
        <f t="shared" si="16"/>
        <v>25.2</v>
      </c>
      <c r="F106" s="354">
        <f t="array" ref="F106">IF(D106=0,0,IF(D106=1,C106*$F$2,C106*$F$2*2))</f>
        <v>28</v>
      </c>
      <c r="G106" s="354">
        <f t="array" ref="G106">IF(D106&gt;2,C106*(D106-2)*$G$2,0)</f>
        <v>0</v>
      </c>
      <c r="H106" s="344">
        <f t="shared" si="15"/>
        <v>53.2</v>
      </c>
      <c r="I106" s="97" t="s">
        <v>108</v>
      </c>
      <c r="J106" s="23"/>
      <c r="K106" s="97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346" t="s">
        <v>373</v>
      </c>
      <c r="B107" s="363">
        <v>22.0</v>
      </c>
      <c r="C107" s="104">
        <v>22.0</v>
      </c>
      <c r="D107" s="353">
        <v>2.0</v>
      </c>
      <c r="E107" s="69">
        <f t="shared" si="16"/>
        <v>26.4</v>
      </c>
      <c r="F107" s="354">
        <f t="array" ref="F107">IF(D107=0,0,IF(D107=1,C107*$F$2,C107*$F$2*2))</f>
        <v>44</v>
      </c>
      <c r="G107" s="354">
        <f t="array" ref="G107">IF(D107&gt;2,C107*(D107-2)*$G$2,0)</f>
        <v>0</v>
      </c>
      <c r="H107" s="344">
        <f t="shared" si="15"/>
        <v>70.4</v>
      </c>
      <c r="I107" s="97" t="s">
        <v>108</v>
      </c>
      <c r="J107" s="23"/>
      <c r="K107" s="97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90" t="s">
        <v>283</v>
      </c>
      <c r="B108" s="96"/>
      <c r="C108" s="97"/>
      <c r="D108" s="343"/>
      <c r="E108" s="96"/>
      <c r="F108" s="23"/>
      <c r="G108" s="23"/>
      <c r="H108" s="355">
        <f>SUM(H83:H107)</f>
        <v>2102.8</v>
      </c>
      <c r="I108" s="97"/>
      <c r="J108" s="23"/>
      <c r="K108" s="97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 t="s">
        <v>374</v>
      </c>
      <c r="B109" s="96">
        <v>0.0</v>
      </c>
      <c r="C109" s="97">
        <v>20.0</v>
      </c>
      <c r="D109" s="353">
        <v>3.0</v>
      </c>
      <c r="E109" s="69">
        <f t="shared" ref="E109:E125" si="17">B109*$E$2</f>
        <v>0</v>
      </c>
      <c r="F109" s="354">
        <f t="array" ref="F109">IF(D109=0,0,IF(D109=1,C109*$F$2,C109*$F$2*2))</f>
        <v>40</v>
      </c>
      <c r="G109" s="354">
        <f t="array" ref="G109">IF(D109&gt;2,C109*(D109-2)*$G$2,0)</f>
        <v>16</v>
      </c>
      <c r="H109" s="344">
        <f t="shared" ref="H109:H137" si="18">SUM(E109:G109)</f>
        <v>56</v>
      </c>
      <c r="I109" s="97" t="s">
        <v>108</v>
      </c>
      <c r="J109" s="23"/>
      <c r="K109" s="97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 t="s">
        <v>375</v>
      </c>
      <c r="B110" s="96">
        <v>0.0</v>
      </c>
      <c r="C110" s="97">
        <v>28.0</v>
      </c>
      <c r="D110" s="353">
        <v>0.0</v>
      </c>
      <c r="E110" s="69">
        <f t="shared" si="17"/>
        <v>0</v>
      </c>
      <c r="F110" s="354">
        <f t="array" ref="F110">IF(D110=0,0,IF(D110=1,C110*$F$2,C110*$F$2*2))</f>
        <v>0</v>
      </c>
      <c r="G110" s="354">
        <f t="array" ref="G110">IF(D110&gt;2,C110*(D110-2)*$G$2,0)</f>
        <v>0</v>
      </c>
      <c r="H110" s="344">
        <f t="shared" si="18"/>
        <v>0</v>
      </c>
      <c r="I110" s="97" t="s">
        <v>108</v>
      </c>
      <c r="J110" s="23"/>
      <c r="K110" s="97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 t="s">
        <v>376</v>
      </c>
      <c r="B111" s="96">
        <v>28.0</v>
      </c>
      <c r="C111" s="97">
        <v>28.0</v>
      </c>
      <c r="D111" s="353">
        <v>1.0</v>
      </c>
      <c r="E111" s="69">
        <f t="shared" si="17"/>
        <v>33.6</v>
      </c>
      <c r="F111" s="354">
        <f t="array" ref="F111">IF(D111=0,0,IF(D111=1,C111*$F$2,C111*$F$2*2))</f>
        <v>28</v>
      </c>
      <c r="G111" s="354">
        <f t="array" ref="G111">IF(D111&gt;2,C111*(D111-2)*$G$2,0)</f>
        <v>0</v>
      </c>
      <c r="H111" s="344">
        <f t="shared" si="18"/>
        <v>61.6</v>
      </c>
      <c r="I111" s="97" t="s">
        <v>108</v>
      </c>
      <c r="J111" s="23"/>
      <c r="K111" s="97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 t="s">
        <v>377</v>
      </c>
      <c r="B112" s="96">
        <v>14.0</v>
      </c>
      <c r="C112" s="97">
        <v>14.0</v>
      </c>
      <c r="D112" s="353">
        <v>1.0</v>
      </c>
      <c r="E112" s="69">
        <f t="shared" si="17"/>
        <v>16.8</v>
      </c>
      <c r="F112" s="354">
        <f t="array" ref="F112">IF(D112=0,0,IF(D112=1,C112*$F$2,C112*$F$2*2))</f>
        <v>14</v>
      </c>
      <c r="G112" s="354">
        <f t="array" ref="G112">IF(D112&gt;2,C112*(D112-2)*$G$2,0)</f>
        <v>0</v>
      </c>
      <c r="H112" s="344">
        <f t="shared" si="18"/>
        <v>30.8</v>
      </c>
      <c r="I112" s="97" t="s">
        <v>108</v>
      </c>
      <c r="J112" s="23"/>
      <c r="K112" s="97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 t="s">
        <v>378</v>
      </c>
      <c r="B113" s="96">
        <v>28.0</v>
      </c>
      <c r="C113" s="97">
        <v>28.0</v>
      </c>
      <c r="D113" s="353">
        <v>1.0</v>
      </c>
      <c r="E113" s="69">
        <f t="shared" si="17"/>
        <v>33.6</v>
      </c>
      <c r="F113" s="354">
        <f t="array" ref="F113">IF(D113=0,0,IF(D113=1,C113*$F$2,C113*$F$2*2))</f>
        <v>28</v>
      </c>
      <c r="G113" s="354">
        <f t="array" ref="G113">IF(D113&gt;2,C113*(D113-2)*$G$2,0)</f>
        <v>0</v>
      </c>
      <c r="H113" s="344">
        <f t="shared" si="18"/>
        <v>61.6</v>
      </c>
      <c r="I113" s="97" t="s">
        <v>108</v>
      </c>
      <c r="J113" s="23"/>
      <c r="K113" s="97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 t="s">
        <v>379</v>
      </c>
      <c r="B114" s="356">
        <v>20.0</v>
      </c>
      <c r="C114" s="97">
        <v>20.0</v>
      </c>
      <c r="D114" s="353">
        <v>1.0</v>
      </c>
      <c r="E114" s="69">
        <f t="shared" si="17"/>
        <v>24</v>
      </c>
      <c r="F114" s="354">
        <f t="array" ref="F114">IF(D114=0,0,IF(D114=1,C114*$F$2,C114*$F$2*2))</f>
        <v>20</v>
      </c>
      <c r="G114" s="354">
        <f t="array" ref="G114">IF(D114&gt;2,C114*(D114-2)*$G$2,0)</f>
        <v>0</v>
      </c>
      <c r="H114" s="344">
        <f t="shared" si="18"/>
        <v>44</v>
      </c>
      <c r="I114" s="97" t="s">
        <v>108</v>
      </c>
      <c r="J114" s="23"/>
      <c r="K114" s="97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 t="s">
        <v>380</v>
      </c>
      <c r="B115" s="96">
        <v>0.0</v>
      </c>
      <c r="C115" s="97">
        <v>28.0</v>
      </c>
      <c r="D115" s="353">
        <v>0.0</v>
      </c>
      <c r="E115" s="69">
        <f t="shared" si="17"/>
        <v>0</v>
      </c>
      <c r="F115" s="354">
        <f t="array" ref="F115">IF(D115=0,0,IF(D115=1,C115*$F$2,C115*$F$2*2))</f>
        <v>0</v>
      </c>
      <c r="G115" s="354">
        <f t="array" ref="G115">IF(D115&gt;2,C115*(D115-2)*$G$2,0)</f>
        <v>0</v>
      </c>
      <c r="H115" s="344">
        <f t="shared" si="18"/>
        <v>0</v>
      </c>
      <c r="I115" s="97" t="s">
        <v>108</v>
      </c>
      <c r="J115" s="346"/>
      <c r="K115" s="97"/>
      <c r="L115" s="346"/>
      <c r="M115" s="346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 t="s">
        <v>381</v>
      </c>
      <c r="B116" s="96">
        <v>0.0</v>
      </c>
      <c r="C116" s="97">
        <v>28.0</v>
      </c>
      <c r="D116" s="353">
        <v>0.0</v>
      </c>
      <c r="E116" s="69">
        <f t="shared" si="17"/>
        <v>0</v>
      </c>
      <c r="F116" s="354">
        <f t="array" ref="F116">IF(D116=0,0,IF(D116=1,C116*$F$2,C116*$F$2*2))</f>
        <v>0</v>
      </c>
      <c r="G116" s="354">
        <f t="array" ref="G116">IF(D116&gt;2,C116*(D116-2)*$G$2,0)</f>
        <v>0</v>
      </c>
      <c r="H116" s="344">
        <f t="shared" si="18"/>
        <v>0</v>
      </c>
      <c r="I116" s="97" t="s">
        <v>108</v>
      </c>
      <c r="J116" s="23"/>
      <c r="K116" s="97"/>
      <c r="L116" s="23"/>
      <c r="M116" s="23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</row>
    <row r="117">
      <c r="A117" s="23" t="s">
        <v>382</v>
      </c>
      <c r="B117" s="96">
        <v>28.0</v>
      </c>
      <c r="C117" s="97">
        <v>28.0</v>
      </c>
      <c r="D117" s="353">
        <v>1.0</v>
      </c>
      <c r="E117" s="69">
        <f t="shared" si="17"/>
        <v>33.6</v>
      </c>
      <c r="F117" s="354">
        <f t="array" ref="F117">IF(D117=0,0,IF(D117=1,C117*$F$2,C117*$F$2*2))</f>
        <v>28</v>
      </c>
      <c r="G117" s="354">
        <f t="array" ref="G117">IF(D117&gt;2,C117*(D117-2)*$G$2,0)</f>
        <v>0</v>
      </c>
      <c r="H117" s="344">
        <f t="shared" si="18"/>
        <v>61.6</v>
      </c>
      <c r="I117" s="97" t="s">
        <v>108</v>
      </c>
      <c r="J117" s="23"/>
      <c r="K117" s="97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346" t="s">
        <v>383</v>
      </c>
      <c r="B118" s="96">
        <v>20.0</v>
      </c>
      <c r="C118" s="97">
        <v>20.0</v>
      </c>
      <c r="D118" s="353">
        <v>2.0</v>
      </c>
      <c r="E118" s="69">
        <f t="shared" si="17"/>
        <v>24</v>
      </c>
      <c r="F118" s="354">
        <f t="array" ref="F118">IF(D118=0,0,IF(D118=1,C118*$F$2,C118*$F$2*2))</f>
        <v>40</v>
      </c>
      <c r="G118" s="354">
        <f t="array" ref="G118">IF(D118&gt;2,C118*(D118-2)*$G$2,0)</f>
        <v>0</v>
      </c>
      <c r="H118" s="344">
        <f t="shared" si="18"/>
        <v>64</v>
      </c>
      <c r="I118" s="97" t="s">
        <v>108</v>
      </c>
      <c r="J118" s="23"/>
      <c r="K118" s="97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346" t="s">
        <v>384</v>
      </c>
      <c r="B119" s="96">
        <v>20.0</v>
      </c>
      <c r="C119" s="97">
        <v>20.0</v>
      </c>
      <c r="D119" s="353">
        <v>1.0</v>
      </c>
      <c r="E119" s="69">
        <f t="shared" si="17"/>
        <v>24</v>
      </c>
      <c r="F119" s="354">
        <f t="array" ref="F119">IF(D119=0,0,IF(D119=1,C119*$F$2,C119*$F$2*2))</f>
        <v>20</v>
      </c>
      <c r="G119" s="354">
        <f t="array" ref="G119">IF(D119&gt;2,C119*(D119-2)*$G$2,0)</f>
        <v>0</v>
      </c>
      <c r="H119" s="344">
        <f t="shared" si="18"/>
        <v>44</v>
      </c>
      <c r="I119" s="97" t="s">
        <v>108</v>
      </c>
      <c r="J119" s="23"/>
      <c r="K119" s="97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346" t="s">
        <v>385</v>
      </c>
      <c r="B120" s="96">
        <v>0.0</v>
      </c>
      <c r="C120" s="97">
        <v>20.0</v>
      </c>
      <c r="D120" s="353">
        <v>1.0</v>
      </c>
      <c r="E120" s="69">
        <f t="shared" si="17"/>
        <v>0</v>
      </c>
      <c r="F120" s="354">
        <f t="array" ref="F120">IF(D120=0,0,IF(D120=1,C120*$F$2,C120*$F$2*2))</f>
        <v>20</v>
      </c>
      <c r="G120" s="354">
        <f t="array" ref="G120">IF(D120&gt;2,C120*(D120-2)*$G$2,0)</f>
        <v>0</v>
      </c>
      <c r="H120" s="344">
        <f t="shared" si="18"/>
        <v>20</v>
      </c>
      <c r="I120" s="97" t="s">
        <v>108</v>
      </c>
      <c r="J120" s="23"/>
      <c r="K120" s="97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346" t="s">
        <v>386</v>
      </c>
      <c r="B121" s="96">
        <v>20.0</v>
      </c>
      <c r="C121" s="97">
        <v>20.0</v>
      </c>
      <c r="D121" s="353">
        <v>1.0</v>
      </c>
      <c r="E121" s="69">
        <f t="shared" si="17"/>
        <v>24</v>
      </c>
      <c r="F121" s="354">
        <f t="array" ref="F121">IF(D121=0,0,IF(D121=1,C121*$F$2,C121*$F$2*2))</f>
        <v>20</v>
      </c>
      <c r="G121" s="354">
        <f t="array" ref="G121">IF(D121&gt;2,C121*(D121-2)*$G$2,0)</f>
        <v>0</v>
      </c>
      <c r="H121" s="344">
        <f t="shared" si="18"/>
        <v>44</v>
      </c>
      <c r="I121" s="97" t="s">
        <v>108</v>
      </c>
      <c r="J121" s="23"/>
      <c r="K121" s="35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346" t="s">
        <v>387</v>
      </c>
      <c r="B122" s="96">
        <v>20.0</v>
      </c>
      <c r="C122" s="97">
        <v>20.0</v>
      </c>
      <c r="D122" s="353">
        <v>4.0</v>
      </c>
      <c r="E122" s="69">
        <f t="shared" si="17"/>
        <v>24</v>
      </c>
      <c r="F122" s="354">
        <f t="array" ref="F122">IF(D122=0,0,IF(D122=1,C122*$F$2,C122*$F$2*2))</f>
        <v>40</v>
      </c>
      <c r="G122" s="354">
        <f t="array" ref="G122">IF(D122&gt;2,C122*(D122-2)*$G$2,0)</f>
        <v>32</v>
      </c>
      <c r="H122" s="344">
        <f t="shared" si="18"/>
        <v>96</v>
      </c>
      <c r="I122" s="97" t="s">
        <v>108</v>
      </c>
      <c r="J122" s="23"/>
      <c r="K122" s="35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346" t="s">
        <v>388</v>
      </c>
      <c r="B123" s="96">
        <v>0.0</v>
      </c>
      <c r="C123" s="97">
        <v>20.0</v>
      </c>
      <c r="D123" s="353">
        <v>0.0</v>
      </c>
      <c r="E123" s="69">
        <f t="shared" si="17"/>
        <v>0</v>
      </c>
      <c r="F123" s="354">
        <f t="array" ref="F123">IF(D123=0,0,IF(D123=1,C123*$F$2,C123*$F$2*2))</f>
        <v>0</v>
      </c>
      <c r="G123" s="354">
        <f t="array" ref="G123">IF(D123&gt;2,C123*(D123-2)*$G$2,0)</f>
        <v>0</v>
      </c>
      <c r="H123" s="344">
        <f t="shared" si="18"/>
        <v>0</v>
      </c>
      <c r="I123" s="97" t="s">
        <v>108</v>
      </c>
      <c r="J123" s="23"/>
      <c r="K123" s="35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346" t="s">
        <v>389</v>
      </c>
      <c r="B124" s="96">
        <v>20.0</v>
      </c>
      <c r="C124" s="97">
        <v>20.0</v>
      </c>
      <c r="D124" s="353">
        <v>1.0</v>
      </c>
      <c r="E124" s="69">
        <f t="shared" si="17"/>
        <v>24</v>
      </c>
      <c r="F124" s="354">
        <f t="array" ref="F124">IF(D124=0,0,IF(D124=1,C124*$F$2,C124*$F$2*2))</f>
        <v>20</v>
      </c>
      <c r="G124" s="354">
        <f t="array" ref="G124">IF(D124&gt;2,C124*(D124-2)*$G$2,0)</f>
        <v>0</v>
      </c>
      <c r="H124" s="344">
        <f t="shared" si="18"/>
        <v>44</v>
      </c>
      <c r="I124" s="97" t="s">
        <v>108</v>
      </c>
      <c r="J124" s="23"/>
      <c r="K124" s="97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346" t="s">
        <v>390</v>
      </c>
      <c r="B125" s="96">
        <v>0.0</v>
      </c>
      <c r="C125" s="97">
        <v>20.0</v>
      </c>
      <c r="D125" s="353">
        <v>0.0</v>
      </c>
      <c r="E125" s="69">
        <f t="shared" si="17"/>
        <v>0</v>
      </c>
      <c r="F125" s="354">
        <f t="array" ref="F125">IF(D125=0,0,IF(D125=1,C125*$F$2,C125*$F$2*2))</f>
        <v>0</v>
      </c>
      <c r="G125" s="354">
        <f t="array" ref="G125">IF(D125&gt;2,C125*(D125-2)*$G$2,0)</f>
        <v>0</v>
      </c>
      <c r="H125" s="344">
        <f t="shared" si="18"/>
        <v>0</v>
      </c>
      <c r="I125" s="97" t="s">
        <v>108</v>
      </c>
      <c r="J125" s="23"/>
      <c r="K125" s="97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346" t="s">
        <v>391</v>
      </c>
      <c r="B126" s="96">
        <v>20.0</v>
      </c>
      <c r="C126" s="97">
        <v>20.0</v>
      </c>
      <c r="D126" s="353">
        <v>2.0</v>
      </c>
      <c r="E126" s="69">
        <f>B126*$E$3</f>
        <v>24</v>
      </c>
      <c r="F126" s="354">
        <f t="array" ref="F126">IF(D126=0,0,IF(D126=1,C126*$F$2,C126*$F$2*2))</f>
        <v>40</v>
      </c>
      <c r="G126" s="354">
        <f t="array" ref="G126">IF(D126&gt;2,C126*(D126-2)*$G$2,0)</f>
        <v>0</v>
      </c>
      <c r="H126" s="344">
        <f t="shared" si="18"/>
        <v>64</v>
      </c>
      <c r="I126" s="97" t="s">
        <v>108</v>
      </c>
      <c r="J126" s="23"/>
      <c r="K126" s="97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346" t="s">
        <v>392</v>
      </c>
      <c r="B127" s="96">
        <v>20.0</v>
      </c>
      <c r="C127" s="97">
        <v>20.0</v>
      </c>
      <c r="D127" s="353">
        <v>1.0</v>
      </c>
      <c r="E127" s="103">
        <f t="shared" ref="E127:E129" si="19">B127*$E$2</f>
        <v>24</v>
      </c>
      <c r="F127" s="354">
        <f t="array" ref="F127">IF(D127=0,0,IF(D127=1,C127*$F$2,C127*$F$2*2))</f>
        <v>20</v>
      </c>
      <c r="G127" s="354">
        <f t="array" ref="G127">IF(D127&gt;2,C127*(D127-2)*$G$2,0)</f>
        <v>0</v>
      </c>
      <c r="H127" s="344">
        <f t="shared" si="18"/>
        <v>44</v>
      </c>
      <c r="I127" s="97" t="s">
        <v>108</v>
      </c>
      <c r="J127" s="23"/>
      <c r="K127" s="97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346" t="s">
        <v>393</v>
      </c>
      <c r="B128" s="96">
        <v>20.0</v>
      </c>
      <c r="C128" s="97">
        <v>20.0</v>
      </c>
      <c r="D128" s="353">
        <v>1.0</v>
      </c>
      <c r="E128" s="69">
        <f t="shared" si="19"/>
        <v>24</v>
      </c>
      <c r="F128" s="354">
        <f t="array" ref="F128">IF(D128=0,0,IF(D128=1,C128*$F$2,C128*$F$2*2))</f>
        <v>20</v>
      </c>
      <c r="G128" s="354">
        <f t="array" ref="G128">IF(D128&gt;2,C128*(D128-2)*$G$2,0)</f>
        <v>0</v>
      </c>
      <c r="H128" s="344">
        <f t="shared" si="18"/>
        <v>44</v>
      </c>
      <c r="I128" s="97" t="s">
        <v>108</v>
      </c>
      <c r="J128" s="23"/>
      <c r="K128" s="97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346" t="s">
        <v>394</v>
      </c>
      <c r="B129" s="96">
        <v>20.0</v>
      </c>
      <c r="C129" s="97">
        <v>20.0</v>
      </c>
      <c r="D129" s="353">
        <v>1.0</v>
      </c>
      <c r="E129" s="69">
        <f t="shared" si="19"/>
        <v>24</v>
      </c>
      <c r="F129" s="354">
        <f t="array" ref="F129">IF(D129=0,0,IF(D129=1,C129*$F$2,C129*$F$2*2))</f>
        <v>20</v>
      </c>
      <c r="G129" s="354">
        <f t="array" ref="G129">IF(D129&gt;2,C129*(D129-2)*$G$2,0)</f>
        <v>0</v>
      </c>
      <c r="H129" s="344">
        <f t="shared" si="18"/>
        <v>44</v>
      </c>
      <c r="I129" s="97" t="s">
        <v>108</v>
      </c>
      <c r="J129" s="23"/>
      <c r="K129" s="97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346" t="s">
        <v>395</v>
      </c>
      <c r="B130" s="96">
        <v>20.0</v>
      </c>
      <c r="C130" s="97">
        <v>20.0</v>
      </c>
      <c r="D130" s="353">
        <v>1.0</v>
      </c>
      <c r="E130" s="69">
        <f t="shared" ref="E130:E132" si="20">B130*$E$3</f>
        <v>24</v>
      </c>
      <c r="F130" s="354">
        <f t="array" ref="F130">IF(D130=0,0,IF(D130=1,C130*$F$2,C130*$F$2*2))</f>
        <v>20</v>
      </c>
      <c r="G130" s="354">
        <f t="array" ref="G130">IF(D130&gt;2,C130*(D130-2)*$G$2,0)</f>
        <v>0</v>
      </c>
      <c r="H130" s="344">
        <f t="shared" si="18"/>
        <v>44</v>
      </c>
      <c r="I130" s="97" t="s">
        <v>108</v>
      </c>
      <c r="J130" s="23"/>
      <c r="K130" s="97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 t="s">
        <v>396</v>
      </c>
      <c r="B131" s="96">
        <v>0.0</v>
      </c>
      <c r="C131" s="97">
        <v>20.0</v>
      </c>
      <c r="D131" s="353">
        <v>0.0</v>
      </c>
      <c r="E131" s="69">
        <f t="shared" si="20"/>
        <v>0</v>
      </c>
      <c r="F131" s="354">
        <f t="array" ref="F131">IF(D131=0,0,IF(D131=1,C131*$F$2,C131*$F$2*2))</f>
        <v>0</v>
      </c>
      <c r="G131" s="354">
        <f t="array" ref="G131">IF(D131&gt;2,C131*(D131-2)*$G$2,0)</f>
        <v>0</v>
      </c>
      <c r="H131" s="344">
        <f t="shared" si="18"/>
        <v>0</v>
      </c>
      <c r="I131" s="97" t="s">
        <v>108</v>
      </c>
      <c r="J131" s="23"/>
      <c r="K131" s="97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 t="s">
        <v>397</v>
      </c>
      <c r="B132" s="356">
        <v>20.0</v>
      </c>
      <c r="C132" s="97">
        <v>20.0</v>
      </c>
      <c r="D132" s="353">
        <v>2.0</v>
      </c>
      <c r="E132" s="69">
        <f t="shared" si="20"/>
        <v>24</v>
      </c>
      <c r="F132" s="354">
        <f t="array" ref="F132">IF(D132=0,0,IF(D132=1,C132*$F$2,C132*$F$2*2))</f>
        <v>40</v>
      </c>
      <c r="G132" s="354">
        <f t="array" ref="G132">IF(D132&gt;2,C132*(D132-2)*$G$2,0)</f>
        <v>0</v>
      </c>
      <c r="H132" s="344">
        <f t="shared" si="18"/>
        <v>64</v>
      </c>
      <c r="I132" s="97" t="s">
        <v>108</v>
      </c>
      <c r="J132" s="23"/>
      <c r="K132" s="97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346" t="s">
        <v>398</v>
      </c>
      <c r="B133" s="356">
        <v>28.0</v>
      </c>
      <c r="C133" s="97">
        <v>28.0</v>
      </c>
      <c r="D133" s="353">
        <v>1.0</v>
      </c>
      <c r="E133" s="69">
        <f t="shared" ref="E133:E137" si="21">B133*$E$2</f>
        <v>33.6</v>
      </c>
      <c r="F133" s="354">
        <f t="array" ref="F133">IF(D133=0,0,IF(D133=1,C133*$F$2,C133*$F$2*2))</f>
        <v>28</v>
      </c>
      <c r="G133" s="354">
        <f t="array" ref="G133">IF(D133&gt;2,C133*(D133-2)*$G$2,0)</f>
        <v>0</v>
      </c>
      <c r="H133" s="344">
        <f t="shared" si="18"/>
        <v>61.6</v>
      </c>
      <c r="I133" s="97" t="s">
        <v>108</v>
      </c>
      <c r="J133" s="90"/>
      <c r="K133" s="101"/>
      <c r="L133" s="90"/>
      <c r="M133" s="90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346" t="s">
        <v>399</v>
      </c>
      <c r="B134" s="356">
        <v>16.0</v>
      </c>
      <c r="C134" s="97">
        <v>0.0</v>
      </c>
      <c r="D134" s="353">
        <v>1.0</v>
      </c>
      <c r="E134" s="69">
        <f t="shared" si="21"/>
        <v>19.2</v>
      </c>
      <c r="F134" s="354">
        <f t="array" ref="F134">IF(D134=0,0,IF(D134=1,C134*$F$2,C134*$F$2*2))</f>
        <v>0</v>
      </c>
      <c r="G134" s="354">
        <f t="array" ref="G134">IF(D134&gt;2,C134*(D134-2)*$G$2,0)</f>
        <v>0</v>
      </c>
      <c r="H134" s="344">
        <f t="shared" si="18"/>
        <v>19.2</v>
      </c>
      <c r="I134" s="97" t="s">
        <v>108</v>
      </c>
      <c r="J134" s="23"/>
      <c r="K134" s="97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 t="s">
        <v>400</v>
      </c>
      <c r="B135" s="104">
        <v>0.0</v>
      </c>
      <c r="C135" s="104">
        <v>14.0</v>
      </c>
      <c r="D135" s="353">
        <v>0.0</v>
      </c>
      <c r="E135" s="69">
        <f t="shared" si="21"/>
        <v>0</v>
      </c>
      <c r="F135" s="354">
        <f t="array" ref="F135">IF(D135=0,0,IF(D135=1,C135*$F$2,C135*$F$2*2))</f>
        <v>0</v>
      </c>
      <c r="G135" s="354">
        <f t="array" ref="G135">IF(D135&gt;2,C135*(D135-2)*$G$2,0)</f>
        <v>0</v>
      </c>
      <c r="H135" s="344">
        <f t="shared" si="18"/>
        <v>0</v>
      </c>
      <c r="I135" s="97" t="s">
        <v>108</v>
      </c>
      <c r="J135" s="23"/>
      <c r="K135" s="97"/>
      <c r="L135" s="23"/>
      <c r="M135" s="23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>
      <c r="A136" s="23" t="s">
        <v>401</v>
      </c>
      <c r="B136" s="104">
        <v>14.0</v>
      </c>
      <c r="C136" s="104">
        <v>14.0</v>
      </c>
      <c r="D136" s="353">
        <v>1.0</v>
      </c>
      <c r="E136" s="69">
        <f t="shared" si="21"/>
        <v>16.8</v>
      </c>
      <c r="F136" s="354">
        <f t="array" ref="F136">IF(D136=0,0,IF(D136=1,C136*$F$2,C136*$F$2*2))</f>
        <v>14</v>
      </c>
      <c r="G136" s="354">
        <f t="array" ref="G136">IF(D136&gt;2,C136*(D136-2)*$G$2,0)</f>
        <v>0</v>
      </c>
      <c r="H136" s="344">
        <f t="shared" si="18"/>
        <v>30.8</v>
      </c>
      <c r="I136" s="97" t="s">
        <v>108</v>
      </c>
      <c r="J136" s="23"/>
      <c r="K136" s="97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 t="s">
        <v>372</v>
      </c>
      <c r="B137" s="356">
        <v>21.0</v>
      </c>
      <c r="C137" s="97">
        <v>14.0</v>
      </c>
      <c r="D137" s="353">
        <v>2.0</v>
      </c>
      <c r="E137" s="69">
        <f t="shared" si="21"/>
        <v>25.2</v>
      </c>
      <c r="F137" s="354">
        <f t="array" ref="F137">IF(D137=0,0,IF(D137=1,C137*$F$2,C137*$F$2*2))</f>
        <v>28</v>
      </c>
      <c r="G137" s="354">
        <f t="array" ref="G137">IF(D137&gt;2,C137*(D137-2)*$G$2,0)</f>
        <v>0</v>
      </c>
      <c r="H137" s="344">
        <f t="shared" si="18"/>
        <v>53.2</v>
      </c>
      <c r="I137" s="97" t="s">
        <v>108</v>
      </c>
      <c r="J137" s="23"/>
      <c r="K137" s="97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90"/>
      <c r="B138" s="138"/>
      <c r="C138" s="101"/>
      <c r="D138" s="364"/>
      <c r="E138" s="96"/>
      <c r="F138" s="96"/>
      <c r="G138" s="96"/>
      <c r="H138" s="355">
        <f>SUM(H109:H137)</f>
        <v>1096.4</v>
      </c>
      <c r="I138" s="357"/>
      <c r="J138" s="23"/>
      <c r="K138" s="97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90" t="s">
        <v>300</v>
      </c>
      <c r="B139" s="31"/>
      <c r="C139" s="97"/>
      <c r="D139" s="96"/>
      <c r="E139" s="96"/>
      <c r="F139" s="96"/>
      <c r="G139" s="34" t="s">
        <v>301</v>
      </c>
      <c r="H139" s="355">
        <f>SUM(H138,H108,H82)</f>
        <v>4994.8</v>
      </c>
      <c r="I139" s="358"/>
      <c r="J139" s="23"/>
      <c r="K139" s="97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 t="s">
        <v>402</v>
      </c>
      <c r="B140" s="96">
        <v>28.0</v>
      </c>
      <c r="C140" s="97">
        <v>28.0</v>
      </c>
      <c r="D140" s="353">
        <v>1.0</v>
      </c>
      <c r="E140" s="69">
        <f t="shared" ref="E140:E177" si="22">B140*$E$3</f>
        <v>33.6</v>
      </c>
      <c r="F140" s="359">
        <f t="array" ref="F140">IF(D140=0,0,IF(D140=1,C140*$F$3,C140*$F$3*2))</f>
        <v>28</v>
      </c>
      <c r="G140" s="359">
        <f t="array" ref="G140">IF(D140&gt;2,C140*(D140-2)*$G$3,0)</f>
        <v>0</v>
      </c>
      <c r="H140" s="344">
        <f t="shared" ref="H140:H177" si="23">SUM(E140:G140)</f>
        <v>61.6</v>
      </c>
      <c r="I140" s="342" t="s">
        <v>303</v>
      </c>
      <c r="J140" s="23"/>
      <c r="K140" s="97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 t="s">
        <v>403</v>
      </c>
      <c r="B141" s="96">
        <v>42.0</v>
      </c>
      <c r="C141" s="97">
        <v>28.0</v>
      </c>
      <c r="D141" s="353">
        <v>1.0</v>
      </c>
      <c r="E141" s="69">
        <f t="shared" si="22"/>
        <v>50.4</v>
      </c>
      <c r="F141" s="359">
        <f t="array" ref="F141">IF(D141=0,0,IF(D141=1,C141*$F$3,C141*$F$3*2))</f>
        <v>28</v>
      </c>
      <c r="G141" s="359">
        <f t="array" ref="G141">IF(D141&gt;2,C141*(D141-2)*$G$3,0)</f>
        <v>0</v>
      </c>
      <c r="H141" s="344">
        <f t="shared" si="23"/>
        <v>78.4</v>
      </c>
      <c r="I141" s="342" t="s">
        <v>303</v>
      </c>
      <c r="J141" s="23"/>
      <c r="K141" s="97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 t="s">
        <v>404</v>
      </c>
      <c r="B142" s="96">
        <v>28.0</v>
      </c>
      <c r="C142" s="97">
        <v>28.0</v>
      </c>
      <c r="D142" s="353">
        <v>2.0</v>
      </c>
      <c r="E142" s="69">
        <f t="shared" si="22"/>
        <v>33.6</v>
      </c>
      <c r="F142" s="359">
        <f t="array" ref="F142">IF(D142=0,0,IF(D142=1,C142*$F$3,C142*$F$3*2))</f>
        <v>56</v>
      </c>
      <c r="G142" s="359">
        <f t="array" ref="G142">IF(D142&gt;2,C142*(D142-2)*$G$3,0)</f>
        <v>0</v>
      </c>
      <c r="H142" s="344">
        <f t="shared" si="23"/>
        <v>89.6</v>
      </c>
      <c r="I142" s="342" t="s">
        <v>303</v>
      </c>
      <c r="J142" s="23"/>
      <c r="K142" s="97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 t="s">
        <v>405</v>
      </c>
      <c r="B143" s="96">
        <v>0.0</v>
      </c>
      <c r="C143" s="97">
        <v>28.0</v>
      </c>
      <c r="D143" s="353">
        <v>2.0</v>
      </c>
      <c r="E143" s="69">
        <f t="shared" si="22"/>
        <v>0</v>
      </c>
      <c r="F143" s="359">
        <f t="array" ref="F143">IF(D143=0,0,IF(D143=1,C143*$F$3,C143*$F$3*2))</f>
        <v>56</v>
      </c>
      <c r="G143" s="359">
        <f t="array" ref="G143">IF(D143&gt;2,C143*(D143-2)*$G$3,0)</f>
        <v>0</v>
      </c>
      <c r="H143" s="344">
        <f t="shared" si="23"/>
        <v>56</v>
      </c>
      <c r="I143" s="342" t="s">
        <v>303</v>
      </c>
      <c r="J143" s="23" t="s">
        <v>406</v>
      </c>
      <c r="K143" s="97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 t="s">
        <v>407</v>
      </c>
      <c r="B144" s="96">
        <v>28.0</v>
      </c>
      <c r="C144" s="97">
        <v>56.0</v>
      </c>
      <c r="D144" s="353">
        <v>2.0</v>
      </c>
      <c r="E144" s="69">
        <f t="shared" si="22"/>
        <v>33.6</v>
      </c>
      <c r="F144" s="359">
        <f t="array" ref="F144">IF(D144=0,0,IF(D144=1,C144*$F$3,C144*$F$3*2))</f>
        <v>112</v>
      </c>
      <c r="G144" s="359">
        <f t="array" ref="G144">IF(D144&gt;2,C144*(D144-2)*$G$3,0)</f>
        <v>0</v>
      </c>
      <c r="H144" s="344">
        <f t="shared" si="23"/>
        <v>145.6</v>
      </c>
      <c r="I144" s="342" t="s">
        <v>303</v>
      </c>
      <c r="J144" s="23"/>
      <c r="K144" s="97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 t="s">
        <v>408</v>
      </c>
      <c r="B145" s="96">
        <v>28.0</v>
      </c>
      <c r="C145" s="97">
        <v>28.0</v>
      </c>
      <c r="D145" s="353">
        <v>1.0</v>
      </c>
      <c r="E145" s="69">
        <f t="shared" si="22"/>
        <v>33.6</v>
      </c>
      <c r="F145" s="359">
        <f t="array" ref="F145">IF(D145=0,0,IF(D145=1,C145*$F$3,C145*$F$3*2))</f>
        <v>28</v>
      </c>
      <c r="G145" s="359">
        <f t="array" ref="G145">IF(D145&gt;2,C145*(D145-2)*$G$3,0)</f>
        <v>0</v>
      </c>
      <c r="H145" s="344">
        <f t="shared" si="23"/>
        <v>61.6</v>
      </c>
      <c r="I145" s="342" t="s">
        <v>303</v>
      </c>
      <c r="J145" s="23"/>
      <c r="K145" s="97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 t="s">
        <v>409</v>
      </c>
      <c r="B146" s="96">
        <v>28.0</v>
      </c>
      <c r="C146" s="97">
        <v>0.0</v>
      </c>
      <c r="D146" s="353">
        <v>1.0</v>
      </c>
      <c r="E146" s="69">
        <f t="shared" si="22"/>
        <v>33.6</v>
      </c>
      <c r="F146" s="359">
        <f t="array" ref="F146">IF(D146=0,0,IF(D146=1,C146*$F$3,C146*$F$3*2))</f>
        <v>0</v>
      </c>
      <c r="G146" s="359">
        <f t="array" ref="G146">IF(D146&gt;2,C146*(D146-2)*$G$3,0)</f>
        <v>0</v>
      </c>
      <c r="H146" s="344">
        <f t="shared" si="23"/>
        <v>33.6</v>
      </c>
      <c r="I146" s="342" t="s">
        <v>303</v>
      </c>
      <c r="J146" s="23"/>
      <c r="K146" s="97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 t="s">
        <v>410</v>
      </c>
      <c r="B147" s="96">
        <v>0.0</v>
      </c>
      <c r="C147" s="97">
        <v>14.0</v>
      </c>
      <c r="D147" s="353">
        <v>0.0</v>
      </c>
      <c r="E147" s="69">
        <f t="shared" si="22"/>
        <v>0</v>
      </c>
      <c r="F147" s="359">
        <f t="array" ref="F147">IF(D147=0,0,IF(D147=1,C147*$F$3,C147*$F$3*2))</f>
        <v>0</v>
      </c>
      <c r="G147" s="359">
        <f t="array" ref="G147">IF(D147&gt;2,C147*(D147-2)*$G$3,0)</f>
        <v>0</v>
      </c>
      <c r="H147" s="344">
        <f t="shared" si="23"/>
        <v>0</v>
      </c>
      <c r="I147" s="342" t="s">
        <v>303</v>
      </c>
      <c r="J147" s="23"/>
      <c r="K147" s="97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346" t="s">
        <v>411</v>
      </c>
      <c r="B148" s="96">
        <v>0.0</v>
      </c>
      <c r="C148" s="97">
        <v>28.0</v>
      </c>
      <c r="D148" s="353">
        <v>1.0</v>
      </c>
      <c r="E148" s="69">
        <f t="shared" si="22"/>
        <v>0</v>
      </c>
      <c r="F148" s="359">
        <f t="array" ref="F148">IF(D148=0,0,IF(D148=1,C148*$F$3,C148*$F$3*2))</f>
        <v>28</v>
      </c>
      <c r="G148" s="359">
        <f t="array" ref="G148">IF(D148&gt;2,C148*(D148-2)*$G$3,0)</f>
        <v>0</v>
      </c>
      <c r="H148" s="344">
        <f t="shared" si="23"/>
        <v>28</v>
      </c>
      <c r="I148" s="342" t="s">
        <v>303</v>
      </c>
      <c r="J148" s="23" t="s">
        <v>406</v>
      </c>
      <c r="K148" s="35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346" t="s">
        <v>412</v>
      </c>
      <c r="B149" s="96">
        <v>28.0</v>
      </c>
      <c r="C149" s="97">
        <v>56.0</v>
      </c>
      <c r="D149" s="353">
        <v>1.0</v>
      </c>
      <c r="E149" s="69">
        <f t="shared" si="22"/>
        <v>33.6</v>
      </c>
      <c r="F149" s="359">
        <f t="array" ref="F149">IF(D149=0,0,IF(D149=1,C149*$F$3,C149*$F$3*2))</f>
        <v>56</v>
      </c>
      <c r="G149" s="359">
        <f t="array" ref="G149">IF(D149&gt;2,C149*(D149-2)*$G$3,0)</f>
        <v>0</v>
      </c>
      <c r="H149" s="344">
        <f t="shared" si="23"/>
        <v>89.6</v>
      </c>
      <c r="I149" s="342" t="s">
        <v>303</v>
      </c>
      <c r="J149" s="23"/>
      <c r="K149" s="97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346" t="s">
        <v>413</v>
      </c>
      <c r="B150" s="96">
        <v>14.0</v>
      </c>
      <c r="C150" s="97">
        <v>42.0</v>
      </c>
      <c r="D150" s="353">
        <v>1.0</v>
      </c>
      <c r="E150" s="69">
        <f t="shared" si="22"/>
        <v>16.8</v>
      </c>
      <c r="F150" s="359">
        <f t="array" ref="F150">IF(D150=0,0,IF(D150=1,C150*$F$3,C150*$F$3*2))</f>
        <v>42</v>
      </c>
      <c r="G150" s="359">
        <f t="array" ref="G150">IF(D150&gt;2,C150*(D150-2)*$G$3,0)</f>
        <v>0</v>
      </c>
      <c r="H150" s="344">
        <f t="shared" si="23"/>
        <v>58.8</v>
      </c>
      <c r="I150" s="342" t="s">
        <v>303</v>
      </c>
      <c r="J150" s="23"/>
      <c r="K150" s="97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346" t="s">
        <v>414</v>
      </c>
      <c r="B151" s="96">
        <v>28.0</v>
      </c>
      <c r="C151" s="97">
        <v>28.0</v>
      </c>
      <c r="D151" s="353">
        <v>1.0</v>
      </c>
      <c r="E151" s="69">
        <f t="shared" si="22"/>
        <v>33.6</v>
      </c>
      <c r="F151" s="359">
        <f t="array" ref="F151">IF(D151=0,0,IF(D151=1,C151*$F$3,C151*$F$3*2))</f>
        <v>28</v>
      </c>
      <c r="G151" s="359">
        <f t="array" ref="G151">IF(D151&gt;2,C151*(D151-2)*$G$3,0)</f>
        <v>0</v>
      </c>
      <c r="H151" s="344">
        <f t="shared" si="23"/>
        <v>61.6</v>
      </c>
      <c r="I151" s="342" t="s">
        <v>303</v>
      </c>
      <c r="J151" s="23"/>
      <c r="K151" s="97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346" t="s">
        <v>415</v>
      </c>
      <c r="B152" s="96">
        <v>0.0</v>
      </c>
      <c r="C152" s="97">
        <v>28.0</v>
      </c>
      <c r="D152" s="353">
        <v>2.0</v>
      </c>
      <c r="E152" s="69">
        <f t="shared" si="22"/>
        <v>0</v>
      </c>
      <c r="F152" s="359">
        <f t="array" ref="F152">IF(D152=0,0,IF(D152=1,C152*$F$3,C152*$F$3*2))</f>
        <v>56</v>
      </c>
      <c r="G152" s="359">
        <f t="array" ref="G152">IF(D152&gt;2,C152*(D152-2)*$G$3,0)</f>
        <v>0</v>
      </c>
      <c r="H152" s="344">
        <f t="shared" si="23"/>
        <v>56</v>
      </c>
      <c r="I152" s="342" t="s">
        <v>303</v>
      </c>
      <c r="J152" s="23"/>
      <c r="K152" s="97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346" t="s">
        <v>416</v>
      </c>
      <c r="B153" s="96">
        <v>28.0</v>
      </c>
      <c r="C153" s="97">
        <v>28.0</v>
      </c>
      <c r="D153" s="353">
        <v>1.0</v>
      </c>
      <c r="E153" s="69">
        <f t="shared" si="22"/>
        <v>33.6</v>
      </c>
      <c r="F153" s="359">
        <f t="array" ref="F153">IF(D153=0,0,IF(D153=1,C153*$F$3,C153*$F$3*2))</f>
        <v>28</v>
      </c>
      <c r="G153" s="359">
        <f t="array" ref="G153">IF(D153&gt;2,C153*(D153-2)*$G$3,0)</f>
        <v>0</v>
      </c>
      <c r="H153" s="344">
        <f t="shared" si="23"/>
        <v>61.6</v>
      </c>
      <c r="I153" s="342" t="s">
        <v>303</v>
      </c>
      <c r="J153" s="23"/>
      <c r="K153" s="97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346" t="s">
        <v>417</v>
      </c>
      <c r="B154" s="96">
        <v>28.0</v>
      </c>
      <c r="C154" s="97">
        <v>28.0</v>
      </c>
      <c r="D154" s="353">
        <v>1.0</v>
      </c>
      <c r="E154" s="69">
        <f t="shared" si="22"/>
        <v>33.6</v>
      </c>
      <c r="F154" s="359">
        <f t="array" ref="F154">IF(D154=0,0,IF(D154=1,C154*$F$3,C154*$F$3*2))</f>
        <v>28</v>
      </c>
      <c r="G154" s="359">
        <f t="array" ref="G154">IF(D154&gt;2,C154*(D154-2)*$G$3,0)</f>
        <v>0</v>
      </c>
      <c r="H154" s="344">
        <f t="shared" si="23"/>
        <v>61.6</v>
      </c>
      <c r="I154" s="342" t="s">
        <v>303</v>
      </c>
      <c r="J154" s="23"/>
      <c r="K154" s="97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346" t="s">
        <v>418</v>
      </c>
      <c r="B155" s="96">
        <v>0.0</v>
      </c>
      <c r="C155" s="97">
        <v>56.0</v>
      </c>
      <c r="D155" s="353">
        <v>1.0</v>
      </c>
      <c r="E155" s="69">
        <f t="shared" si="22"/>
        <v>0</v>
      </c>
      <c r="F155" s="359">
        <f t="array" ref="F155">IF(D155=0,0,IF(D155=1,C155*$F$3,C155*$F$3*2))</f>
        <v>56</v>
      </c>
      <c r="G155" s="359">
        <f t="array" ref="G155">IF(D155&gt;2,C155*(D155-2)*$G$3,0)</f>
        <v>0</v>
      </c>
      <c r="H155" s="344">
        <f t="shared" si="23"/>
        <v>56</v>
      </c>
      <c r="I155" s="342" t="s">
        <v>303</v>
      </c>
      <c r="J155" s="23"/>
      <c r="K155" s="97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346" t="s">
        <v>419</v>
      </c>
      <c r="B156" s="96">
        <v>28.0</v>
      </c>
      <c r="C156" s="97">
        <v>28.0</v>
      </c>
      <c r="D156" s="353">
        <v>2.0</v>
      </c>
      <c r="E156" s="69">
        <f t="shared" si="22"/>
        <v>33.6</v>
      </c>
      <c r="F156" s="359">
        <f t="array" ref="F156">IF(D156=0,0,IF(D156=1,C156*$F$3,C156*$F$3*2))</f>
        <v>56</v>
      </c>
      <c r="G156" s="359">
        <f t="array" ref="G156">IF(D156&gt;2,C156*(D156-2)*$G$3,0)</f>
        <v>0</v>
      </c>
      <c r="H156" s="344">
        <f t="shared" si="23"/>
        <v>89.6</v>
      </c>
      <c r="I156" s="342" t="s">
        <v>303</v>
      </c>
      <c r="J156" s="23"/>
      <c r="K156" s="97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346" t="s">
        <v>420</v>
      </c>
      <c r="B157" s="96">
        <v>28.0</v>
      </c>
      <c r="C157" s="97">
        <v>28.0</v>
      </c>
      <c r="D157" s="353">
        <v>1.0</v>
      </c>
      <c r="E157" s="69">
        <f t="shared" si="22"/>
        <v>33.6</v>
      </c>
      <c r="F157" s="359">
        <f t="array" ref="F157">IF(D157=0,0,IF(D157=1,C157*$F$3,C157*$F$3*2))</f>
        <v>28</v>
      </c>
      <c r="G157" s="359">
        <f t="array" ref="G157">IF(D157&gt;2,C157*(D157-2)*$G$3,0)</f>
        <v>0</v>
      </c>
      <c r="H157" s="344">
        <f t="shared" si="23"/>
        <v>61.6</v>
      </c>
      <c r="I157" s="342" t="s">
        <v>303</v>
      </c>
      <c r="J157" s="23"/>
      <c r="K157" s="97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346" t="s">
        <v>421</v>
      </c>
      <c r="B158" s="96">
        <v>28.0</v>
      </c>
      <c r="C158" s="97">
        <v>28.0</v>
      </c>
      <c r="D158" s="353">
        <v>2.0</v>
      </c>
      <c r="E158" s="69">
        <f t="shared" si="22"/>
        <v>33.6</v>
      </c>
      <c r="F158" s="359">
        <f t="array" ref="F158">IF(D158=0,0,IF(D158=1,C158*$F$3,C158*$F$3*2))</f>
        <v>56</v>
      </c>
      <c r="G158" s="359">
        <f t="array" ref="G158">IF(D158&gt;2,C158*(D158-2)*$G$3,0)</f>
        <v>0</v>
      </c>
      <c r="H158" s="344">
        <f t="shared" si="23"/>
        <v>89.6</v>
      </c>
      <c r="I158" s="342" t="s">
        <v>303</v>
      </c>
      <c r="J158" s="23"/>
      <c r="K158" s="97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90" t="s">
        <v>422</v>
      </c>
      <c r="B159" s="96">
        <v>28.0</v>
      </c>
      <c r="C159" s="97">
        <v>28.0</v>
      </c>
      <c r="D159" s="353">
        <v>2.0</v>
      </c>
      <c r="E159" s="69">
        <f t="shared" si="22"/>
        <v>33.6</v>
      </c>
      <c r="F159" s="359">
        <f t="array" ref="F159">IF(D159=0,0,IF(D159=1,C159*$F$3,C159*$F$3*2))</f>
        <v>56</v>
      </c>
      <c r="G159" s="359">
        <f t="array" ref="G159">IF(D159&gt;2,C159*(D159-2)*$G$3,0)</f>
        <v>0</v>
      </c>
      <c r="H159" s="344">
        <f t="shared" si="23"/>
        <v>89.6</v>
      </c>
      <c r="I159" s="342" t="s">
        <v>303</v>
      </c>
      <c r="J159" s="23"/>
      <c r="K159" s="97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90" t="s">
        <v>423</v>
      </c>
      <c r="B160" s="96">
        <v>28.0</v>
      </c>
      <c r="C160" s="97">
        <v>28.0</v>
      </c>
      <c r="D160" s="353">
        <v>1.0</v>
      </c>
      <c r="E160" s="69">
        <f t="shared" si="22"/>
        <v>33.6</v>
      </c>
      <c r="F160" s="359">
        <f t="array" ref="F160">IF(D160=0,0,IF(D160=1,C160*$F$3,C160*$F$3*2))</f>
        <v>28</v>
      </c>
      <c r="G160" s="359">
        <f t="array" ref="G160">IF(D160&gt;2,C160*(D160-2)*$G$3,0)</f>
        <v>0</v>
      </c>
      <c r="H160" s="344">
        <f t="shared" si="23"/>
        <v>61.6</v>
      </c>
      <c r="I160" s="342" t="s">
        <v>303</v>
      </c>
      <c r="J160" s="23"/>
      <c r="K160" s="97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90" t="s">
        <v>424</v>
      </c>
      <c r="B161" s="96">
        <v>28.0</v>
      </c>
      <c r="C161" s="97">
        <v>28.0</v>
      </c>
      <c r="D161" s="353">
        <v>1.0</v>
      </c>
      <c r="E161" s="69">
        <f t="shared" si="22"/>
        <v>33.6</v>
      </c>
      <c r="F161" s="359">
        <f t="array" ref="F161">IF(D161=0,0,IF(D161=1,C161*$F$3,C161*$F$3*2))</f>
        <v>28</v>
      </c>
      <c r="G161" s="359">
        <f t="array" ref="G161">IF(D161&gt;2,C161*(D161-2)*$G$3,0)</f>
        <v>0</v>
      </c>
      <c r="H161" s="344">
        <f t="shared" si="23"/>
        <v>61.6</v>
      </c>
      <c r="I161" s="342" t="s">
        <v>303</v>
      </c>
      <c r="J161" s="23"/>
      <c r="K161" s="97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360" t="s">
        <v>425</v>
      </c>
      <c r="B162" s="96">
        <v>28.0</v>
      </c>
      <c r="C162" s="97">
        <v>28.0</v>
      </c>
      <c r="D162" s="353">
        <v>1.0</v>
      </c>
      <c r="E162" s="69">
        <f t="shared" si="22"/>
        <v>33.6</v>
      </c>
      <c r="F162" s="359">
        <f t="array" ref="F162">IF(D162=0,0,IF(D162=1,C162*$F$3,C162*$F$3*2))</f>
        <v>28</v>
      </c>
      <c r="G162" s="359">
        <f t="array" ref="G162">IF(D162&gt;2,C162*(D162-2)*$G$3,0)</f>
        <v>0</v>
      </c>
      <c r="H162" s="344">
        <f t="shared" si="23"/>
        <v>61.6</v>
      </c>
      <c r="I162" s="342" t="s">
        <v>303</v>
      </c>
      <c r="J162" s="23"/>
      <c r="K162" s="97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360" t="s">
        <v>426</v>
      </c>
      <c r="B163" s="96">
        <v>28.0</v>
      </c>
      <c r="C163" s="97">
        <v>28.0</v>
      </c>
      <c r="D163" s="353">
        <v>1.0</v>
      </c>
      <c r="E163" s="69">
        <f t="shared" si="22"/>
        <v>33.6</v>
      </c>
      <c r="F163" s="359">
        <f t="array" ref="F163">IF(D163=0,0,IF(D163=1,C163*$F$3,C163*$F$3*2))</f>
        <v>28</v>
      </c>
      <c r="G163" s="359">
        <f t="array" ref="G163">IF(D163&gt;2,C163*(D163-2)*$G$3,0)</f>
        <v>0</v>
      </c>
      <c r="H163" s="344">
        <f t="shared" si="23"/>
        <v>61.6</v>
      </c>
      <c r="I163" s="342" t="s">
        <v>303</v>
      </c>
      <c r="J163" s="23"/>
      <c r="K163" s="97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360" t="s">
        <v>427</v>
      </c>
      <c r="B164" s="96">
        <v>28.0</v>
      </c>
      <c r="C164" s="97">
        <v>28.0</v>
      </c>
      <c r="D164" s="353">
        <v>1.0</v>
      </c>
      <c r="E164" s="69">
        <f t="shared" si="22"/>
        <v>33.6</v>
      </c>
      <c r="F164" s="359">
        <f t="array" ref="F164">IF(D164=0,0,IF(D164=1,C164*$F$3,C164*$F$3*2))</f>
        <v>28</v>
      </c>
      <c r="G164" s="359">
        <f t="array" ref="G164">IF(D164&gt;2,C164*(D164-2)*$G$3,0)</f>
        <v>0</v>
      </c>
      <c r="H164" s="344">
        <f t="shared" si="23"/>
        <v>61.6</v>
      </c>
      <c r="I164" s="342" t="s">
        <v>303</v>
      </c>
      <c r="J164" s="23"/>
      <c r="K164" s="97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360" t="s">
        <v>428</v>
      </c>
      <c r="B165" s="96">
        <v>28.0</v>
      </c>
      <c r="C165" s="97">
        <v>28.0</v>
      </c>
      <c r="D165" s="353">
        <v>1.0</v>
      </c>
      <c r="E165" s="69">
        <f t="shared" si="22"/>
        <v>33.6</v>
      </c>
      <c r="F165" s="359">
        <f t="array" ref="F165">IF(D165=0,0,IF(D165=1,C165*$F$3,C165*$F$3*2))</f>
        <v>28</v>
      </c>
      <c r="G165" s="359">
        <f t="array" ref="G165">IF(D165&gt;2,C165*(D165-2)*$G$3,0)</f>
        <v>0</v>
      </c>
      <c r="H165" s="344">
        <f t="shared" si="23"/>
        <v>61.6</v>
      </c>
      <c r="I165" s="342" t="s">
        <v>303</v>
      </c>
      <c r="J165" s="23"/>
      <c r="K165" s="97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360" t="s">
        <v>429</v>
      </c>
      <c r="B166" s="96">
        <v>28.0</v>
      </c>
      <c r="C166" s="97">
        <v>28.0</v>
      </c>
      <c r="D166" s="353">
        <v>1.0</v>
      </c>
      <c r="E166" s="69">
        <f t="shared" si="22"/>
        <v>33.6</v>
      </c>
      <c r="F166" s="359">
        <f t="array" ref="F166">IF(D166=0,0,IF(D166=1,C166*$F$3,C166*$F$3*2))</f>
        <v>28</v>
      </c>
      <c r="G166" s="359">
        <f t="array" ref="G166">IF(D166&gt;2,C166*(D166-2)*$G$3,0)</f>
        <v>0</v>
      </c>
      <c r="H166" s="344">
        <f t="shared" si="23"/>
        <v>61.6</v>
      </c>
      <c r="I166" s="342" t="s">
        <v>303</v>
      </c>
      <c r="J166" s="23"/>
      <c r="K166" s="97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360" t="s">
        <v>430</v>
      </c>
      <c r="B167" s="96">
        <v>0.0</v>
      </c>
      <c r="C167" s="97">
        <v>28.0</v>
      </c>
      <c r="D167" s="353">
        <v>0.0</v>
      </c>
      <c r="E167" s="69">
        <f t="shared" si="22"/>
        <v>0</v>
      </c>
      <c r="F167" s="359">
        <f t="array" ref="F167">IF(D167=0,0,IF(D167=1,C167*$F$3,C167*$F$3*2))</f>
        <v>0</v>
      </c>
      <c r="G167" s="359">
        <f t="array" ref="G167">IF(D167&gt;2,C167*(D167-2)*$G$3,0)</f>
        <v>0</v>
      </c>
      <c r="H167" s="344">
        <f t="shared" si="23"/>
        <v>0</v>
      </c>
      <c r="I167" s="342" t="s">
        <v>303</v>
      </c>
      <c r="J167" s="23"/>
      <c r="K167" s="97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346" t="s">
        <v>431</v>
      </c>
      <c r="B168" s="96">
        <v>28.0</v>
      </c>
      <c r="C168" s="97">
        <v>28.0</v>
      </c>
      <c r="D168" s="353">
        <v>1.0</v>
      </c>
      <c r="E168" s="69">
        <f t="shared" si="22"/>
        <v>33.6</v>
      </c>
      <c r="F168" s="359">
        <f t="array" ref="F168">IF(D168=0,0,IF(D168=1,C168*$F$3,C168*$F$3*2))</f>
        <v>28</v>
      </c>
      <c r="G168" s="359">
        <f t="array" ref="G168">IF(D168&gt;2,C168*(D168-2)*$G$3,0)</f>
        <v>0</v>
      </c>
      <c r="H168" s="344">
        <f t="shared" si="23"/>
        <v>61.6</v>
      </c>
      <c r="I168" s="342" t="s">
        <v>303</v>
      </c>
      <c r="J168" s="23"/>
      <c r="K168" s="97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 t="s">
        <v>432</v>
      </c>
      <c r="B169" s="96">
        <v>28.0</v>
      </c>
      <c r="C169" s="97">
        <v>0.0</v>
      </c>
      <c r="D169" s="353">
        <v>1.0</v>
      </c>
      <c r="E169" s="69">
        <f t="shared" si="22"/>
        <v>33.6</v>
      </c>
      <c r="F169" s="359">
        <f t="array" ref="F169">IF(D169=0,0,IF(D169=1,C169*$F$3,C169*$F$3*2))</f>
        <v>0</v>
      </c>
      <c r="G169" s="359">
        <f t="array" ref="G169">IF(D169&gt;2,C169*(D169-2)*$G$3,0)</f>
        <v>0</v>
      </c>
      <c r="H169" s="344">
        <f t="shared" si="23"/>
        <v>33.6</v>
      </c>
      <c r="I169" s="342" t="s">
        <v>303</v>
      </c>
      <c r="J169" s="23"/>
      <c r="K169" s="97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346" t="s">
        <v>433</v>
      </c>
      <c r="B170" s="96">
        <v>0.0</v>
      </c>
      <c r="C170" s="97">
        <v>28.0</v>
      </c>
      <c r="D170" s="353">
        <v>0.0</v>
      </c>
      <c r="E170" s="69">
        <f t="shared" si="22"/>
        <v>0</v>
      </c>
      <c r="F170" s="359">
        <f t="array" ref="F170">IF(D170=0,0,IF(D170=1,C170*$F$3,C170*$F$3*2))</f>
        <v>0</v>
      </c>
      <c r="G170" s="359">
        <f t="array" ref="G170">IF(D170&gt;2,C170*(D170-2)*$G$3,0)</f>
        <v>0</v>
      </c>
      <c r="H170" s="344">
        <f t="shared" si="23"/>
        <v>0</v>
      </c>
      <c r="I170" s="342" t="s">
        <v>303</v>
      </c>
      <c r="J170" s="23"/>
      <c r="K170" s="97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346" t="s">
        <v>434</v>
      </c>
      <c r="B171" s="96">
        <v>0.0</v>
      </c>
      <c r="C171" s="97">
        <v>28.0</v>
      </c>
      <c r="D171" s="353">
        <v>0.0</v>
      </c>
      <c r="E171" s="69">
        <f t="shared" si="22"/>
        <v>0</v>
      </c>
      <c r="F171" s="359">
        <f t="array" ref="F171">IF(D171=0,0,IF(D171=1,C171*$F$3,C171*$F$3*2))</f>
        <v>0</v>
      </c>
      <c r="G171" s="359">
        <f t="array" ref="G171">IF(D171&gt;2,C171*(D171-2)*$G$3,0)</f>
        <v>0</v>
      </c>
      <c r="H171" s="344">
        <f t="shared" si="23"/>
        <v>0</v>
      </c>
      <c r="I171" s="342" t="s">
        <v>303</v>
      </c>
      <c r="J171" s="23"/>
      <c r="K171" s="97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 t="s">
        <v>435</v>
      </c>
      <c r="B172" s="96">
        <v>0.0</v>
      </c>
      <c r="C172" s="97">
        <v>28.0</v>
      </c>
      <c r="D172" s="353">
        <v>0.0</v>
      </c>
      <c r="E172" s="69">
        <f t="shared" si="22"/>
        <v>0</v>
      </c>
      <c r="F172" s="359">
        <f t="array" ref="F172">IF(D172=0,0,IF(D172=1,C172*$F$3,C172*$F$3*2))</f>
        <v>0</v>
      </c>
      <c r="G172" s="359">
        <f t="array" ref="G172">IF(D172&gt;2,C172*(D172-2)*$G$3,0)</f>
        <v>0</v>
      </c>
      <c r="H172" s="344">
        <f t="shared" si="23"/>
        <v>0</v>
      </c>
      <c r="I172" s="342" t="s">
        <v>303</v>
      </c>
      <c r="J172" s="23"/>
      <c r="K172" s="97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 t="s">
        <v>436</v>
      </c>
      <c r="B173" s="96">
        <v>28.0</v>
      </c>
      <c r="C173" s="97">
        <v>28.0</v>
      </c>
      <c r="D173" s="353">
        <v>1.0</v>
      </c>
      <c r="E173" s="69">
        <f t="shared" si="22"/>
        <v>33.6</v>
      </c>
      <c r="F173" s="359">
        <f t="array" ref="F173">IF(D173=0,0,IF(D173=1,C173*$F$3,C173*$F$3*2))</f>
        <v>28</v>
      </c>
      <c r="G173" s="359">
        <f t="array" ref="G173">IF(D173&gt;2,C173*(D173-2)*$G$3,0)</f>
        <v>0</v>
      </c>
      <c r="H173" s="344">
        <f t="shared" si="23"/>
        <v>61.6</v>
      </c>
      <c r="I173" s="342" t="s">
        <v>303</v>
      </c>
      <c r="J173" s="23"/>
      <c r="K173" s="97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346" t="s">
        <v>437</v>
      </c>
      <c r="B174" s="96">
        <v>0.0</v>
      </c>
      <c r="C174" s="97">
        <v>28.0</v>
      </c>
      <c r="D174" s="353">
        <v>1.0</v>
      </c>
      <c r="E174" s="69">
        <f t="shared" si="22"/>
        <v>0</v>
      </c>
      <c r="F174" s="359">
        <f t="array" ref="F174">IF(D174=0,0,IF(D174=1,C174*$F$3,C174*$F$3*2))</f>
        <v>28</v>
      </c>
      <c r="G174" s="359">
        <f t="array" ref="G174">IF(D174&gt;2,C174*(D174-2)*$G$3,0)</f>
        <v>0</v>
      </c>
      <c r="H174" s="344">
        <f t="shared" si="23"/>
        <v>28</v>
      </c>
      <c r="I174" s="342" t="s">
        <v>303</v>
      </c>
      <c r="J174" s="23"/>
      <c r="K174" s="97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346" t="s">
        <v>438</v>
      </c>
      <c r="B175" s="96">
        <v>28.0</v>
      </c>
      <c r="C175" s="97">
        <v>28.0</v>
      </c>
      <c r="D175" s="353">
        <v>1.0</v>
      </c>
      <c r="E175" s="69">
        <f t="shared" si="22"/>
        <v>33.6</v>
      </c>
      <c r="F175" s="359">
        <f t="array" ref="F175">IF(D175=0,0,IF(D175=1,C175*$F$3,C175*$F$3*2))</f>
        <v>28</v>
      </c>
      <c r="G175" s="359">
        <f t="array" ref="G175">IF(D175&gt;2,C175*(D175-2)*$G$3,0)</f>
        <v>0</v>
      </c>
      <c r="H175" s="344">
        <f t="shared" si="23"/>
        <v>61.6</v>
      </c>
      <c r="I175" s="342" t="s">
        <v>303</v>
      </c>
      <c r="J175" s="23"/>
      <c r="K175" s="97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346" t="s">
        <v>439</v>
      </c>
      <c r="B176" s="96">
        <v>28.0</v>
      </c>
      <c r="C176" s="97">
        <v>0.0</v>
      </c>
      <c r="D176" s="353">
        <v>1.0</v>
      </c>
      <c r="E176" s="69">
        <f t="shared" si="22"/>
        <v>33.6</v>
      </c>
      <c r="F176" s="359">
        <f t="array" ref="F176">IF(D176=0,0,IF(D176=1,C176*$F$3,C176*$F$3*2))</f>
        <v>0</v>
      </c>
      <c r="G176" s="359">
        <f t="array" ref="G176">IF(D176&gt;2,C176*(D176-2)*$G$3,0)</f>
        <v>0</v>
      </c>
      <c r="H176" s="344">
        <f t="shared" si="23"/>
        <v>33.6</v>
      </c>
      <c r="I176" s="342" t="s">
        <v>303</v>
      </c>
      <c r="J176" s="23"/>
      <c r="K176" s="97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346" t="s">
        <v>440</v>
      </c>
      <c r="B177" s="96">
        <v>28.0</v>
      </c>
      <c r="C177" s="97">
        <v>28.0</v>
      </c>
      <c r="D177" s="353">
        <v>1.0</v>
      </c>
      <c r="E177" s="69">
        <f t="shared" si="22"/>
        <v>33.6</v>
      </c>
      <c r="F177" s="359">
        <f t="array" ref="F177">IF(D177=0,0,IF(D177=1,C177*$F$3,C177*$F$3*2))</f>
        <v>28</v>
      </c>
      <c r="G177" s="359">
        <f t="array" ref="G177">IF(D177&gt;2,C177*(D177-2)*$G$3,0)</f>
        <v>0</v>
      </c>
      <c r="H177" s="344">
        <f t="shared" si="23"/>
        <v>61.6</v>
      </c>
      <c r="I177" s="342" t="s">
        <v>303</v>
      </c>
      <c r="J177" s="23"/>
      <c r="K177" s="97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90" t="s">
        <v>313</v>
      </c>
      <c r="B178" s="96"/>
      <c r="C178" s="97"/>
      <c r="D178" s="96"/>
      <c r="E178" s="69"/>
      <c r="F178" s="23"/>
      <c r="G178" s="23"/>
      <c r="H178" s="355">
        <f>SUM(H140:H177)</f>
        <v>2102.8</v>
      </c>
      <c r="I178" s="342"/>
      <c r="J178" s="23"/>
      <c r="K178" s="97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 t="s">
        <v>441</v>
      </c>
      <c r="B179" s="96">
        <v>28.0</v>
      </c>
      <c r="C179" s="97">
        <v>28.0</v>
      </c>
      <c r="D179" s="353">
        <v>1.0</v>
      </c>
      <c r="E179" s="69">
        <f t="shared" ref="E179:E205" si="24">B179*$E$3</f>
        <v>33.6</v>
      </c>
      <c r="F179" s="359">
        <f t="array" ref="F179">IF(D179=0,0,IF(D179=1,C179*$F$3,C179*$F$3*2))</f>
        <v>28</v>
      </c>
      <c r="G179" s="359">
        <f t="array" ref="G179">IF(D179&gt;2,C179*(D179-2)*$G$3,0)</f>
        <v>0</v>
      </c>
      <c r="H179" s="344">
        <f t="shared" ref="H179:H205" si="25">SUM(E179:G179)</f>
        <v>61.6</v>
      </c>
      <c r="I179" s="342" t="s">
        <v>303</v>
      </c>
      <c r="J179" s="23"/>
      <c r="K179" s="97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 t="s">
        <v>442</v>
      </c>
      <c r="B180" s="96">
        <v>0.0</v>
      </c>
      <c r="C180" s="97">
        <v>28.0</v>
      </c>
      <c r="D180" s="353">
        <v>0.0</v>
      </c>
      <c r="E180" s="69">
        <f t="shared" si="24"/>
        <v>0</v>
      </c>
      <c r="F180" s="359">
        <f t="array" ref="F180">IF(D180=0,0,IF(D180=1,C180*$F$3,C180*$F$3*2))</f>
        <v>0</v>
      </c>
      <c r="G180" s="359">
        <f t="array" ref="G180">IF(D180&gt;2,C180*(D180-2)*$G$3,0)</f>
        <v>0</v>
      </c>
      <c r="H180" s="344">
        <f t="shared" si="25"/>
        <v>0</v>
      </c>
      <c r="I180" s="342" t="s">
        <v>303</v>
      </c>
      <c r="J180" s="23"/>
      <c r="K180" s="97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 t="s">
        <v>443</v>
      </c>
      <c r="B181" s="96">
        <v>0.0</v>
      </c>
      <c r="C181" s="97">
        <v>28.0</v>
      </c>
      <c r="D181" s="353">
        <v>0.0</v>
      </c>
      <c r="E181" s="69">
        <f t="shared" si="24"/>
        <v>0</v>
      </c>
      <c r="F181" s="359">
        <f t="array" ref="F181">IF(D181=0,0,IF(D181=1,C181*$F$3,C181*$F$3*2))</f>
        <v>0</v>
      </c>
      <c r="G181" s="359">
        <f t="array" ref="G181">IF(D181&gt;2,C181*(D181-2)*$G$3,0)</f>
        <v>0</v>
      </c>
      <c r="H181" s="344">
        <f t="shared" si="25"/>
        <v>0</v>
      </c>
      <c r="I181" s="342" t="s">
        <v>303</v>
      </c>
      <c r="J181" s="23"/>
      <c r="K181" s="97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 t="s">
        <v>444</v>
      </c>
      <c r="B182" s="96">
        <v>28.0</v>
      </c>
      <c r="C182" s="97">
        <v>28.0</v>
      </c>
      <c r="D182" s="353">
        <v>2.0</v>
      </c>
      <c r="E182" s="69">
        <f t="shared" si="24"/>
        <v>33.6</v>
      </c>
      <c r="F182" s="359">
        <f t="array" ref="F182">IF(D182=0,0,IF(D182=1,C182*$F$3,C182*$F$3*2))</f>
        <v>56</v>
      </c>
      <c r="G182" s="359">
        <f t="array" ref="G182">IF(D182&gt;2,C182*(D182-2)*$G$3,0)</f>
        <v>0</v>
      </c>
      <c r="H182" s="344">
        <f t="shared" si="25"/>
        <v>89.6</v>
      </c>
      <c r="I182" s="342" t="s">
        <v>303</v>
      </c>
      <c r="J182" s="23"/>
      <c r="K182" s="97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 t="s">
        <v>445</v>
      </c>
      <c r="B183" s="96">
        <v>0.0</v>
      </c>
      <c r="C183" s="97">
        <v>28.0</v>
      </c>
      <c r="D183" s="353">
        <v>0.0</v>
      </c>
      <c r="E183" s="69">
        <f t="shared" si="24"/>
        <v>0</v>
      </c>
      <c r="F183" s="359">
        <f t="array" ref="F183">IF(D183=0,0,IF(D183=1,C183*$F$3,C183*$F$3*2))</f>
        <v>0</v>
      </c>
      <c r="G183" s="359">
        <f t="array" ref="G183">IF(D183&gt;2,C183*(D183-2)*$G$3,0)</f>
        <v>0</v>
      </c>
      <c r="H183" s="344">
        <f t="shared" si="25"/>
        <v>0</v>
      </c>
      <c r="I183" s="342" t="s">
        <v>303</v>
      </c>
      <c r="J183" s="23"/>
      <c r="K183" s="97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 t="s">
        <v>446</v>
      </c>
      <c r="B184" s="96">
        <v>28.0</v>
      </c>
      <c r="C184" s="97">
        <v>28.0</v>
      </c>
      <c r="D184" s="353">
        <v>1.0</v>
      </c>
      <c r="E184" s="69">
        <f t="shared" si="24"/>
        <v>33.6</v>
      </c>
      <c r="F184" s="359">
        <f t="array" ref="F184">IF(D184=0,0,IF(D184=1,C184*$F$3,C184*$F$3*2))</f>
        <v>28</v>
      </c>
      <c r="G184" s="359">
        <f t="array" ref="G184">IF(D184&gt;2,C184*(D184-2)*$G$3,0)</f>
        <v>0</v>
      </c>
      <c r="H184" s="344">
        <f t="shared" si="25"/>
        <v>61.6</v>
      </c>
      <c r="I184" s="342" t="s">
        <v>303</v>
      </c>
      <c r="J184" s="23"/>
      <c r="K184" s="97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 t="s">
        <v>447</v>
      </c>
      <c r="B185" s="96">
        <v>28.0</v>
      </c>
      <c r="C185" s="97">
        <v>28.0</v>
      </c>
      <c r="D185" s="353">
        <v>1.0</v>
      </c>
      <c r="E185" s="69">
        <f t="shared" si="24"/>
        <v>33.6</v>
      </c>
      <c r="F185" s="359">
        <f t="array" ref="F185">IF(D185=0,0,IF(D185=1,C185*$F$3,C185*$F$3*2))</f>
        <v>28</v>
      </c>
      <c r="G185" s="359">
        <f t="array" ref="G185">IF(D185&gt;2,C185*(D185-2)*$G$3,0)</f>
        <v>0</v>
      </c>
      <c r="H185" s="344">
        <f t="shared" si="25"/>
        <v>61.6</v>
      </c>
      <c r="I185" s="342" t="s">
        <v>303</v>
      </c>
      <c r="J185" s="23"/>
      <c r="K185" s="97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 t="s">
        <v>448</v>
      </c>
      <c r="B186" s="96">
        <v>28.0</v>
      </c>
      <c r="C186" s="97">
        <v>28.0</v>
      </c>
      <c r="D186" s="353">
        <v>1.0</v>
      </c>
      <c r="E186" s="69">
        <f t="shared" si="24"/>
        <v>33.6</v>
      </c>
      <c r="F186" s="359">
        <f t="array" ref="F186">IF(D186=0,0,IF(D186=1,C186*$F$3,C186*$F$3*2))</f>
        <v>28</v>
      </c>
      <c r="G186" s="359">
        <f t="array" ref="G186">IF(D186&gt;2,C186*(D186-2)*$G$3,0)</f>
        <v>0</v>
      </c>
      <c r="H186" s="344">
        <f t="shared" si="25"/>
        <v>61.6</v>
      </c>
      <c r="I186" s="342" t="s">
        <v>303</v>
      </c>
      <c r="J186" s="23"/>
      <c r="K186" s="97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346" t="s">
        <v>449</v>
      </c>
      <c r="B187" s="96">
        <v>28.0</v>
      </c>
      <c r="C187" s="97">
        <v>28.0</v>
      </c>
      <c r="D187" s="353">
        <v>1.0</v>
      </c>
      <c r="E187" s="69">
        <f t="shared" si="24"/>
        <v>33.6</v>
      </c>
      <c r="F187" s="359">
        <f t="array" ref="F187">IF(D187=0,0,IF(D187=1,C187*$F$3,C187*$F$3*2))</f>
        <v>28</v>
      </c>
      <c r="G187" s="359">
        <f t="array" ref="G187">IF(D187&gt;2,C187*(D187-2)*$G$3,0)</f>
        <v>0</v>
      </c>
      <c r="H187" s="344">
        <f t="shared" si="25"/>
        <v>61.6</v>
      </c>
      <c r="I187" s="342" t="s">
        <v>303</v>
      </c>
      <c r="J187" s="23"/>
      <c r="K187" s="97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346" t="s">
        <v>450</v>
      </c>
      <c r="B188" s="96">
        <v>28.0</v>
      </c>
      <c r="C188" s="97">
        <v>28.0</v>
      </c>
      <c r="D188" s="353">
        <v>1.0</v>
      </c>
      <c r="E188" s="69">
        <f t="shared" si="24"/>
        <v>33.6</v>
      </c>
      <c r="F188" s="359">
        <f t="array" ref="F188">IF(D188=0,0,IF(D188=1,C188*$F$3,C188*$F$3*2))</f>
        <v>28</v>
      </c>
      <c r="G188" s="359">
        <f t="array" ref="G188">IF(D188&gt;2,C188*(D188-2)*$G$3,0)</f>
        <v>0</v>
      </c>
      <c r="H188" s="344">
        <f t="shared" si="25"/>
        <v>61.6</v>
      </c>
      <c r="I188" s="342" t="s">
        <v>303</v>
      </c>
      <c r="J188" s="23"/>
      <c r="K188" s="97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346" t="s">
        <v>451</v>
      </c>
      <c r="B189" s="96">
        <v>0.0</v>
      </c>
      <c r="C189" s="97">
        <v>28.0</v>
      </c>
      <c r="D189" s="353">
        <v>0.0</v>
      </c>
      <c r="E189" s="69">
        <f t="shared" si="24"/>
        <v>0</v>
      </c>
      <c r="F189" s="359">
        <f t="array" ref="F189">IF(D189=0,0,IF(D189=1,C189*$F$3,C189*$F$3*2))</f>
        <v>0</v>
      </c>
      <c r="G189" s="359">
        <f t="array" ref="G189">IF(D189&gt;2,C189*(D189-2)*$G$3,0)</f>
        <v>0</v>
      </c>
      <c r="H189" s="344">
        <f t="shared" si="25"/>
        <v>0</v>
      </c>
      <c r="I189" s="342" t="s">
        <v>303</v>
      </c>
      <c r="J189" s="23"/>
      <c r="K189" s="97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346" t="s">
        <v>452</v>
      </c>
      <c r="B190" s="96">
        <v>28.0</v>
      </c>
      <c r="C190" s="97">
        <v>28.0</v>
      </c>
      <c r="D190" s="353">
        <v>1.0</v>
      </c>
      <c r="E190" s="69">
        <f t="shared" si="24"/>
        <v>33.6</v>
      </c>
      <c r="F190" s="359">
        <f t="array" ref="F190">IF(D190=0,0,IF(D190=1,C190*$F$3,C190*$F$3*2))</f>
        <v>28</v>
      </c>
      <c r="G190" s="359">
        <f t="array" ref="G190">IF(D190&gt;2,C190*(D190-2)*$G$3,0)</f>
        <v>0</v>
      </c>
      <c r="H190" s="344">
        <f t="shared" si="25"/>
        <v>61.6</v>
      </c>
      <c r="I190" s="342" t="s">
        <v>303</v>
      </c>
      <c r="J190" s="23"/>
      <c r="K190" s="97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346" t="s">
        <v>453</v>
      </c>
      <c r="B191" s="96">
        <v>28.0</v>
      </c>
      <c r="C191" s="97">
        <v>28.0</v>
      </c>
      <c r="D191" s="353">
        <v>1.0</v>
      </c>
      <c r="E191" s="69">
        <f t="shared" si="24"/>
        <v>33.6</v>
      </c>
      <c r="F191" s="359">
        <f t="array" ref="F191">IF(D191=0,0,IF(D191=1,C191*$F$3,C191*$F$3*2))</f>
        <v>28</v>
      </c>
      <c r="G191" s="359">
        <f t="array" ref="G191">IF(D191&gt;2,C191*(D191-2)*$G$3,0)</f>
        <v>0</v>
      </c>
      <c r="H191" s="344">
        <f t="shared" si="25"/>
        <v>61.6</v>
      </c>
      <c r="I191" s="342" t="s">
        <v>303</v>
      </c>
      <c r="J191" s="23"/>
      <c r="K191" s="97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346" t="s">
        <v>454</v>
      </c>
      <c r="B192" s="96">
        <v>0.0</v>
      </c>
      <c r="C192" s="97">
        <v>20.0</v>
      </c>
      <c r="D192" s="353">
        <v>0.0</v>
      </c>
      <c r="E192" s="69">
        <f t="shared" si="24"/>
        <v>0</v>
      </c>
      <c r="F192" s="359">
        <f t="array" ref="F192">IF(D192=0,0,IF(D192=1,C192*$F$3,C192*$F$3*2))</f>
        <v>0</v>
      </c>
      <c r="G192" s="359">
        <f t="array" ref="G192">IF(D192&gt;2,C192*(D192-2)*$G$3,0)</f>
        <v>0</v>
      </c>
      <c r="H192" s="344">
        <f t="shared" si="25"/>
        <v>0</v>
      </c>
      <c r="I192" s="342" t="s">
        <v>303</v>
      </c>
      <c r="J192" s="23"/>
      <c r="K192" s="97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346" t="s">
        <v>455</v>
      </c>
      <c r="B193" s="96">
        <v>20.0</v>
      </c>
      <c r="C193" s="97">
        <v>20.0</v>
      </c>
      <c r="D193" s="353">
        <v>1.0</v>
      </c>
      <c r="E193" s="69">
        <f t="shared" si="24"/>
        <v>24</v>
      </c>
      <c r="F193" s="359">
        <f t="array" ref="F193">IF(D193=0,0,IF(D193=1,C193*$F$3,C193*$F$3*2))</f>
        <v>20</v>
      </c>
      <c r="G193" s="359">
        <f t="array" ref="G193">IF(D193&gt;2,C193*(D193-2)*$G$3,0)</f>
        <v>0</v>
      </c>
      <c r="H193" s="344">
        <f t="shared" si="25"/>
        <v>44</v>
      </c>
      <c r="I193" s="342" t="s">
        <v>303</v>
      </c>
      <c r="J193" s="23"/>
      <c r="K193" s="97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346" t="s">
        <v>456</v>
      </c>
      <c r="B194" s="96">
        <v>0.0</v>
      </c>
      <c r="C194" s="97">
        <v>30.0</v>
      </c>
      <c r="D194" s="353">
        <v>1.0</v>
      </c>
      <c r="E194" s="69">
        <f t="shared" si="24"/>
        <v>0</v>
      </c>
      <c r="F194" s="359">
        <f t="array" ref="F194">IF(D194=0,0,IF(D194=1,C194*$F$3,C194*$F$3*2))</f>
        <v>30</v>
      </c>
      <c r="G194" s="359">
        <f t="array" ref="G194">IF(D194&gt;2,C194*(D194-2)*$G$3,0)</f>
        <v>0</v>
      </c>
      <c r="H194" s="344">
        <f t="shared" si="25"/>
        <v>30</v>
      </c>
      <c r="I194" s="342" t="s">
        <v>303</v>
      </c>
      <c r="J194" s="23"/>
      <c r="K194" s="97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90" t="s">
        <v>457</v>
      </c>
      <c r="B195" s="96">
        <v>0.0</v>
      </c>
      <c r="C195" s="97">
        <v>20.0</v>
      </c>
      <c r="D195" s="353">
        <v>0.0</v>
      </c>
      <c r="E195" s="69">
        <f t="shared" si="24"/>
        <v>0</v>
      </c>
      <c r="F195" s="359">
        <f t="array" ref="F195">IF(D195=0,0,IF(D195=1,C195*$F$3,C195*$F$3*2))</f>
        <v>0</v>
      </c>
      <c r="G195" s="359">
        <f t="array" ref="G195">IF(D195&gt;2,C195*(D195-2)*$G$3,0)</f>
        <v>0</v>
      </c>
      <c r="H195" s="344">
        <f t="shared" si="25"/>
        <v>0</v>
      </c>
      <c r="I195" s="342" t="s">
        <v>303</v>
      </c>
      <c r="J195" s="23"/>
      <c r="K195" s="97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5.0" customHeight="1">
      <c r="A196" s="90" t="s">
        <v>458</v>
      </c>
      <c r="B196" s="96">
        <v>0.0</v>
      </c>
      <c r="C196" s="97">
        <v>20.0</v>
      </c>
      <c r="D196" s="353">
        <v>0.0</v>
      </c>
      <c r="E196" s="69">
        <f t="shared" si="24"/>
        <v>0</v>
      </c>
      <c r="F196" s="359">
        <f t="array" ref="F196">IF(D196=0,0,IF(D196=1,C196*$F$3,C196*$F$3*2))</f>
        <v>0</v>
      </c>
      <c r="G196" s="359">
        <f t="array" ref="G196">IF(D196&gt;2,C196*(D196-2)*$G$3,0)</f>
        <v>0</v>
      </c>
      <c r="H196" s="344">
        <f t="shared" si="25"/>
        <v>0</v>
      </c>
      <c r="I196" s="342" t="s">
        <v>303</v>
      </c>
      <c r="J196" s="23"/>
      <c r="K196" s="97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5.0" customHeight="1">
      <c r="A197" s="90" t="s">
        <v>459</v>
      </c>
      <c r="B197" s="96">
        <v>20.0</v>
      </c>
      <c r="C197" s="97">
        <v>20.0</v>
      </c>
      <c r="D197" s="353">
        <v>1.0</v>
      </c>
      <c r="E197" s="69">
        <f t="shared" si="24"/>
        <v>24</v>
      </c>
      <c r="F197" s="359">
        <f t="array" ref="F197">IF(D197=0,0,IF(D197=1,C197*$F$3,C197*$F$3*2))</f>
        <v>20</v>
      </c>
      <c r="G197" s="359">
        <f t="array" ref="G197">IF(D197&gt;2,C197*(D197-2)*$G$3,0)</f>
        <v>0</v>
      </c>
      <c r="H197" s="344">
        <f t="shared" si="25"/>
        <v>44</v>
      </c>
      <c r="I197" s="342" t="s">
        <v>303</v>
      </c>
      <c r="J197" s="23"/>
      <c r="K197" s="97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 t="s">
        <v>460</v>
      </c>
      <c r="B198" s="96">
        <v>0.0</v>
      </c>
      <c r="C198" s="97">
        <v>20.0</v>
      </c>
      <c r="D198" s="353">
        <v>0.0</v>
      </c>
      <c r="E198" s="69">
        <f t="shared" si="24"/>
        <v>0</v>
      </c>
      <c r="F198" s="359">
        <f t="array" ref="F198">IF(D198=0,0,IF(D198=1,C198*$F$3,C198*$F$3*2))</f>
        <v>0</v>
      </c>
      <c r="G198" s="359">
        <f t="array" ref="G198">IF(D198&gt;2,C198*(D198-2)*$G$3,0)</f>
        <v>0</v>
      </c>
      <c r="H198" s="344">
        <f t="shared" si="25"/>
        <v>0</v>
      </c>
      <c r="I198" s="342" t="s">
        <v>303</v>
      </c>
      <c r="J198" s="23"/>
      <c r="K198" s="97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 t="s">
        <v>461</v>
      </c>
      <c r="B199" s="96">
        <v>0.0</v>
      </c>
      <c r="C199" s="97">
        <v>20.0</v>
      </c>
      <c r="D199" s="353">
        <v>0.0</v>
      </c>
      <c r="E199" s="69">
        <f t="shared" si="24"/>
        <v>0</v>
      </c>
      <c r="F199" s="359">
        <f t="array" ref="F199">IF(D199=0,0,IF(D199=1,C199*$F$3,C199*$F$3*2))</f>
        <v>0</v>
      </c>
      <c r="G199" s="359">
        <f t="array" ref="G199">IF(D199&gt;2,C199*(D199-2)*$G$3,0)</f>
        <v>0</v>
      </c>
      <c r="H199" s="344">
        <f t="shared" si="25"/>
        <v>0</v>
      </c>
      <c r="I199" s="342" t="s">
        <v>303</v>
      </c>
      <c r="J199" s="23"/>
      <c r="K199" s="97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 t="s">
        <v>462</v>
      </c>
      <c r="B200" s="96">
        <v>28.0</v>
      </c>
      <c r="C200" s="97">
        <v>28.0</v>
      </c>
      <c r="D200" s="353">
        <v>1.0</v>
      </c>
      <c r="E200" s="69">
        <f t="shared" si="24"/>
        <v>33.6</v>
      </c>
      <c r="F200" s="359">
        <f t="array" ref="F200">IF(D200=0,0,IF(D200=1,C200*$F$3,C200*$F$3*2))</f>
        <v>28</v>
      </c>
      <c r="G200" s="359">
        <f t="array" ref="G200">IF(D200&gt;2,C200*(D200-2)*$G$3,0)</f>
        <v>0</v>
      </c>
      <c r="H200" s="344">
        <f t="shared" si="25"/>
        <v>61.6</v>
      </c>
      <c r="I200" s="342" t="s">
        <v>303</v>
      </c>
      <c r="J200" s="23"/>
      <c r="K200" s="97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 t="s">
        <v>463</v>
      </c>
      <c r="B201" s="96">
        <v>28.0</v>
      </c>
      <c r="C201" s="97">
        <v>28.0</v>
      </c>
      <c r="D201" s="353">
        <v>1.0</v>
      </c>
      <c r="E201" s="69">
        <f t="shared" si="24"/>
        <v>33.6</v>
      </c>
      <c r="F201" s="359">
        <f t="array" ref="F201">IF(D201=0,0,IF(D201=1,C201*$F$3,C201*$F$3*2))</f>
        <v>28</v>
      </c>
      <c r="G201" s="359">
        <f t="array" ref="G201">IF(D201&gt;2,C201*(D201-2)*$G$3,0)</f>
        <v>0</v>
      </c>
      <c r="H201" s="344">
        <f t="shared" si="25"/>
        <v>61.6</v>
      </c>
      <c r="I201" s="342" t="s">
        <v>303</v>
      </c>
      <c r="J201" s="23"/>
      <c r="K201" s="97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 t="s">
        <v>464</v>
      </c>
      <c r="B202" s="96">
        <v>16.0</v>
      </c>
      <c r="C202" s="97">
        <v>0.0</v>
      </c>
      <c r="D202" s="353">
        <v>1.0</v>
      </c>
      <c r="E202" s="69">
        <f t="shared" si="24"/>
        <v>19.2</v>
      </c>
      <c r="F202" s="359">
        <f t="array" ref="F202">IF(D202=0,0,IF(D202=1,C202*$F$3,C202*$F$3*2))</f>
        <v>0</v>
      </c>
      <c r="G202" s="359">
        <f t="array" ref="G202">IF(D202&gt;2,C202*(D202-2)*$G$3,0)</f>
        <v>0</v>
      </c>
      <c r="H202" s="344">
        <f t="shared" si="25"/>
        <v>19.2</v>
      </c>
      <c r="I202" s="342" t="s">
        <v>303</v>
      </c>
      <c r="J202" s="23"/>
      <c r="K202" s="97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 t="s">
        <v>465</v>
      </c>
      <c r="B203" s="96">
        <v>20.0</v>
      </c>
      <c r="C203" s="97">
        <v>20.0</v>
      </c>
      <c r="D203" s="353">
        <v>1.0</v>
      </c>
      <c r="E203" s="69">
        <f t="shared" si="24"/>
        <v>24</v>
      </c>
      <c r="F203" s="359">
        <f t="array" ref="F203">IF(D203=0,0,IF(D203=1,C203*$F$3,C203*$F$3*2))</f>
        <v>20</v>
      </c>
      <c r="G203" s="359">
        <f t="array" ref="G203">IF(D203&gt;2,C203*(D203-2)*$G$3,0)</f>
        <v>0</v>
      </c>
      <c r="H203" s="344">
        <f t="shared" si="25"/>
        <v>44</v>
      </c>
      <c r="I203" s="342" t="s">
        <v>303</v>
      </c>
      <c r="J203" s="23"/>
      <c r="K203" s="97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 t="s">
        <v>466</v>
      </c>
      <c r="B204" s="96">
        <v>0.0</v>
      </c>
      <c r="C204" s="97">
        <v>28.0</v>
      </c>
      <c r="D204" s="353">
        <v>0.0</v>
      </c>
      <c r="E204" s="69">
        <f t="shared" si="24"/>
        <v>0</v>
      </c>
      <c r="F204" s="359">
        <f t="array" ref="F204">IF(D204=0,0,IF(D204=1,C204*$F$3,C204*$F$3*2))</f>
        <v>0</v>
      </c>
      <c r="G204" s="359">
        <f t="array" ref="G204">IF(D204&gt;2,C204*(D204-2)*$G$3,0)</f>
        <v>0</v>
      </c>
      <c r="H204" s="344">
        <f t="shared" si="25"/>
        <v>0</v>
      </c>
      <c r="I204" s="342" t="s">
        <v>303</v>
      </c>
      <c r="J204" s="23"/>
      <c r="K204" s="97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346" t="s">
        <v>467</v>
      </c>
      <c r="B205" s="96">
        <v>28.0</v>
      </c>
      <c r="C205" s="97">
        <v>28.0</v>
      </c>
      <c r="D205" s="353">
        <v>1.0</v>
      </c>
      <c r="E205" s="69">
        <f t="shared" si="24"/>
        <v>33.6</v>
      </c>
      <c r="F205" s="359">
        <f t="array" ref="F205">IF(D205=0,0,IF(D205=1,C205*$F$3,C205*$F$3*2))</f>
        <v>28</v>
      </c>
      <c r="G205" s="359">
        <f t="array" ref="G205">IF(D205&gt;2,C205*(D205-2)*$G$3,0)</f>
        <v>0</v>
      </c>
      <c r="H205" s="344">
        <f t="shared" si="25"/>
        <v>61.6</v>
      </c>
      <c r="I205" s="342" t="s">
        <v>303</v>
      </c>
      <c r="J205" s="23"/>
      <c r="K205" s="97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138"/>
      <c r="C206" s="101"/>
      <c r="D206" s="96"/>
      <c r="E206" s="69"/>
      <c r="F206" s="69"/>
      <c r="G206" s="69"/>
      <c r="H206" s="355">
        <f>SUM(H179:H205)</f>
        <v>948.4</v>
      </c>
      <c r="I206" s="357"/>
      <c r="J206" s="23"/>
      <c r="K206" s="97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96"/>
      <c r="C207" s="97"/>
      <c r="D207" s="96"/>
      <c r="E207" s="69"/>
      <c r="F207" s="69"/>
      <c r="G207" s="34" t="s">
        <v>326</v>
      </c>
      <c r="H207" s="355">
        <f>SUM(H206,H178)</f>
        <v>3051.2</v>
      </c>
      <c r="I207" s="358"/>
      <c r="J207" s="23"/>
      <c r="K207" s="97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96"/>
      <c r="C208" s="97"/>
      <c r="D208" s="96"/>
      <c r="E208" s="69"/>
      <c r="F208" s="69"/>
      <c r="G208" s="69"/>
      <c r="H208" s="344"/>
      <c r="I208" s="358"/>
      <c r="J208" s="23"/>
      <c r="K208" s="97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348" t="s">
        <v>468</v>
      </c>
      <c r="B209" s="148" t="s">
        <v>263</v>
      </c>
      <c r="C209" s="349" t="s">
        <v>264</v>
      </c>
      <c r="D209" s="350" t="s">
        <v>265</v>
      </c>
      <c r="E209" s="351" t="s">
        <v>328</v>
      </c>
      <c r="F209" s="351" t="s">
        <v>329</v>
      </c>
      <c r="G209" s="351" t="s">
        <v>330</v>
      </c>
      <c r="H209" s="351" t="s">
        <v>81</v>
      </c>
      <c r="I209" s="358"/>
      <c r="J209" s="23"/>
      <c r="K209" s="97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90" t="s">
        <v>270</v>
      </c>
      <c r="B210" s="31"/>
      <c r="C210" s="101"/>
      <c r="D210" s="96"/>
      <c r="E210" s="69"/>
      <c r="F210" s="69"/>
      <c r="G210" s="69"/>
      <c r="H210" s="344"/>
      <c r="I210" s="69"/>
      <c r="J210" s="23"/>
      <c r="K210" s="97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 t="s">
        <v>469</v>
      </c>
      <c r="B211" s="96">
        <v>56.0</v>
      </c>
      <c r="C211" s="97">
        <v>28.0</v>
      </c>
      <c r="D211" s="353">
        <v>1.0</v>
      </c>
      <c r="E211" s="69">
        <f t="shared" ref="E211:E228" si="26">B211*$E$2</f>
        <v>67.2</v>
      </c>
      <c r="F211" s="354">
        <f t="array" ref="F211">IF(D211=0,0,IF(D211=1,C211*$F$2,C211*$F$2*2))</f>
        <v>28</v>
      </c>
      <c r="G211" s="354">
        <f t="array" ref="G211">IF(D211&gt;2,C211*(D211-2)*$G$2,0)</f>
        <v>0</v>
      </c>
      <c r="H211" s="344">
        <f t="shared" ref="H211:H228" si="27">SUM(E211:G211)</f>
        <v>95.2</v>
      </c>
      <c r="I211" s="97" t="s">
        <v>108</v>
      </c>
      <c r="J211" s="23"/>
      <c r="K211" s="97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 t="s">
        <v>470</v>
      </c>
      <c r="B212" s="96">
        <v>0.0</v>
      </c>
      <c r="C212" s="97">
        <v>28.0</v>
      </c>
      <c r="D212" s="353">
        <v>3.0</v>
      </c>
      <c r="E212" s="69">
        <f t="shared" si="26"/>
        <v>0</v>
      </c>
      <c r="F212" s="354">
        <f t="array" ref="F212">IF(D212=0,0,IF(D212=1,C212*$F$2,C212*$F$2*2))</f>
        <v>56</v>
      </c>
      <c r="G212" s="354">
        <f t="array" ref="G212">IF(D212&gt;2,C212*(D212-2)*$G$2,0)</f>
        <v>22.4</v>
      </c>
      <c r="H212" s="344">
        <f t="shared" si="27"/>
        <v>78.4</v>
      </c>
      <c r="I212" s="97" t="s">
        <v>108</v>
      </c>
      <c r="J212" s="23"/>
      <c r="K212" s="97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 t="s">
        <v>471</v>
      </c>
      <c r="B213" s="96">
        <v>14.0</v>
      </c>
      <c r="C213" s="97">
        <v>28.0</v>
      </c>
      <c r="D213" s="353">
        <v>4.0</v>
      </c>
      <c r="E213" s="69">
        <f t="shared" si="26"/>
        <v>16.8</v>
      </c>
      <c r="F213" s="354">
        <f t="array" ref="F213">IF(D213=0,0,IF(D213=1,C213*$F$2,C213*$F$2*2))</f>
        <v>56</v>
      </c>
      <c r="G213" s="354">
        <f t="array" ref="G213">IF(D213&gt;2,C213*(D213-2)*$G$2,0)</f>
        <v>44.8</v>
      </c>
      <c r="H213" s="344">
        <f t="shared" si="27"/>
        <v>117.6</v>
      </c>
      <c r="I213" s="97" t="s">
        <v>108</v>
      </c>
      <c r="J213" s="23"/>
      <c r="K213" s="97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 t="s">
        <v>472</v>
      </c>
      <c r="B214" s="356">
        <v>36.0</v>
      </c>
      <c r="C214" s="365">
        <v>12.0</v>
      </c>
      <c r="D214" s="353">
        <v>1.0</v>
      </c>
      <c r="E214" s="69">
        <f t="shared" si="26"/>
        <v>43.2</v>
      </c>
      <c r="F214" s="354">
        <f t="array" ref="F214">IF(D214=0,0,IF(D214=1,C214*$F$2,C214*$F$2*2))</f>
        <v>12</v>
      </c>
      <c r="G214" s="354">
        <f t="array" ref="G214">IF(D214&gt;2,C214*(D214-2)*$G$2,0)</f>
        <v>0</v>
      </c>
      <c r="H214" s="344">
        <f t="shared" si="27"/>
        <v>55.2</v>
      </c>
      <c r="I214" s="97" t="s">
        <v>108</v>
      </c>
      <c r="J214" s="23" t="s">
        <v>473</v>
      </c>
      <c r="K214" s="97" t="s">
        <v>338</v>
      </c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 t="s">
        <v>474</v>
      </c>
      <c r="B215" s="96">
        <v>28.0</v>
      </c>
      <c r="C215" s="97">
        <v>28.0</v>
      </c>
      <c r="D215" s="353">
        <v>6.0</v>
      </c>
      <c r="E215" s="69">
        <f t="shared" si="26"/>
        <v>33.6</v>
      </c>
      <c r="F215" s="354">
        <f t="array" ref="F215">IF(D215=0,0,IF(D215=1,C215*$F$2,C215*$F$2*2))</f>
        <v>56</v>
      </c>
      <c r="G215" s="354">
        <f t="array" ref="G215">IF(D215&gt;2,C215*(D215-2)*$G$2,0)</f>
        <v>89.6</v>
      </c>
      <c r="H215" s="344">
        <f t="shared" si="27"/>
        <v>179.2</v>
      </c>
      <c r="I215" s="97" t="s">
        <v>108</v>
      </c>
      <c r="J215" s="23"/>
      <c r="K215" s="97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346" t="s">
        <v>475</v>
      </c>
      <c r="B216" s="96">
        <v>0.0</v>
      </c>
      <c r="C216" s="97">
        <v>28.0</v>
      </c>
      <c r="D216" s="353">
        <v>4.0</v>
      </c>
      <c r="E216" s="69">
        <f t="shared" si="26"/>
        <v>0</v>
      </c>
      <c r="F216" s="354">
        <f t="array" ref="F216">IF(D216=0,0,IF(D216=1,C216*$F$2,C216*$F$2*2))</f>
        <v>56</v>
      </c>
      <c r="G216" s="354">
        <f t="array" ref="G216">IF(D216&gt;2,C216*(D216-2)*$G$2,0)</f>
        <v>44.8</v>
      </c>
      <c r="H216" s="344">
        <f t="shared" si="27"/>
        <v>100.8</v>
      </c>
      <c r="I216" s="97" t="s">
        <v>108</v>
      </c>
      <c r="J216" s="23"/>
      <c r="K216" s="97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346" t="s">
        <v>476</v>
      </c>
      <c r="B217" s="96">
        <v>28.0</v>
      </c>
      <c r="C217" s="97">
        <v>0.0</v>
      </c>
      <c r="D217" s="353">
        <v>1.0</v>
      </c>
      <c r="E217" s="69">
        <f t="shared" si="26"/>
        <v>33.6</v>
      </c>
      <c r="F217" s="354">
        <f t="array" ref="F217">IF(D217=0,0,IF(D217=1,C217*$F$2,C217*$F$2*2))</f>
        <v>0</v>
      </c>
      <c r="G217" s="354">
        <f t="array" ref="G217">IF(D217&gt;2,C217*(D217-2)*$G$2,0)</f>
        <v>0</v>
      </c>
      <c r="H217" s="344">
        <f t="shared" si="27"/>
        <v>33.6</v>
      </c>
      <c r="I217" s="97" t="s">
        <v>108</v>
      </c>
      <c r="J217" s="23"/>
      <c r="K217" s="97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346" t="s">
        <v>477</v>
      </c>
      <c r="B218" s="356">
        <v>16.0</v>
      </c>
      <c r="C218" s="97">
        <v>0.0</v>
      </c>
      <c r="D218" s="353">
        <v>1.0</v>
      </c>
      <c r="E218" s="69">
        <f t="shared" si="26"/>
        <v>19.2</v>
      </c>
      <c r="F218" s="354">
        <f t="array" ref="F218">IF(D218=0,0,IF(D218=1,C218*$F$2,C218*$F$2*2))</f>
        <v>0</v>
      </c>
      <c r="G218" s="354">
        <f t="array" ref="G218">IF(D218&gt;2,C218*(D218-2)*$G$2,0)</f>
        <v>0</v>
      </c>
      <c r="H218" s="344">
        <f t="shared" si="27"/>
        <v>19.2</v>
      </c>
      <c r="I218" s="97" t="s">
        <v>108</v>
      </c>
      <c r="J218" s="23"/>
      <c r="K218" s="97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346" t="s">
        <v>478</v>
      </c>
      <c r="B219" s="96">
        <v>28.0</v>
      </c>
      <c r="C219" s="97">
        <v>14.0</v>
      </c>
      <c r="D219" s="353">
        <v>2.0</v>
      </c>
      <c r="E219" s="69">
        <f t="shared" si="26"/>
        <v>33.6</v>
      </c>
      <c r="F219" s="354">
        <f t="array" ref="F219">IF(D219=0,0,IF(D219=1,C219*$F$2,C219*$F$2*2))</f>
        <v>28</v>
      </c>
      <c r="G219" s="354">
        <f t="array" ref="G219">IF(D219&gt;2,C219*(D219-2)*$G$2,0)</f>
        <v>0</v>
      </c>
      <c r="H219" s="344">
        <f t="shared" si="27"/>
        <v>61.6</v>
      </c>
      <c r="I219" s="97" t="s">
        <v>108</v>
      </c>
      <c r="J219" s="23"/>
      <c r="K219" s="97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346" t="s">
        <v>479</v>
      </c>
      <c r="B220" s="96">
        <v>0.0</v>
      </c>
      <c r="C220" s="97">
        <v>28.0</v>
      </c>
      <c r="D220" s="353">
        <v>0.0</v>
      </c>
      <c r="E220" s="69">
        <f t="shared" si="26"/>
        <v>0</v>
      </c>
      <c r="F220" s="354">
        <f t="array" ref="F220">IF(D220=0,0,IF(D220=1,C220*$F$2,C220*$F$2*2))</f>
        <v>0</v>
      </c>
      <c r="G220" s="354">
        <f t="array" ref="G220">IF(D220&gt;2,C220*(D220-2)*$G$2,0)</f>
        <v>0</v>
      </c>
      <c r="H220" s="344">
        <f t="shared" si="27"/>
        <v>0</v>
      </c>
      <c r="I220" s="97" t="s">
        <v>108</v>
      </c>
      <c r="J220" s="23"/>
      <c r="K220" s="97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 t="s">
        <v>480</v>
      </c>
      <c r="B221" s="96">
        <v>14.0</v>
      </c>
      <c r="C221" s="97">
        <v>14.0</v>
      </c>
      <c r="D221" s="353">
        <v>1.0</v>
      </c>
      <c r="E221" s="69">
        <f t="shared" si="26"/>
        <v>16.8</v>
      </c>
      <c r="F221" s="354">
        <f t="array" ref="F221">IF(D221=0,0,IF(D221=1,C221*$F$2,C221*$F$2*2))</f>
        <v>14</v>
      </c>
      <c r="G221" s="354">
        <f t="array" ref="G221">IF(D221&gt;2,C221*(D221-2)*$G$2,0)</f>
        <v>0</v>
      </c>
      <c r="H221" s="344">
        <f t="shared" si="27"/>
        <v>30.8</v>
      </c>
      <c r="I221" s="97" t="s">
        <v>108</v>
      </c>
      <c r="J221" s="23"/>
      <c r="K221" s="97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 t="s">
        <v>481</v>
      </c>
      <c r="B222" s="96">
        <v>28.0</v>
      </c>
      <c r="C222" s="97">
        <v>28.0</v>
      </c>
      <c r="D222" s="353">
        <v>2.0</v>
      </c>
      <c r="E222" s="69">
        <f t="shared" si="26"/>
        <v>33.6</v>
      </c>
      <c r="F222" s="354">
        <f t="array" ref="F222">IF(D222=0,0,IF(D222=1,C222*$F$2,C222*$F$2*2))</f>
        <v>56</v>
      </c>
      <c r="G222" s="354">
        <f t="array" ref="G222">IF(D222&gt;2,C222*(D222-2)*$G$2,0)</f>
        <v>0</v>
      </c>
      <c r="H222" s="344">
        <f t="shared" si="27"/>
        <v>89.6</v>
      </c>
      <c r="I222" s="97" t="s">
        <v>108</v>
      </c>
      <c r="J222" s="23"/>
      <c r="K222" s="97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 t="s">
        <v>482</v>
      </c>
      <c r="B223" s="96">
        <v>28.0</v>
      </c>
      <c r="C223" s="97">
        <v>28.0</v>
      </c>
      <c r="D223" s="353">
        <v>2.0</v>
      </c>
      <c r="E223" s="69">
        <f t="shared" si="26"/>
        <v>33.6</v>
      </c>
      <c r="F223" s="354">
        <f t="array" ref="F223">IF(D223=0,0,IF(D223=1,C223*$F$2,C223*$F$2*2))</f>
        <v>56</v>
      </c>
      <c r="G223" s="354">
        <f t="array" ref="G223">IF(D223&gt;2,C223*(D223-2)*$G$2,0)</f>
        <v>0</v>
      </c>
      <c r="H223" s="344">
        <f t="shared" si="27"/>
        <v>89.6</v>
      </c>
      <c r="I223" s="97" t="s">
        <v>108</v>
      </c>
      <c r="J223" s="23"/>
      <c r="K223" s="97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346" t="s">
        <v>483</v>
      </c>
      <c r="B224" s="356">
        <v>20.0</v>
      </c>
      <c r="C224" s="97">
        <v>0.0</v>
      </c>
      <c r="D224" s="353">
        <v>1.0</v>
      </c>
      <c r="E224" s="69">
        <f t="shared" si="26"/>
        <v>24</v>
      </c>
      <c r="F224" s="354">
        <f t="array" ref="F224">IF(D224=0,0,IF(D224=1,C224*$F$2,C224*$F$2*2))</f>
        <v>0</v>
      </c>
      <c r="G224" s="354">
        <f t="array" ref="G224">IF(D224&gt;2,C224*(D224-2)*$G$2,0)</f>
        <v>0</v>
      </c>
      <c r="H224" s="344">
        <f t="shared" si="27"/>
        <v>24</v>
      </c>
      <c r="I224" s="97" t="s">
        <v>108</v>
      </c>
      <c r="J224" s="23"/>
      <c r="K224" s="97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346" t="s">
        <v>484</v>
      </c>
      <c r="B225" s="356">
        <v>8.0</v>
      </c>
      <c r="C225" s="97">
        <v>0.0</v>
      </c>
      <c r="D225" s="353">
        <v>1.0</v>
      </c>
      <c r="E225" s="69">
        <f t="shared" si="26"/>
        <v>9.6</v>
      </c>
      <c r="F225" s="354">
        <f t="array" ref="F225">IF(D225=0,0,IF(D225=1,C225*$F$2,C225*$F$2*2))</f>
        <v>0</v>
      </c>
      <c r="G225" s="354">
        <f t="array" ref="G225">IF(D225&gt;2,C225*(D225-2)*$G$2,0)</f>
        <v>0</v>
      </c>
      <c r="H225" s="344">
        <f t="shared" si="27"/>
        <v>9.6</v>
      </c>
      <c r="I225" s="97" t="s">
        <v>108</v>
      </c>
      <c r="J225" s="23"/>
      <c r="K225" s="97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 t="s">
        <v>485</v>
      </c>
      <c r="B226" s="96">
        <v>0.0</v>
      </c>
      <c r="C226" s="97">
        <v>14.0</v>
      </c>
      <c r="D226" s="353">
        <v>0.0</v>
      </c>
      <c r="E226" s="69">
        <f t="shared" si="26"/>
        <v>0</v>
      </c>
      <c r="F226" s="354">
        <f t="array" ref="F226">IF(D226=0,0,IF(D226=1,C226*$F$2,C226*$F$2*2))</f>
        <v>0</v>
      </c>
      <c r="G226" s="354">
        <f t="array" ref="G226">IF(D226&gt;2,C226*(D226-2)*$G$2,0)</f>
        <v>0</v>
      </c>
      <c r="H226" s="344">
        <f t="shared" si="27"/>
        <v>0</v>
      </c>
      <c r="I226" s="97" t="s">
        <v>108</v>
      </c>
      <c r="J226" s="23"/>
      <c r="K226" s="97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 t="s">
        <v>486</v>
      </c>
      <c r="B227" s="96">
        <v>28.0</v>
      </c>
      <c r="C227" s="97">
        <v>28.0</v>
      </c>
      <c r="D227" s="353">
        <v>2.0</v>
      </c>
      <c r="E227" s="69">
        <f t="shared" si="26"/>
        <v>33.6</v>
      </c>
      <c r="F227" s="354">
        <f t="array" ref="F227">IF(D227=0,0,IF(D227=1,C227*$F$2,C227*$F$2*2))</f>
        <v>56</v>
      </c>
      <c r="G227" s="354">
        <f t="array" ref="G227">IF(D227&gt;2,C227*(D227-2)*$G$2,0)</f>
        <v>0</v>
      </c>
      <c r="H227" s="344">
        <f t="shared" si="27"/>
        <v>89.6</v>
      </c>
      <c r="I227" s="97" t="s">
        <v>108</v>
      </c>
      <c r="J227" s="23"/>
      <c r="K227" s="97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 t="s">
        <v>487</v>
      </c>
      <c r="B228" s="356">
        <v>16.0</v>
      </c>
      <c r="C228" s="97">
        <v>0.0</v>
      </c>
      <c r="D228" s="353">
        <v>1.0</v>
      </c>
      <c r="E228" s="69">
        <f t="shared" si="26"/>
        <v>19.2</v>
      </c>
      <c r="F228" s="354">
        <f t="array" ref="F228">IF(D228=0,0,IF(D228=1,C228*$F$2,C228*$F$2*2))</f>
        <v>0</v>
      </c>
      <c r="G228" s="354">
        <f t="array" ref="G228">IF(D228&gt;2,C228*(D228-2)*$G$2,0)</f>
        <v>0</v>
      </c>
      <c r="H228" s="344">
        <f t="shared" si="27"/>
        <v>19.2</v>
      </c>
      <c r="I228" s="97" t="s">
        <v>108</v>
      </c>
      <c r="J228" s="23"/>
      <c r="K228" s="97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90" t="s">
        <v>274</v>
      </c>
      <c r="B229" s="96"/>
      <c r="C229" s="97"/>
      <c r="D229" s="96"/>
      <c r="E229" s="69"/>
      <c r="F229" s="23"/>
      <c r="G229" s="23"/>
      <c r="H229" s="355">
        <f>SUM(H211:H228)</f>
        <v>1093.2</v>
      </c>
      <c r="I229" s="97"/>
      <c r="J229" s="23"/>
      <c r="K229" s="97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 t="s">
        <v>488</v>
      </c>
      <c r="B230" s="96">
        <v>28.0</v>
      </c>
      <c r="C230" s="97">
        <v>56.0</v>
      </c>
      <c r="D230" s="353">
        <v>2.0</v>
      </c>
      <c r="E230" s="69">
        <f t="shared" ref="E230:E242" si="28">B230*$E$2</f>
        <v>33.6</v>
      </c>
      <c r="F230" s="354">
        <f t="array" ref="F230">IF(D230=0,0,IF(D230=1,C230*$F$2,C230*$F$2*2))</f>
        <v>112</v>
      </c>
      <c r="G230" s="354">
        <f t="array" ref="G230">IF(D230&gt;2,C230*(D230-2)*$G$2,0)</f>
        <v>0</v>
      </c>
      <c r="H230" s="344">
        <f t="shared" ref="H230:H249" si="29">SUM(E230:G230)</f>
        <v>145.6</v>
      </c>
      <c r="I230" s="97" t="s">
        <v>108</v>
      </c>
      <c r="J230" s="23"/>
      <c r="K230" s="97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 t="s">
        <v>489</v>
      </c>
      <c r="B231" s="96">
        <v>28.0</v>
      </c>
      <c r="C231" s="97">
        <v>28.0</v>
      </c>
      <c r="D231" s="353">
        <v>3.0</v>
      </c>
      <c r="E231" s="69">
        <f t="shared" si="28"/>
        <v>33.6</v>
      </c>
      <c r="F231" s="354">
        <f t="array" ref="F231">IF(D231=0,0,IF(D231=1,C231*$F$2,C231*$F$2*2))</f>
        <v>56</v>
      </c>
      <c r="G231" s="354">
        <f t="array" ref="G231">IF(D231&gt;2,C231*(D231-2)*$G$2,0)</f>
        <v>22.4</v>
      </c>
      <c r="H231" s="344">
        <f t="shared" si="29"/>
        <v>112</v>
      </c>
      <c r="I231" s="97" t="s">
        <v>108</v>
      </c>
      <c r="J231" s="23"/>
      <c r="K231" s="97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 t="s">
        <v>490</v>
      </c>
      <c r="B232" s="96">
        <v>0.0</v>
      </c>
      <c r="C232" s="97">
        <v>24.0</v>
      </c>
      <c r="D232" s="353">
        <v>0.0</v>
      </c>
      <c r="E232" s="69">
        <f t="shared" si="28"/>
        <v>0</v>
      </c>
      <c r="F232" s="354">
        <f t="array" ref="F232">IF(D232=0,0,IF(D232=1,C232*$F$2,C232*$F$2*2))</f>
        <v>0</v>
      </c>
      <c r="G232" s="354">
        <f t="array" ref="G232">IF(D232&gt;2,C232*(D232-2)*$G$2,0)</f>
        <v>0</v>
      </c>
      <c r="H232" s="344">
        <f t="shared" si="29"/>
        <v>0</v>
      </c>
      <c r="I232" s="97" t="s">
        <v>108</v>
      </c>
      <c r="J232" s="23" t="s">
        <v>491</v>
      </c>
      <c r="K232" s="97" t="s">
        <v>492</v>
      </c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 t="s">
        <v>493</v>
      </c>
      <c r="B233" s="96">
        <v>0.0</v>
      </c>
      <c r="C233" s="97">
        <v>28.0</v>
      </c>
      <c r="D233" s="353">
        <v>0.0</v>
      </c>
      <c r="E233" s="69">
        <f t="shared" si="28"/>
        <v>0</v>
      </c>
      <c r="F233" s="354">
        <f t="array" ref="F233">IF(D233=0,0,IF(D233=1,C233*$F$2,C233*$F$2*2))</f>
        <v>0</v>
      </c>
      <c r="G233" s="354">
        <f t="array" ref="G233">IF(D233&gt;2,C233*(D233-2)*$G$2,0)</f>
        <v>0</v>
      </c>
      <c r="H233" s="344">
        <f t="shared" si="29"/>
        <v>0</v>
      </c>
      <c r="I233" s="97" t="s">
        <v>108</v>
      </c>
      <c r="J233" s="23"/>
      <c r="K233" s="97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 t="s">
        <v>494</v>
      </c>
      <c r="B234" s="96">
        <v>42.0</v>
      </c>
      <c r="C234" s="97">
        <v>42.0</v>
      </c>
      <c r="D234" s="353">
        <v>2.0</v>
      </c>
      <c r="E234" s="69">
        <f t="shared" si="28"/>
        <v>50.4</v>
      </c>
      <c r="F234" s="354">
        <f t="array" ref="F234">IF(D234=0,0,IF(D234=1,C234*$F$2,C234*$F$2*2))</f>
        <v>84</v>
      </c>
      <c r="G234" s="354">
        <f t="array" ref="G234">IF(D234&gt;2,C234*(D234-2)*$G$2,0)</f>
        <v>0</v>
      </c>
      <c r="H234" s="344">
        <f t="shared" si="29"/>
        <v>134.4</v>
      </c>
      <c r="I234" s="97" t="s">
        <v>108</v>
      </c>
      <c r="J234" s="23"/>
      <c r="K234" s="97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 t="s">
        <v>495</v>
      </c>
      <c r="B235" s="96">
        <v>28.0</v>
      </c>
      <c r="C235" s="97">
        <v>28.0</v>
      </c>
      <c r="D235" s="353">
        <v>1.0</v>
      </c>
      <c r="E235" s="69">
        <f t="shared" si="28"/>
        <v>33.6</v>
      </c>
      <c r="F235" s="354">
        <f t="array" ref="F235">IF(D235=0,0,IF(D235=1,C235*$F$2,C235*$F$2*2))</f>
        <v>28</v>
      </c>
      <c r="G235" s="354">
        <f t="array" ref="G235">IF(D235&gt;2,C235*(D235-2)*$G$2,0)</f>
        <v>0</v>
      </c>
      <c r="H235" s="344">
        <f t="shared" si="29"/>
        <v>61.6</v>
      </c>
      <c r="I235" s="97" t="s">
        <v>108</v>
      </c>
      <c r="J235" s="23"/>
      <c r="K235" s="97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 t="s">
        <v>496</v>
      </c>
      <c r="B236" s="96">
        <v>0.0</v>
      </c>
      <c r="C236" s="97">
        <v>112.0</v>
      </c>
      <c r="D236" s="353">
        <v>1.0</v>
      </c>
      <c r="E236" s="69">
        <f t="shared" si="28"/>
        <v>0</v>
      </c>
      <c r="F236" s="354">
        <f t="array" ref="F236">IF(D236=0,0,IF(D236=1,C236*$F$2,C236*$F$2*2))</f>
        <v>112</v>
      </c>
      <c r="G236" s="354">
        <f t="array" ref="G236">IF(D236&gt;2,C236*(D236-2)*$G$2,0)</f>
        <v>0</v>
      </c>
      <c r="H236" s="344">
        <f t="shared" si="29"/>
        <v>112</v>
      </c>
      <c r="I236" s="97" t="s">
        <v>108</v>
      </c>
      <c r="J236" s="23"/>
      <c r="K236" s="97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346" t="s">
        <v>497</v>
      </c>
      <c r="B237" s="96">
        <v>0.0</v>
      </c>
      <c r="C237" s="97">
        <v>28.0</v>
      </c>
      <c r="D237" s="353">
        <v>0.0</v>
      </c>
      <c r="E237" s="69">
        <f t="shared" si="28"/>
        <v>0</v>
      </c>
      <c r="F237" s="354">
        <f t="array" ref="F237">IF(D237=0,0,IF(D237=1,C237*$F$2,C237*$F$2*2))</f>
        <v>0</v>
      </c>
      <c r="G237" s="354">
        <f t="array" ref="G237">IF(D237&gt;2,C237*(D237-2)*$G$2,0)</f>
        <v>0</v>
      </c>
      <c r="H237" s="344">
        <f t="shared" si="29"/>
        <v>0</v>
      </c>
      <c r="I237" s="97" t="s">
        <v>108</v>
      </c>
      <c r="J237" s="23"/>
      <c r="K237" s="97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346" t="s">
        <v>498</v>
      </c>
      <c r="B238" s="96">
        <v>28.0</v>
      </c>
      <c r="C238" s="97">
        <v>28.0</v>
      </c>
      <c r="D238" s="353">
        <v>2.0</v>
      </c>
      <c r="E238" s="69">
        <f t="shared" si="28"/>
        <v>33.6</v>
      </c>
      <c r="F238" s="354">
        <f t="array" ref="F238">IF(D238=0,0,IF(D238=1,C238*$F$2,C238*$F$2*2))</f>
        <v>56</v>
      </c>
      <c r="G238" s="354">
        <f t="array" ref="G238">IF(D238&gt;2,C238*(D238-2)*$G$2,0)</f>
        <v>0</v>
      </c>
      <c r="H238" s="344">
        <f t="shared" si="29"/>
        <v>89.6</v>
      </c>
      <c r="I238" s="97" t="s">
        <v>108</v>
      </c>
      <c r="J238" s="23"/>
      <c r="K238" s="97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346" t="s">
        <v>499</v>
      </c>
      <c r="B239" s="96">
        <v>28.0</v>
      </c>
      <c r="C239" s="97">
        <v>28.0</v>
      </c>
      <c r="D239" s="353">
        <v>1.0</v>
      </c>
      <c r="E239" s="69">
        <f t="shared" si="28"/>
        <v>33.6</v>
      </c>
      <c r="F239" s="354">
        <f t="array" ref="F239">IF(D239=0,0,IF(D239=1,C239*$F$2,C239*$F$2*2))</f>
        <v>28</v>
      </c>
      <c r="G239" s="354">
        <f t="array" ref="G239">IF(D239&gt;2,C239*(D239-2)*$G$2,0)</f>
        <v>0</v>
      </c>
      <c r="H239" s="344">
        <f t="shared" si="29"/>
        <v>61.6</v>
      </c>
      <c r="I239" s="97" t="s">
        <v>108</v>
      </c>
      <c r="J239" s="23"/>
      <c r="K239" s="97"/>
      <c r="L239" s="23"/>
      <c r="M239" s="23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>
      <c r="A240" s="346" t="s">
        <v>500</v>
      </c>
      <c r="B240" s="96">
        <v>28.0</v>
      </c>
      <c r="C240" s="97">
        <v>28.0</v>
      </c>
      <c r="D240" s="353">
        <v>2.0</v>
      </c>
      <c r="E240" s="69">
        <f t="shared" si="28"/>
        <v>33.6</v>
      </c>
      <c r="F240" s="354">
        <f t="array" ref="F240">IF(D240=0,0,IF(D240=1,C240*$F$2,C240*$F$2*2))</f>
        <v>56</v>
      </c>
      <c r="G240" s="354">
        <f t="array" ref="G240">IF(D240&gt;2,C240*(D240-2)*$G$2,0)</f>
        <v>0</v>
      </c>
      <c r="H240" s="344">
        <f t="shared" si="29"/>
        <v>89.6</v>
      </c>
      <c r="I240" s="97" t="s">
        <v>108</v>
      </c>
      <c r="J240" s="23"/>
      <c r="K240" s="97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346" t="s">
        <v>501</v>
      </c>
      <c r="B241" s="96">
        <v>28.0</v>
      </c>
      <c r="C241" s="97">
        <v>28.0</v>
      </c>
      <c r="D241" s="353">
        <v>2.0</v>
      </c>
      <c r="E241" s="69">
        <f t="shared" si="28"/>
        <v>33.6</v>
      </c>
      <c r="F241" s="354">
        <f t="array" ref="F241">IF(D241=0,0,IF(D241=1,C241*$F$2,C241*$F$2*2))</f>
        <v>56</v>
      </c>
      <c r="G241" s="354">
        <f t="array" ref="G241">IF(D241&gt;2,C241*(D241-2)*$G$2,0)</f>
        <v>0</v>
      </c>
      <c r="H241" s="344">
        <f t="shared" si="29"/>
        <v>89.6</v>
      </c>
      <c r="I241" s="97" t="s">
        <v>108</v>
      </c>
      <c r="J241" s="23"/>
      <c r="K241" s="97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346" t="s">
        <v>502</v>
      </c>
      <c r="B242" s="96">
        <v>28.0</v>
      </c>
      <c r="C242" s="97">
        <v>28.0</v>
      </c>
      <c r="D242" s="353">
        <v>1.0</v>
      </c>
      <c r="E242" s="69">
        <f t="shared" si="28"/>
        <v>33.6</v>
      </c>
      <c r="F242" s="354">
        <f t="array" ref="F242">IF(D242=0,0,IF(D242=1,C242*$F$2,C242*$F$2*2))</f>
        <v>28</v>
      </c>
      <c r="G242" s="354">
        <f t="array" ref="G242">IF(D242&gt;2,C242*(D242-2)*$G$2,0)</f>
        <v>0</v>
      </c>
      <c r="H242" s="344">
        <f t="shared" si="29"/>
        <v>61.6</v>
      </c>
      <c r="I242" s="97" t="s">
        <v>108</v>
      </c>
      <c r="J242" s="90"/>
      <c r="K242" s="97"/>
      <c r="L242" s="90"/>
      <c r="M242" s="90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346" t="s">
        <v>503</v>
      </c>
      <c r="B243" s="356">
        <v>16.0</v>
      </c>
      <c r="C243" s="97">
        <v>0.0</v>
      </c>
      <c r="D243" s="353">
        <v>1.0</v>
      </c>
      <c r="E243" s="69">
        <f>B243*$E$3</f>
        <v>19.2</v>
      </c>
      <c r="F243" s="354">
        <f t="array" ref="F243">IF(D243=0,0,IF(D243=1,C243*$F$2,C243*$F$2*2))</f>
        <v>0</v>
      </c>
      <c r="G243" s="354">
        <f t="array" ref="G243">IF(D243&gt;2,C243*(D243-2)*$G$2,0)</f>
        <v>0</v>
      </c>
      <c r="H243" s="344">
        <f t="shared" si="29"/>
        <v>19.2</v>
      </c>
      <c r="I243" s="97" t="s">
        <v>108</v>
      </c>
      <c r="J243" s="90"/>
      <c r="K243" s="97"/>
      <c r="L243" s="90"/>
      <c r="M243" s="90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346" t="s">
        <v>504</v>
      </c>
      <c r="B244" s="356">
        <v>16.0</v>
      </c>
      <c r="C244" s="97">
        <v>0.0</v>
      </c>
      <c r="D244" s="353">
        <v>1.0</v>
      </c>
      <c r="E244" s="69">
        <f t="shared" ref="E244:E245" si="30">B244*$E$2</f>
        <v>19.2</v>
      </c>
      <c r="F244" s="354">
        <f t="array" ref="F244">IF(D244=0,0,IF(D244=1,C244*$F$2,C244*$F$2*2))</f>
        <v>0</v>
      </c>
      <c r="G244" s="354">
        <f t="array" ref="G244">IF(D244&gt;2,C244*(D244-2)*$G$2,0)</f>
        <v>0</v>
      </c>
      <c r="H244" s="344">
        <f t="shared" si="29"/>
        <v>19.2</v>
      </c>
      <c r="I244" s="97" t="s">
        <v>108</v>
      </c>
      <c r="J244" s="23"/>
      <c r="K244" s="97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346" t="s">
        <v>505</v>
      </c>
      <c r="B245" s="96">
        <v>28.0</v>
      </c>
      <c r="C245" s="97">
        <v>14.0</v>
      </c>
      <c r="D245" s="353">
        <v>1.0</v>
      </c>
      <c r="E245" s="69">
        <f t="shared" si="30"/>
        <v>33.6</v>
      </c>
      <c r="F245" s="354">
        <f t="array" ref="F245">IF(D245=0,0,IF(D245=1,C245*$F$2,C245*$F$2*2))</f>
        <v>14</v>
      </c>
      <c r="G245" s="354">
        <f t="array" ref="G245">IF(D245&gt;2,C245*(D245-2)*$G$2,0)</f>
        <v>0</v>
      </c>
      <c r="H245" s="344">
        <f t="shared" si="29"/>
        <v>47.6</v>
      </c>
      <c r="I245" s="97" t="s">
        <v>108</v>
      </c>
      <c r="J245" s="23"/>
      <c r="K245" s="97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346" t="s">
        <v>506</v>
      </c>
      <c r="B246" s="96">
        <v>14.0</v>
      </c>
      <c r="C246" s="97">
        <v>14.0</v>
      </c>
      <c r="D246" s="353">
        <v>1.0</v>
      </c>
      <c r="E246" s="69">
        <f t="shared" ref="E246:E247" si="31">B246*$E$3</f>
        <v>16.8</v>
      </c>
      <c r="F246" s="354">
        <f t="array" ref="F246">IF(D246=0,0,IF(D246=1,C246*$F$2,C246*$F$2*2))</f>
        <v>14</v>
      </c>
      <c r="G246" s="354">
        <f t="array" ref="G246">IF(D246&gt;2,C246*(D246-2)*$G$2,0)</f>
        <v>0</v>
      </c>
      <c r="H246" s="344">
        <f t="shared" si="29"/>
        <v>30.8</v>
      </c>
      <c r="I246" s="97" t="s">
        <v>108</v>
      </c>
      <c r="J246" s="23"/>
      <c r="K246" s="97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346" t="s">
        <v>507</v>
      </c>
      <c r="B247" s="356">
        <v>22.0</v>
      </c>
      <c r="C247" s="97">
        <v>22.0</v>
      </c>
      <c r="D247" s="353">
        <v>1.0</v>
      </c>
      <c r="E247" s="69">
        <f t="shared" si="31"/>
        <v>26.4</v>
      </c>
      <c r="F247" s="354">
        <f t="array" ref="F247">IF(D247=0,0,IF(D247=1,C247*$F$2,C247*$F$2*2))</f>
        <v>22</v>
      </c>
      <c r="G247" s="354">
        <f t="array" ref="G247">IF(D247&gt;2,C247*(D247-2)*$G$2,0)</f>
        <v>0</v>
      </c>
      <c r="H247" s="344">
        <f t="shared" si="29"/>
        <v>48.4</v>
      </c>
      <c r="I247" s="97" t="s">
        <v>108</v>
      </c>
      <c r="J247" s="23"/>
      <c r="K247" s="97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346" t="s">
        <v>508</v>
      </c>
      <c r="B248" s="356">
        <v>11.0</v>
      </c>
      <c r="C248" s="97">
        <v>22.0</v>
      </c>
      <c r="D248" s="353">
        <v>1.0</v>
      </c>
      <c r="E248" s="69">
        <f t="shared" ref="E248:E249" si="32">B248*$E$2</f>
        <v>13.2</v>
      </c>
      <c r="F248" s="354">
        <f t="array" ref="F248">IF(D248=0,0,IF(D248=1,C248*$F$2,C248*$F$2*2))</f>
        <v>22</v>
      </c>
      <c r="G248" s="354">
        <f t="array" ref="G248">IF(D248&gt;2,C248*(D248-2)*$G$2,0)</f>
        <v>0</v>
      </c>
      <c r="H248" s="344">
        <f t="shared" si="29"/>
        <v>35.2</v>
      </c>
      <c r="I248" s="97" t="s">
        <v>108</v>
      </c>
      <c r="J248" s="23"/>
      <c r="K248" s="97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 t="s">
        <v>509</v>
      </c>
      <c r="B249" s="96">
        <v>16.0</v>
      </c>
      <c r="C249" s="97">
        <v>0.0</v>
      </c>
      <c r="D249" s="353">
        <v>1.0</v>
      </c>
      <c r="E249" s="69">
        <f t="shared" si="32"/>
        <v>19.2</v>
      </c>
      <c r="F249" s="354">
        <f t="array" ref="F249">IF(D249=0,0,IF(D249=1,C249*$F$2,C249*$F$2*2))</f>
        <v>0</v>
      </c>
      <c r="G249" s="354">
        <f t="array" ref="G249">IF(D249&gt;2,C249*(D249-2)*$G$2,0)</f>
        <v>0</v>
      </c>
      <c r="H249" s="344">
        <f t="shared" si="29"/>
        <v>19.2</v>
      </c>
      <c r="I249" s="97" t="s">
        <v>108</v>
      </c>
      <c r="J249" s="23"/>
      <c r="K249" s="97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90" t="s">
        <v>283</v>
      </c>
      <c r="B250" s="31"/>
      <c r="C250" s="97"/>
      <c r="D250" s="96"/>
      <c r="E250" s="69"/>
      <c r="F250" s="23"/>
      <c r="G250" s="23"/>
      <c r="H250" s="355">
        <f>SUM(H230:H249)</f>
        <v>1177.2</v>
      </c>
      <c r="I250" s="97"/>
      <c r="J250" s="23"/>
      <c r="K250" s="97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 t="s">
        <v>510</v>
      </c>
      <c r="B251" s="96">
        <v>0.0</v>
      </c>
      <c r="C251" s="97">
        <v>28.0</v>
      </c>
      <c r="D251" s="353">
        <v>0.0</v>
      </c>
      <c r="E251" s="69">
        <f t="shared" ref="E251:E273" si="33">B251*$E$2</f>
        <v>0</v>
      </c>
      <c r="F251" s="354">
        <f t="array" ref="F251">IF(D251=0,0,IF(D251=1,C251*$F$2,C251*$F$2*2))</f>
        <v>0</v>
      </c>
      <c r="G251" s="354">
        <f t="array" ref="G251">IF(D251&gt;2,C251*(D251-2)*$G$2,0)</f>
        <v>0</v>
      </c>
      <c r="H251" s="344">
        <f t="shared" ref="H251:H273" si="34">SUM(E251:G251)</f>
        <v>0</v>
      </c>
      <c r="I251" s="97" t="s">
        <v>108</v>
      </c>
      <c r="J251" s="23"/>
      <c r="K251" s="97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 t="s">
        <v>511</v>
      </c>
      <c r="B252" s="96">
        <v>0.0</v>
      </c>
      <c r="C252" s="97">
        <v>28.0</v>
      </c>
      <c r="D252" s="353">
        <v>0.0</v>
      </c>
      <c r="E252" s="69">
        <f t="shared" si="33"/>
        <v>0</v>
      </c>
      <c r="F252" s="354">
        <f t="array" ref="F252">IF(D252=0,0,IF(D252=1,C252*$F$2,C252*$F$2*2))</f>
        <v>0</v>
      </c>
      <c r="G252" s="354">
        <f t="array" ref="G252">IF(D252&gt;2,C252*(D252-2)*$G$2,0)</f>
        <v>0</v>
      </c>
      <c r="H252" s="344">
        <f t="shared" si="34"/>
        <v>0</v>
      </c>
      <c r="I252" s="97" t="s">
        <v>108</v>
      </c>
      <c r="J252" s="23"/>
      <c r="K252" s="97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 t="s">
        <v>512</v>
      </c>
      <c r="B253" s="96">
        <v>0.0</v>
      </c>
      <c r="C253" s="97">
        <v>28.0</v>
      </c>
      <c r="D253" s="353">
        <v>0.0</v>
      </c>
      <c r="E253" s="69">
        <f t="shared" si="33"/>
        <v>0</v>
      </c>
      <c r="F253" s="354">
        <f t="array" ref="F253">IF(D253=0,0,IF(D253=1,C253*$F$2,C253*$F$2*2))</f>
        <v>0</v>
      </c>
      <c r="G253" s="354">
        <f t="array" ref="G253">IF(D253&gt;2,C253*(D253-2)*$G$2,0)</f>
        <v>0</v>
      </c>
      <c r="H253" s="344">
        <f t="shared" si="34"/>
        <v>0</v>
      </c>
      <c r="I253" s="97" t="s">
        <v>108</v>
      </c>
      <c r="J253" s="23"/>
      <c r="K253" s="97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 t="s">
        <v>513</v>
      </c>
      <c r="B254" s="96">
        <v>28.0</v>
      </c>
      <c r="C254" s="97">
        <v>28.0</v>
      </c>
      <c r="D254" s="353">
        <v>1.0</v>
      </c>
      <c r="E254" s="69">
        <f t="shared" si="33"/>
        <v>33.6</v>
      </c>
      <c r="F254" s="354">
        <f t="array" ref="F254">IF(D254=0,0,IF(D254=1,C254*$F$2,C254*$F$2*2))</f>
        <v>28</v>
      </c>
      <c r="G254" s="354">
        <f t="array" ref="G254">IF(D254&gt;2,C254*(D254-2)*$G$2,0)</f>
        <v>0</v>
      </c>
      <c r="H254" s="344">
        <f t="shared" si="34"/>
        <v>61.6</v>
      </c>
      <c r="I254" s="97" t="s">
        <v>108</v>
      </c>
      <c r="J254" s="23"/>
      <c r="K254" s="97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 t="s">
        <v>514</v>
      </c>
      <c r="B255" s="96">
        <v>28.0</v>
      </c>
      <c r="C255" s="97">
        <v>28.0</v>
      </c>
      <c r="D255" s="353">
        <v>1.0</v>
      </c>
      <c r="E255" s="69">
        <f t="shared" si="33"/>
        <v>33.6</v>
      </c>
      <c r="F255" s="354">
        <f t="array" ref="F255">IF(D255=0,0,IF(D255=1,C255*$F$2,C255*$F$2*2))</f>
        <v>28</v>
      </c>
      <c r="G255" s="354">
        <f t="array" ref="G255">IF(D255&gt;2,C255*(D255-2)*$G$2,0)</f>
        <v>0</v>
      </c>
      <c r="H255" s="344">
        <f t="shared" si="34"/>
        <v>61.6</v>
      </c>
      <c r="I255" s="97" t="s">
        <v>108</v>
      </c>
      <c r="J255" s="23"/>
      <c r="K255" s="97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 t="s">
        <v>515</v>
      </c>
      <c r="B256" s="96">
        <v>28.0</v>
      </c>
      <c r="C256" s="97">
        <v>28.0</v>
      </c>
      <c r="D256" s="353">
        <v>1.0</v>
      </c>
      <c r="E256" s="69">
        <f t="shared" si="33"/>
        <v>33.6</v>
      </c>
      <c r="F256" s="354">
        <f t="array" ref="F256">IF(D256=0,0,IF(D256=1,C256*$F$2,C256*$F$2*2))</f>
        <v>28</v>
      </c>
      <c r="G256" s="354">
        <f t="array" ref="G256">IF(D256&gt;2,C256*(D256-2)*$G$2,0)</f>
        <v>0</v>
      </c>
      <c r="H256" s="344">
        <f t="shared" si="34"/>
        <v>61.6</v>
      </c>
      <c r="I256" s="97" t="s">
        <v>108</v>
      </c>
      <c r="J256" s="23"/>
      <c r="K256" s="97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 t="s">
        <v>516</v>
      </c>
      <c r="B257" s="96">
        <v>28.0</v>
      </c>
      <c r="C257" s="97">
        <v>28.0</v>
      </c>
      <c r="D257" s="353">
        <v>1.0</v>
      </c>
      <c r="E257" s="69">
        <f t="shared" si="33"/>
        <v>33.6</v>
      </c>
      <c r="F257" s="354">
        <f t="array" ref="F257">IF(D257=0,0,IF(D257=1,C257*$F$2,C257*$F$2*2))</f>
        <v>28</v>
      </c>
      <c r="G257" s="354">
        <f t="array" ref="G257">IF(D257&gt;2,C257*(D257-2)*$G$2,0)</f>
        <v>0</v>
      </c>
      <c r="H257" s="344">
        <f t="shared" si="34"/>
        <v>61.6</v>
      </c>
      <c r="I257" s="97" t="s">
        <v>108</v>
      </c>
      <c r="J257" s="23"/>
      <c r="K257" s="97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 t="s">
        <v>517</v>
      </c>
      <c r="B258" s="96">
        <v>28.0</v>
      </c>
      <c r="C258" s="97">
        <v>28.0</v>
      </c>
      <c r="D258" s="353">
        <v>1.0</v>
      </c>
      <c r="E258" s="69">
        <f t="shared" si="33"/>
        <v>33.6</v>
      </c>
      <c r="F258" s="354">
        <f t="array" ref="F258">IF(D258=0,0,IF(D258=1,C258*$F$2,C258*$F$2*2))</f>
        <v>28</v>
      </c>
      <c r="G258" s="354">
        <f t="array" ref="G258">IF(D258&gt;2,C258*(D258-2)*$G$2,0)</f>
        <v>0</v>
      </c>
      <c r="H258" s="344">
        <f t="shared" si="34"/>
        <v>61.6</v>
      </c>
      <c r="I258" s="97" t="s">
        <v>108</v>
      </c>
      <c r="J258" s="23"/>
      <c r="K258" s="97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 t="s">
        <v>518</v>
      </c>
      <c r="B259" s="96">
        <v>20.0</v>
      </c>
      <c r="C259" s="97">
        <v>20.0</v>
      </c>
      <c r="D259" s="353">
        <v>1.0</v>
      </c>
      <c r="E259" s="69">
        <f t="shared" si="33"/>
        <v>24</v>
      </c>
      <c r="F259" s="354">
        <f t="array" ref="F259">IF(D259=0,0,IF(D259=1,C259*$F$2,C259*$F$2*2))</f>
        <v>20</v>
      </c>
      <c r="G259" s="354">
        <f t="array" ref="G259">IF(D259&gt;2,C259*(D259-2)*$G$2,0)</f>
        <v>0</v>
      </c>
      <c r="H259" s="344">
        <f t="shared" si="34"/>
        <v>44</v>
      </c>
      <c r="I259" s="97" t="s">
        <v>108</v>
      </c>
      <c r="J259" s="23"/>
      <c r="K259" s="97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 t="s">
        <v>519</v>
      </c>
      <c r="B260" s="96">
        <v>0.0</v>
      </c>
      <c r="C260" s="97">
        <v>20.0</v>
      </c>
      <c r="D260" s="353">
        <v>1.0</v>
      </c>
      <c r="E260" s="69">
        <f t="shared" si="33"/>
        <v>0</v>
      </c>
      <c r="F260" s="354">
        <f t="array" ref="F260">IF(D260=0,0,IF(D260=1,C260*$F$2,C260*$F$2*2))</f>
        <v>20</v>
      </c>
      <c r="G260" s="354">
        <f t="array" ref="G260">IF(D260&gt;2,C260*(D260-2)*$G$2,0)</f>
        <v>0</v>
      </c>
      <c r="H260" s="344">
        <f t="shared" si="34"/>
        <v>20</v>
      </c>
      <c r="I260" s="97" t="s">
        <v>108</v>
      </c>
      <c r="J260" s="90"/>
      <c r="K260" s="97"/>
      <c r="L260" s="90"/>
      <c r="M260" s="90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346" t="s">
        <v>520</v>
      </c>
      <c r="B261" s="96">
        <v>20.0</v>
      </c>
      <c r="C261" s="97">
        <v>20.0</v>
      </c>
      <c r="D261" s="353">
        <v>1.0</v>
      </c>
      <c r="E261" s="69">
        <f t="shared" si="33"/>
        <v>24</v>
      </c>
      <c r="F261" s="354">
        <f t="array" ref="F261">IF(D261=0,0,IF(D261=1,C261*$F$2,C261*$F$2*2))</f>
        <v>20</v>
      </c>
      <c r="G261" s="354">
        <f t="array" ref="G261">IF(D261&gt;2,C261*(D261-2)*$G$2,0)</f>
        <v>0</v>
      </c>
      <c r="H261" s="344">
        <f t="shared" si="34"/>
        <v>44</v>
      </c>
      <c r="I261" s="97" t="s">
        <v>108</v>
      </c>
      <c r="J261" s="23"/>
      <c r="K261" s="97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346" t="s">
        <v>521</v>
      </c>
      <c r="B262" s="96">
        <v>20.0</v>
      </c>
      <c r="C262" s="97">
        <v>20.0</v>
      </c>
      <c r="D262" s="353">
        <v>1.0</v>
      </c>
      <c r="E262" s="69">
        <f t="shared" si="33"/>
        <v>24</v>
      </c>
      <c r="F262" s="354">
        <f t="array" ref="F262">IF(D262=0,0,IF(D262=1,C262*$F$2,C262*$F$2*2))</f>
        <v>20</v>
      </c>
      <c r="G262" s="354">
        <f t="array" ref="G262">IF(D262&gt;2,C262*(D262-2)*$G$2,0)</f>
        <v>0</v>
      </c>
      <c r="H262" s="344">
        <f t="shared" si="34"/>
        <v>44</v>
      </c>
      <c r="I262" s="97" t="s">
        <v>108</v>
      </c>
      <c r="J262" s="23"/>
      <c r="K262" s="97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346" t="s">
        <v>522</v>
      </c>
      <c r="B263" s="96">
        <v>0.0</v>
      </c>
      <c r="C263" s="97">
        <v>20.0</v>
      </c>
      <c r="D263" s="353">
        <v>0.0</v>
      </c>
      <c r="E263" s="69">
        <f t="shared" si="33"/>
        <v>0</v>
      </c>
      <c r="F263" s="354">
        <f t="array" ref="F263">IF(D263=0,0,IF(D263=1,C263*$F$2,C263*$F$2*2))</f>
        <v>0</v>
      </c>
      <c r="G263" s="354">
        <f t="array" ref="G263">IF(D263&gt;2,C263*(D263-2)*$G$2,0)</f>
        <v>0</v>
      </c>
      <c r="H263" s="344">
        <f t="shared" si="34"/>
        <v>0</v>
      </c>
      <c r="I263" s="97" t="s">
        <v>108</v>
      </c>
      <c r="J263" s="23"/>
      <c r="K263" s="97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346" t="s">
        <v>523</v>
      </c>
      <c r="B264" s="96">
        <v>20.0</v>
      </c>
      <c r="C264" s="97">
        <v>20.0</v>
      </c>
      <c r="D264" s="353">
        <v>1.0</v>
      </c>
      <c r="E264" s="69">
        <f t="shared" si="33"/>
        <v>24</v>
      </c>
      <c r="F264" s="354">
        <f t="array" ref="F264">IF(D264=0,0,IF(D264=1,C264*$F$2,C264*$F$2*2))</f>
        <v>20</v>
      </c>
      <c r="G264" s="354">
        <f t="array" ref="G264">IF(D264&gt;2,C264*(D264-2)*$G$2,0)</f>
        <v>0</v>
      </c>
      <c r="H264" s="344">
        <f t="shared" si="34"/>
        <v>44</v>
      </c>
      <c r="I264" s="97" t="s">
        <v>108</v>
      </c>
      <c r="J264" s="23"/>
      <c r="K264" s="97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346" t="s">
        <v>524</v>
      </c>
      <c r="B265" s="96">
        <v>20.0</v>
      </c>
      <c r="C265" s="97">
        <v>20.0</v>
      </c>
      <c r="D265" s="353">
        <v>1.0</v>
      </c>
      <c r="E265" s="69">
        <f t="shared" si="33"/>
        <v>24</v>
      </c>
      <c r="F265" s="354">
        <f t="array" ref="F265">IF(D265=0,0,IF(D265=1,C265*$F$2,C265*$F$2*2))</f>
        <v>20</v>
      </c>
      <c r="G265" s="354">
        <f t="array" ref="G265">IF(D265&gt;2,C265*(D265-2)*$G$2,0)</f>
        <v>0</v>
      </c>
      <c r="H265" s="344">
        <f t="shared" si="34"/>
        <v>44</v>
      </c>
      <c r="I265" s="97" t="s">
        <v>108</v>
      </c>
      <c r="J265" s="23"/>
      <c r="K265" s="97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346" t="s">
        <v>525</v>
      </c>
      <c r="B266" s="96">
        <v>20.0</v>
      </c>
      <c r="C266" s="97">
        <v>20.0</v>
      </c>
      <c r="D266" s="353">
        <v>1.0</v>
      </c>
      <c r="E266" s="69">
        <f t="shared" si="33"/>
        <v>24</v>
      </c>
      <c r="F266" s="354">
        <f t="array" ref="F266">IF(D266=0,0,IF(D266=1,C266*$F$2,C266*$F$2*2))</f>
        <v>20</v>
      </c>
      <c r="G266" s="354">
        <f t="array" ref="G266">IF(D266&gt;2,C266*(D266-2)*$G$2,0)</f>
        <v>0</v>
      </c>
      <c r="H266" s="344">
        <f t="shared" si="34"/>
        <v>44</v>
      </c>
      <c r="I266" s="97" t="s">
        <v>108</v>
      </c>
      <c r="J266" s="23"/>
      <c r="K266" s="97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346" t="s">
        <v>526</v>
      </c>
      <c r="B267" s="96">
        <v>0.0</v>
      </c>
      <c r="C267" s="97">
        <v>28.0</v>
      </c>
      <c r="D267" s="353">
        <v>1.0</v>
      </c>
      <c r="E267" s="69">
        <f t="shared" si="33"/>
        <v>0</v>
      </c>
      <c r="F267" s="354">
        <f t="array" ref="F267">IF(D267=0,0,IF(D267=1,C267*$F$2,C267*$F$2*2))</f>
        <v>28</v>
      </c>
      <c r="G267" s="354">
        <f t="array" ref="G267">IF(D267&gt;2,C267*(D267-2)*$G$2,0)</f>
        <v>0</v>
      </c>
      <c r="H267" s="344">
        <f t="shared" si="34"/>
        <v>28</v>
      </c>
      <c r="I267" s="97" t="s">
        <v>108</v>
      </c>
      <c r="J267" s="23"/>
      <c r="K267" s="97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346" t="s">
        <v>527</v>
      </c>
      <c r="B268" s="96">
        <v>28.0</v>
      </c>
      <c r="C268" s="97">
        <v>28.0</v>
      </c>
      <c r="D268" s="353">
        <v>1.0</v>
      </c>
      <c r="E268" s="103">
        <f t="shared" si="33"/>
        <v>33.6</v>
      </c>
      <c r="F268" s="354">
        <f t="array" ref="F268">IF(D268=0,0,IF(D268=1,C268*$F$2,C268*$F$2*2))</f>
        <v>28</v>
      </c>
      <c r="G268" s="354">
        <f t="array" ref="G268">IF(D268&gt;2,C268*(D268-2)*$G$2,0)</f>
        <v>0</v>
      </c>
      <c r="H268" s="344">
        <f t="shared" si="34"/>
        <v>61.6</v>
      </c>
      <c r="I268" s="97" t="s">
        <v>108</v>
      </c>
      <c r="J268" s="23"/>
      <c r="K268" s="97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346" t="s">
        <v>528</v>
      </c>
      <c r="B269" s="96">
        <v>20.0</v>
      </c>
      <c r="C269" s="97">
        <v>0.0</v>
      </c>
      <c r="D269" s="353">
        <v>1.0</v>
      </c>
      <c r="E269" s="103">
        <f t="shared" si="33"/>
        <v>24</v>
      </c>
      <c r="F269" s="354">
        <f t="array" ref="F269">IF(D269=0,0,IF(D269=1,C269*$F$2,C269*$F$2*2))</f>
        <v>0</v>
      </c>
      <c r="G269" s="354">
        <f t="array" ref="G269">IF(D269&gt;2,C269*(D269-2)*$G$2,0)</f>
        <v>0</v>
      </c>
      <c r="H269" s="344">
        <f t="shared" si="34"/>
        <v>24</v>
      </c>
      <c r="I269" s="97" t="s">
        <v>108</v>
      </c>
      <c r="J269" s="23"/>
      <c r="K269" s="97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346" t="s">
        <v>529</v>
      </c>
      <c r="B270" s="96">
        <v>0.0</v>
      </c>
      <c r="C270" s="97">
        <v>12.0</v>
      </c>
      <c r="D270" s="353">
        <v>1.0</v>
      </c>
      <c r="E270" s="103">
        <f t="shared" si="33"/>
        <v>0</v>
      </c>
      <c r="F270" s="354">
        <f t="array" ref="F270">IF(D270=0,0,IF(D270=1,C270*$F$2,C270*$F$2*2))</f>
        <v>12</v>
      </c>
      <c r="G270" s="354">
        <f t="array" ref="G270">IF(D270&gt;2,C270*(D270-2)*$G$2,0)</f>
        <v>0</v>
      </c>
      <c r="H270" s="344">
        <f t="shared" si="34"/>
        <v>12</v>
      </c>
      <c r="I270" s="97" t="s">
        <v>108</v>
      </c>
      <c r="J270" s="23"/>
      <c r="K270" s="97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 t="s">
        <v>530</v>
      </c>
      <c r="B271" s="96">
        <v>0.0</v>
      </c>
      <c r="C271" s="97">
        <v>0.0</v>
      </c>
      <c r="D271" s="353">
        <v>0.0</v>
      </c>
      <c r="E271" s="69">
        <f t="shared" si="33"/>
        <v>0</v>
      </c>
      <c r="F271" s="69">
        <f t="array" ref="F271">IF(D271=0,0,IF(D271=1,C271*$F$2,C271*$F$2*2))</f>
        <v>0</v>
      </c>
      <c r="G271" s="69">
        <f t="array" ref="G271">IF(D271&gt;2,C271*(D271-2)*$G$2,0)</f>
        <v>0</v>
      </c>
      <c r="H271" s="344">
        <f t="shared" si="34"/>
        <v>0</v>
      </c>
      <c r="I271" s="97" t="s">
        <v>108</v>
      </c>
      <c r="J271" s="23"/>
      <c r="K271" s="35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 t="s">
        <v>531</v>
      </c>
      <c r="B272" s="96">
        <v>14.0</v>
      </c>
      <c r="C272" s="97">
        <v>14.0</v>
      </c>
      <c r="D272" s="353">
        <v>1.0</v>
      </c>
      <c r="E272" s="69">
        <f t="shared" si="33"/>
        <v>16.8</v>
      </c>
      <c r="F272" s="354">
        <f t="array" ref="F272">IF(D272=0,0,IF(D272=1,C272*$F$2,C272*$F$2*2))</f>
        <v>14</v>
      </c>
      <c r="G272" s="354">
        <f t="array" ref="G272">IF(D272&gt;2,C272*(D272-2)*$G$2,0)</f>
        <v>0</v>
      </c>
      <c r="H272" s="344">
        <f t="shared" si="34"/>
        <v>30.8</v>
      </c>
      <c r="I272" s="97" t="s">
        <v>108</v>
      </c>
      <c r="J272" s="23"/>
      <c r="K272" s="97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 t="s">
        <v>532</v>
      </c>
      <c r="B273" s="96">
        <v>14.0</v>
      </c>
      <c r="C273" s="97">
        <v>14.0</v>
      </c>
      <c r="D273" s="353">
        <v>1.0</v>
      </c>
      <c r="E273" s="69">
        <f t="shared" si="33"/>
        <v>16.8</v>
      </c>
      <c r="F273" s="354">
        <f t="array" ref="F273">IF(D273=0,0,IF(D273=1,C273*$F$2,C273*$F$2*2))</f>
        <v>14</v>
      </c>
      <c r="G273" s="354">
        <f t="array" ref="G273">IF(D273&gt;2,C273*(D273-2)*$G$2,0)</f>
        <v>0</v>
      </c>
      <c r="H273" s="344">
        <f t="shared" si="34"/>
        <v>30.8</v>
      </c>
      <c r="I273" s="97" t="s">
        <v>108</v>
      </c>
      <c r="J273" s="23"/>
      <c r="K273" s="97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138"/>
      <c r="C274" s="101"/>
      <c r="D274" s="23"/>
      <c r="E274" s="69"/>
      <c r="F274" s="69"/>
      <c r="G274" s="69"/>
      <c r="H274" s="355">
        <f>SUM(H251:H273)</f>
        <v>779.2</v>
      </c>
      <c r="I274" s="366"/>
      <c r="J274" s="23"/>
      <c r="K274" s="97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90" t="s">
        <v>300</v>
      </c>
      <c r="B275" s="31"/>
      <c r="C275" s="97"/>
      <c r="D275" s="96"/>
      <c r="E275" s="96"/>
      <c r="F275" s="96"/>
      <c r="G275" s="34" t="s">
        <v>301</v>
      </c>
      <c r="H275" s="355">
        <f>SUM(H274,H250,H229)</f>
        <v>3049.6</v>
      </c>
      <c r="I275" s="367"/>
      <c r="J275" s="23"/>
      <c r="K275" s="97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 t="s">
        <v>533</v>
      </c>
      <c r="B276" s="96">
        <v>14.0</v>
      </c>
      <c r="C276" s="97">
        <v>28.0</v>
      </c>
      <c r="D276" s="353">
        <v>1.0</v>
      </c>
      <c r="E276" s="69">
        <f t="shared" ref="E276:E298" si="35">B276*$E$3</f>
        <v>16.8</v>
      </c>
      <c r="F276" s="359">
        <f t="array" ref="F276">IF(D276=0,0,IF(D276=1,C276*$F$3,C276*$F$3*2))</f>
        <v>28</v>
      </c>
      <c r="G276" s="359">
        <f t="array" ref="G276">IF(D276&gt;2,C276*(D276-2)*$G$3,0)</f>
        <v>0</v>
      </c>
      <c r="H276" s="344">
        <f t="shared" ref="H276:H308" si="36">SUM(E276:G276)</f>
        <v>44.8</v>
      </c>
      <c r="I276" s="342" t="s">
        <v>303</v>
      </c>
      <c r="J276" s="23"/>
      <c r="K276" s="97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 t="s">
        <v>534</v>
      </c>
      <c r="B277" s="96">
        <v>28.0</v>
      </c>
      <c r="C277" s="97">
        <v>28.0</v>
      </c>
      <c r="D277" s="353">
        <v>1.0</v>
      </c>
      <c r="E277" s="69">
        <f t="shared" si="35"/>
        <v>33.6</v>
      </c>
      <c r="F277" s="359">
        <f t="array" ref="F277">IF(D277=0,0,IF(D277=1,C277*$F$3,C277*$F$3*2))</f>
        <v>28</v>
      </c>
      <c r="G277" s="359">
        <f t="array" ref="G277">IF(D277&gt;2,C277*(D277-2)*$G$3,0)</f>
        <v>0</v>
      </c>
      <c r="H277" s="344">
        <f t="shared" si="36"/>
        <v>61.6</v>
      </c>
      <c r="I277" s="342" t="s">
        <v>303</v>
      </c>
      <c r="J277" s="23"/>
      <c r="K277" s="97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 t="s">
        <v>535</v>
      </c>
      <c r="B278" s="96">
        <v>28.0</v>
      </c>
      <c r="C278" s="97">
        <v>0.0</v>
      </c>
      <c r="D278" s="353">
        <v>2.0</v>
      </c>
      <c r="E278" s="69">
        <f t="shared" si="35"/>
        <v>33.6</v>
      </c>
      <c r="F278" s="359">
        <f t="array" ref="F278">IF(D278=0,0,IF(D278=1,C278*$F$3,C278*$F$3*2))</f>
        <v>0</v>
      </c>
      <c r="G278" s="359">
        <f t="array" ref="G278">IF(D278&gt;2,C278*(D278-2)*$G$3,0)</f>
        <v>0</v>
      </c>
      <c r="H278" s="344">
        <f t="shared" si="36"/>
        <v>33.6</v>
      </c>
      <c r="I278" s="342" t="s">
        <v>303</v>
      </c>
      <c r="J278" s="23" t="s">
        <v>406</v>
      </c>
      <c r="K278" s="97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 t="s">
        <v>536</v>
      </c>
      <c r="B279" s="96">
        <v>28.0</v>
      </c>
      <c r="C279" s="97">
        <v>28.0</v>
      </c>
      <c r="D279" s="353">
        <v>1.0</v>
      </c>
      <c r="E279" s="69">
        <f t="shared" si="35"/>
        <v>33.6</v>
      </c>
      <c r="F279" s="359">
        <f t="array" ref="F279">IF(D279=0,0,IF(D279=1,C279*$F$3,C279*$F$3*2))</f>
        <v>28</v>
      </c>
      <c r="G279" s="359">
        <f t="array" ref="G279">IF(D279&gt;2,C279*(D279-2)*$G$3,0)</f>
        <v>0</v>
      </c>
      <c r="H279" s="344">
        <f t="shared" si="36"/>
        <v>61.6</v>
      </c>
      <c r="I279" s="342" t="s">
        <v>303</v>
      </c>
      <c r="J279" s="23"/>
      <c r="K279" s="97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 t="s">
        <v>537</v>
      </c>
      <c r="B280" s="96">
        <v>28.0</v>
      </c>
      <c r="C280" s="97">
        <v>28.0</v>
      </c>
      <c r="D280" s="353">
        <v>2.0</v>
      </c>
      <c r="E280" s="69">
        <f t="shared" si="35"/>
        <v>33.6</v>
      </c>
      <c r="F280" s="359">
        <f t="array" ref="F280">IF(D280=0,0,IF(D280=1,C280*$F$3,C280*$F$3*2))</f>
        <v>56</v>
      </c>
      <c r="G280" s="359">
        <f t="array" ref="G280">IF(D280&gt;2,C280*(D280-2)*$G$3,0)</f>
        <v>0</v>
      </c>
      <c r="H280" s="344">
        <f t="shared" si="36"/>
        <v>89.6</v>
      </c>
      <c r="I280" s="342" t="s">
        <v>303</v>
      </c>
      <c r="J280" s="23"/>
      <c r="K280" s="97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 t="s">
        <v>538</v>
      </c>
      <c r="B281" s="96">
        <v>28.0</v>
      </c>
      <c r="C281" s="97">
        <v>28.0</v>
      </c>
      <c r="D281" s="353">
        <v>1.0</v>
      </c>
      <c r="E281" s="69">
        <f t="shared" si="35"/>
        <v>33.6</v>
      </c>
      <c r="F281" s="359">
        <f t="array" ref="F281">IF(D281=0,0,IF(D281=1,C281*$F$3,C281*$F$3*2))</f>
        <v>28</v>
      </c>
      <c r="G281" s="359">
        <f t="array" ref="G281">IF(D281&gt;2,C281*(D281-2)*$G$3,0)</f>
        <v>0</v>
      </c>
      <c r="H281" s="344">
        <f t="shared" si="36"/>
        <v>61.6</v>
      </c>
      <c r="I281" s="342" t="s">
        <v>303</v>
      </c>
      <c r="J281" s="23"/>
      <c r="K281" s="97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 t="s">
        <v>539</v>
      </c>
      <c r="B282" s="96">
        <v>28.0</v>
      </c>
      <c r="C282" s="97">
        <v>28.0</v>
      </c>
      <c r="D282" s="353">
        <v>1.0</v>
      </c>
      <c r="E282" s="69">
        <f t="shared" si="35"/>
        <v>33.6</v>
      </c>
      <c r="F282" s="359">
        <f t="array" ref="F282">IF(D282=0,0,IF(D282=1,C282*$F$3,C282*$F$3*2))</f>
        <v>28</v>
      </c>
      <c r="G282" s="359">
        <f t="array" ref="G282">IF(D282&gt;2,C282*(D282-2)*$G$3,0)</f>
        <v>0</v>
      </c>
      <c r="H282" s="344">
        <f t="shared" si="36"/>
        <v>61.6</v>
      </c>
      <c r="I282" s="342" t="s">
        <v>303</v>
      </c>
      <c r="J282" s="23"/>
      <c r="K282" s="97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 t="s">
        <v>540</v>
      </c>
      <c r="B283" s="96">
        <v>28.0</v>
      </c>
      <c r="C283" s="97">
        <v>28.0</v>
      </c>
      <c r="D283" s="353">
        <v>1.0</v>
      </c>
      <c r="E283" s="69">
        <f t="shared" si="35"/>
        <v>33.6</v>
      </c>
      <c r="F283" s="359">
        <f t="array" ref="F283">IF(D283=0,0,IF(D283=1,C283*$F$3,C283*$F$3*2))</f>
        <v>28</v>
      </c>
      <c r="G283" s="359">
        <f t="array" ref="G283">IF(D283&gt;2,C283*(D283-2)*$G$3,0)</f>
        <v>0</v>
      </c>
      <c r="H283" s="344">
        <f t="shared" si="36"/>
        <v>61.6</v>
      </c>
      <c r="I283" s="342" t="s">
        <v>303</v>
      </c>
      <c r="J283" s="23"/>
      <c r="K283" s="97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 t="s">
        <v>541</v>
      </c>
      <c r="B284" s="96">
        <v>28.0</v>
      </c>
      <c r="C284" s="97">
        <v>28.0</v>
      </c>
      <c r="D284" s="353">
        <v>1.0</v>
      </c>
      <c r="E284" s="69">
        <f t="shared" si="35"/>
        <v>33.6</v>
      </c>
      <c r="F284" s="359">
        <f t="array" ref="F284">IF(D284=0,0,IF(D284=1,C284*$F$3,C284*$F$3*2))</f>
        <v>28</v>
      </c>
      <c r="G284" s="359">
        <f t="array" ref="G284">IF(D284&gt;2,C284*(D284-2)*$G$3,0)</f>
        <v>0</v>
      </c>
      <c r="H284" s="344">
        <f t="shared" si="36"/>
        <v>61.6</v>
      </c>
      <c r="I284" s="342" t="s">
        <v>303</v>
      </c>
      <c r="J284" s="23"/>
      <c r="K284" s="97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 t="s">
        <v>542</v>
      </c>
      <c r="B285" s="96">
        <v>14.0</v>
      </c>
      <c r="C285" s="97">
        <v>14.0</v>
      </c>
      <c r="D285" s="353">
        <v>1.0</v>
      </c>
      <c r="E285" s="69">
        <f t="shared" si="35"/>
        <v>16.8</v>
      </c>
      <c r="F285" s="359">
        <f t="array" ref="F285">IF(D285=0,0,IF(D285=1,C285*$F$3,C285*$F$3*2))</f>
        <v>14</v>
      </c>
      <c r="G285" s="359">
        <f t="array" ref="G285">IF(D285&gt;2,C285*(D285-2)*$G$3,0)</f>
        <v>0</v>
      </c>
      <c r="H285" s="344">
        <f t="shared" si="36"/>
        <v>30.8</v>
      </c>
      <c r="I285" s="342" t="s">
        <v>303</v>
      </c>
      <c r="J285" s="23"/>
      <c r="K285" s="97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 t="s">
        <v>543</v>
      </c>
      <c r="B286" s="96">
        <v>28.0</v>
      </c>
      <c r="C286" s="97">
        <v>28.0</v>
      </c>
      <c r="D286" s="353">
        <v>1.0</v>
      </c>
      <c r="E286" s="69">
        <f t="shared" si="35"/>
        <v>33.6</v>
      </c>
      <c r="F286" s="359">
        <f t="array" ref="F286">IF(D286=0,0,IF(D286=1,C286*$F$3,C286*$F$3*2))</f>
        <v>28</v>
      </c>
      <c r="G286" s="359">
        <f t="array" ref="G286">IF(D286&gt;2,C286*(D286-2)*$G$3,0)</f>
        <v>0</v>
      </c>
      <c r="H286" s="344">
        <f t="shared" si="36"/>
        <v>61.6</v>
      </c>
      <c r="I286" s="342" t="s">
        <v>303</v>
      </c>
      <c r="J286" s="23"/>
      <c r="K286" s="97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 t="s">
        <v>544</v>
      </c>
      <c r="B287" s="96">
        <v>14.0</v>
      </c>
      <c r="C287" s="97">
        <v>28.0</v>
      </c>
      <c r="D287" s="353">
        <v>2.0</v>
      </c>
      <c r="E287" s="69">
        <f t="shared" si="35"/>
        <v>16.8</v>
      </c>
      <c r="F287" s="359">
        <f t="array" ref="F287">IF(D287=0,0,IF(D287=1,C287*$F$3,C287*$F$3*2))</f>
        <v>56</v>
      </c>
      <c r="G287" s="359">
        <f t="array" ref="G287">IF(D287&gt;2,C287*(D287-2)*$G$3,0)</f>
        <v>0</v>
      </c>
      <c r="H287" s="344">
        <f t="shared" si="36"/>
        <v>72.8</v>
      </c>
      <c r="I287" s="342" t="s">
        <v>303</v>
      </c>
      <c r="J287" s="23"/>
      <c r="K287" s="97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 t="s">
        <v>545</v>
      </c>
      <c r="B288" s="96">
        <v>28.0</v>
      </c>
      <c r="C288" s="97">
        <v>28.0</v>
      </c>
      <c r="D288" s="353">
        <v>1.0</v>
      </c>
      <c r="E288" s="69">
        <f t="shared" si="35"/>
        <v>33.6</v>
      </c>
      <c r="F288" s="359">
        <f t="array" ref="F288">IF(D288=0,0,IF(D288=1,C288*$F$3,C288*$F$3*2))</f>
        <v>28</v>
      </c>
      <c r="G288" s="359">
        <f t="array" ref="G288">IF(D288&gt;2,C288*(D288-2)*$G$3,0)</f>
        <v>0</v>
      </c>
      <c r="H288" s="344">
        <f t="shared" si="36"/>
        <v>61.6</v>
      </c>
      <c r="I288" s="342" t="s">
        <v>303</v>
      </c>
      <c r="J288" s="23"/>
      <c r="K288" s="97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 t="s">
        <v>546</v>
      </c>
      <c r="B289" s="96">
        <v>0.0</v>
      </c>
      <c r="C289" s="97">
        <v>28.0</v>
      </c>
      <c r="D289" s="368">
        <v>1.0</v>
      </c>
      <c r="E289" s="69">
        <f t="shared" si="35"/>
        <v>0</v>
      </c>
      <c r="F289" s="359">
        <f t="array" ref="F289">IF(D289=0,0,IF(D289=1,C289*$F$3,C289*$F$3*2))</f>
        <v>28</v>
      </c>
      <c r="G289" s="359">
        <f t="array" ref="G289">IF(D289&gt;2,C289*(D289-2)*$G$3,0)</f>
        <v>0</v>
      </c>
      <c r="H289" s="344">
        <f t="shared" si="36"/>
        <v>28</v>
      </c>
      <c r="I289" s="342" t="s">
        <v>303</v>
      </c>
      <c r="J289" s="23" t="s">
        <v>547</v>
      </c>
      <c r="K289" s="97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 t="s">
        <v>548</v>
      </c>
      <c r="B290" s="96">
        <v>28.0</v>
      </c>
      <c r="C290" s="97">
        <v>14.0</v>
      </c>
      <c r="D290" s="353">
        <v>1.0</v>
      </c>
      <c r="E290" s="69">
        <f t="shared" si="35"/>
        <v>33.6</v>
      </c>
      <c r="F290" s="359">
        <f t="array" ref="F290">IF(D290=0,0,IF(D290=1,C290*$F$3,C290*$F$3*2))</f>
        <v>14</v>
      </c>
      <c r="G290" s="359">
        <f t="array" ref="G290">IF(D290&gt;2,C290*(D290-2)*$G$3,0)</f>
        <v>0</v>
      </c>
      <c r="H290" s="344">
        <f t="shared" si="36"/>
        <v>47.6</v>
      </c>
      <c r="I290" s="342" t="s">
        <v>303</v>
      </c>
      <c r="J290" s="23"/>
      <c r="K290" s="97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346" t="s">
        <v>549</v>
      </c>
      <c r="B291" s="96">
        <v>28.0</v>
      </c>
      <c r="C291" s="97">
        <v>28.0</v>
      </c>
      <c r="D291" s="353">
        <v>1.0</v>
      </c>
      <c r="E291" s="69">
        <f t="shared" si="35"/>
        <v>33.6</v>
      </c>
      <c r="F291" s="359">
        <f t="array" ref="F291">IF(D291=0,0,IF(D291=1,C291*$F$3,C291*$F$3*2))</f>
        <v>28</v>
      </c>
      <c r="G291" s="359">
        <f t="array" ref="G291">IF(D291&gt;2,C291*(D291-2)*$G$3,0)</f>
        <v>0</v>
      </c>
      <c r="H291" s="344">
        <f t="shared" si="36"/>
        <v>61.6</v>
      </c>
      <c r="I291" s="342" t="s">
        <v>303</v>
      </c>
      <c r="J291" s="23"/>
      <c r="K291" s="97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346" t="s">
        <v>550</v>
      </c>
      <c r="B292" s="96">
        <v>14.0</v>
      </c>
      <c r="C292" s="97">
        <v>28.0</v>
      </c>
      <c r="D292" s="353">
        <v>1.0</v>
      </c>
      <c r="E292" s="69">
        <f t="shared" si="35"/>
        <v>16.8</v>
      </c>
      <c r="F292" s="359">
        <f t="array" ref="F292">IF(D292=0,0,IF(D292=1,C292*$F$3,C292*$F$3*2))</f>
        <v>28</v>
      </c>
      <c r="G292" s="359">
        <f t="array" ref="G292">IF(D292&gt;2,C292*(D292-2)*$G$3,0)</f>
        <v>0</v>
      </c>
      <c r="H292" s="344">
        <f t="shared" si="36"/>
        <v>44.8</v>
      </c>
      <c r="I292" s="342" t="s">
        <v>303</v>
      </c>
      <c r="J292" s="23"/>
      <c r="K292" s="97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346" t="s">
        <v>551</v>
      </c>
      <c r="B293" s="96">
        <v>28.0</v>
      </c>
      <c r="C293" s="97">
        <v>0.0</v>
      </c>
      <c r="D293" s="353">
        <v>1.0</v>
      </c>
      <c r="E293" s="69">
        <f t="shared" si="35"/>
        <v>33.6</v>
      </c>
      <c r="F293" s="359">
        <f t="array" ref="F293">IF(D293=0,0,IF(D293=1,C293*$F$3,C293*$F$3*2))</f>
        <v>0</v>
      </c>
      <c r="G293" s="359">
        <f t="array" ref="G293">IF(D293&gt;2,C293*(D293-2)*$G$3,0)</f>
        <v>0</v>
      </c>
      <c r="H293" s="344">
        <f t="shared" si="36"/>
        <v>33.6</v>
      </c>
      <c r="I293" s="342" t="s">
        <v>303</v>
      </c>
      <c r="J293" s="23" t="s">
        <v>406</v>
      </c>
      <c r="K293" s="97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346" t="s">
        <v>552</v>
      </c>
      <c r="B294" s="96">
        <v>14.0</v>
      </c>
      <c r="C294" s="97">
        <v>14.0</v>
      </c>
      <c r="D294" s="353">
        <v>1.0</v>
      </c>
      <c r="E294" s="69">
        <f t="shared" si="35"/>
        <v>16.8</v>
      </c>
      <c r="F294" s="359">
        <f t="array" ref="F294">IF(D294=0,0,IF(D294=1,C294*$F$3,C294*$F$3*2))</f>
        <v>14</v>
      </c>
      <c r="G294" s="359">
        <f t="array" ref="G294">IF(D294&gt;2,C294*(D294-2)*$G$3,0)</f>
        <v>0</v>
      </c>
      <c r="H294" s="344">
        <f t="shared" si="36"/>
        <v>30.8</v>
      </c>
      <c r="I294" s="342" t="s">
        <v>303</v>
      </c>
      <c r="J294" s="23"/>
      <c r="K294" s="97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90" t="s">
        <v>553</v>
      </c>
      <c r="B295" s="96">
        <v>28.0</v>
      </c>
      <c r="C295" s="97">
        <v>28.0</v>
      </c>
      <c r="D295" s="353">
        <v>2.0</v>
      </c>
      <c r="E295" s="69">
        <f t="shared" si="35"/>
        <v>33.6</v>
      </c>
      <c r="F295" s="359">
        <f t="array" ref="F295">IF(D295=0,0,IF(D295=1,C295*$F$3,C295*$F$3*2))</f>
        <v>56</v>
      </c>
      <c r="G295" s="359">
        <f t="array" ref="G295">IF(D295&gt;2,C295*(D295-2)*$G$3,0)</f>
        <v>0</v>
      </c>
      <c r="H295" s="344">
        <f t="shared" si="36"/>
        <v>89.6</v>
      </c>
      <c r="I295" s="342" t="s">
        <v>303</v>
      </c>
      <c r="J295" s="23"/>
      <c r="K295" s="97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90" t="s">
        <v>554</v>
      </c>
      <c r="B296" s="96">
        <v>28.0</v>
      </c>
      <c r="C296" s="97">
        <v>28.0</v>
      </c>
      <c r="D296" s="353">
        <v>1.0</v>
      </c>
      <c r="E296" s="69">
        <f t="shared" si="35"/>
        <v>33.6</v>
      </c>
      <c r="F296" s="359">
        <f t="array" ref="F296">IF(D296=0,0,IF(D296=1,C296*$F$3,C296*$F$3*2))</f>
        <v>28</v>
      </c>
      <c r="G296" s="359">
        <f t="array" ref="G296">IF(D296&gt;2,C296*(D296-2)*$G$3,0)</f>
        <v>0</v>
      </c>
      <c r="H296" s="344">
        <f t="shared" si="36"/>
        <v>61.6</v>
      </c>
      <c r="I296" s="342" t="s">
        <v>303</v>
      </c>
      <c r="J296" s="23"/>
      <c r="K296" s="97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90" t="s">
        <v>555</v>
      </c>
      <c r="B297" s="96">
        <v>0.0</v>
      </c>
      <c r="C297" s="97">
        <v>0.0</v>
      </c>
      <c r="D297" s="353">
        <v>0.0</v>
      </c>
      <c r="E297" s="69">
        <f t="shared" si="35"/>
        <v>0</v>
      </c>
      <c r="F297" s="359">
        <f t="array" ref="F297">IF(D297=0,0,IF(D297=1,C297*$F$3,C297*$F$3*2))</f>
        <v>0</v>
      </c>
      <c r="G297" s="359">
        <f t="array" ref="G297">IF(D297&gt;2,C297*(D297-2)*$G$3,0)</f>
        <v>0</v>
      </c>
      <c r="H297" s="344">
        <f t="shared" si="36"/>
        <v>0</v>
      </c>
      <c r="I297" s="342" t="s">
        <v>303</v>
      </c>
      <c r="J297" s="23"/>
      <c r="K297" s="97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 t="s">
        <v>556</v>
      </c>
      <c r="B298" s="96">
        <v>28.0</v>
      </c>
      <c r="C298" s="97">
        <v>28.0</v>
      </c>
      <c r="D298" s="353">
        <v>1.0</v>
      </c>
      <c r="E298" s="69">
        <f t="shared" si="35"/>
        <v>33.6</v>
      </c>
      <c r="F298" s="359">
        <f t="array" ref="F298">IF(D298=0,0,IF(D298=1,C298*$F$3,C298*$F$3*2))</f>
        <v>28</v>
      </c>
      <c r="G298" s="359">
        <f t="array" ref="G298">IF(D298&gt;2,C298*(D298-2)*$G$3,0)</f>
        <v>0</v>
      </c>
      <c r="H298" s="344">
        <f t="shared" si="36"/>
        <v>61.6</v>
      </c>
      <c r="I298" s="342" t="s">
        <v>303</v>
      </c>
      <c r="J298" s="23"/>
      <c r="K298" s="97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346" t="s">
        <v>557</v>
      </c>
      <c r="B299" s="96">
        <v>14.0</v>
      </c>
      <c r="C299" s="97">
        <v>14.0</v>
      </c>
      <c r="D299" s="353">
        <v>1.0</v>
      </c>
      <c r="E299" s="69">
        <f>B299*$E$2</f>
        <v>16.8</v>
      </c>
      <c r="F299" s="359">
        <f t="array" ref="F299">IF(D299=0,0,IF(D299=1,C299*$F$3,C299*$F$3*2))</f>
        <v>14</v>
      </c>
      <c r="G299" s="359">
        <f t="array" ref="G299">IF(D299&gt;2,C299*(D299-2)*$G$3,0)</f>
        <v>0</v>
      </c>
      <c r="H299" s="344">
        <f t="shared" si="36"/>
        <v>30.8</v>
      </c>
      <c r="I299" s="342" t="s">
        <v>303</v>
      </c>
      <c r="J299" s="23"/>
      <c r="K299" s="97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346" t="s">
        <v>558</v>
      </c>
      <c r="B300" s="96">
        <v>6.0</v>
      </c>
      <c r="C300" s="97">
        <v>0.0</v>
      </c>
      <c r="D300" s="353">
        <v>1.0</v>
      </c>
      <c r="E300" s="69">
        <f t="shared" ref="E300:E307" si="37">B300*$E$3</f>
        <v>7.2</v>
      </c>
      <c r="F300" s="359">
        <f t="array" ref="F300">IF(D300=0,0,IF(D300=1,C300*$F$3,C300*$F$3*2))</f>
        <v>0</v>
      </c>
      <c r="G300" s="359">
        <f t="array" ref="G300">IF(D300&gt;2,C300*(D300-2)*$G$3,0)</f>
        <v>0</v>
      </c>
      <c r="H300" s="344">
        <f t="shared" si="36"/>
        <v>7.2</v>
      </c>
      <c r="I300" s="342" t="s">
        <v>303</v>
      </c>
      <c r="J300" s="23"/>
      <c r="K300" s="97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346" t="s">
        <v>559</v>
      </c>
      <c r="B301" s="96">
        <v>28.0</v>
      </c>
      <c r="C301" s="97">
        <v>28.0</v>
      </c>
      <c r="D301" s="353">
        <v>1.0</v>
      </c>
      <c r="E301" s="69">
        <f t="shared" si="37"/>
        <v>33.6</v>
      </c>
      <c r="F301" s="359">
        <f t="array" ref="F301">IF(D301=0,0,IF(D301=1,C301*$F$3,C301*$F$3*2))</f>
        <v>28</v>
      </c>
      <c r="G301" s="359">
        <f t="array" ref="G301">IF(D301&gt;2,C301*(D301-2)*$G$3,0)</f>
        <v>0</v>
      </c>
      <c r="H301" s="344">
        <f t="shared" si="36"/>
        <v>61.6</v>
      </c>
      <c r="I301" s="342" t="s">
        <v>303</v>
      </c>
      <c r="J301" s="23"/>
      <c r="K301" s="97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346" t="s">
        <v>560</v>
      </c>
      <c r="B302" s="96">
        <v>14.0</v>
      </c>
      <c r="C302" s="97">
        <v>14.0</v>
      </c>
      <c r="D302" s="353">
        <v>1.0</v>
      </c>
      <c r="E302" s="69">
        <f t="shared" si="37"/>
        <v>16.8</v>
      </c>
      <c r="F302" s="359">
        <f t="array" ref="F302">IF(D302=0,0,IF(D302=1,C302*$F$3,C302*$F$3*2))</f>
        <v>14</v>
      </c>
      <c r="G302" s="359">
        <f t="array" ref="G302">IF(D302&gt;2,C302*(D302-2)*$G$3,0)</f>
        <v>0</v>
      </c>
      <c r="H302" s="344">
        <f t="shared" si="36"/>
        <v>30.8</v>
      </c>
      <c r="I302" s="342" t="s">
        <v>303</v>
      </c>
      <c r="J302" s="23"/>
      <c r="K302" s="97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 t="s">
        <v>561</v>
      </c>
      <c r="B303" s="96">
        <v>14.0</v>
      </c>
      <c r="C303" s="97">
        <v>14.0</v>
      </c>
      <c r="D303" s="353">
        <v>1.0</v>
      </c>
      <c r="E303" s="69">
        <f t="shared" si="37"/>
        <v>16.8</v>
      </c>
      <c r="F303" s="359">
        <f t="array" ref="F303">IF(D303=0,0,IF(D303=1,C303*$F$3,C303*$F$3*2))</f>
        <v>14</v>
      </c>
      <c r="G303" s="359">
        <f t="array" ref="G303">IF(D303&gt;2,C303*(D303-2)*$G$3,0)</f>
        <v>0</v>
      </c>
      <c r="H303" s="344">
        <f t="shared" si="36"/>
        <v>30.8</v>
      </c>
      <c r="I303" s="342" t="s">
        <v>303</v>
      </c>
      <c r="J303" s="23"/>
      <c r="K303" s="97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346" t="s">
        <v>562</v>
      </c>
      <c r="B304" s="96">
        <v>28.0</v>
      </c>
      <c r="C304" s="97">
        <v>28.0</v>
      </c>
      <c r="D304" s="353">
        <v>1.0</v>
      </c>
      <c r="E304" s="69">
        <f t="shared" si="37"/>
        <v>33.6</v>
      </c>
      <c r="F304" s="359">
        <f t="array" ref="F304">IF(D304=0,0,IF(D304=1,C304*$F$3,C304*$F$3*2))</f>
        <v>28</v>
      </c>
      <c r="G304" s="359">
        <f t="array" ref="G304">IF(D304&gt;2,C304*(D304-2)*$G$3,0)</f>
        <v>0</v>
      </c>
      <c r="H304" s="344">
        <f t="shared" si="36"/>
        <v>61.6</v>
      </c>
      <c r="I304" s="342" t="s">
        <v>303</v>
      </c>
      <c r="J304" s="23"/>
      <c r="K304" s="97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346" t="s">
        <v>563</v>
      </c>
      <c r="B305" s="96">
        <v>0.0</v>
      </c>
      <c r="C305" s="97">
        <v>0.0</v>
      </c>
      <c r="D305" s="353">
        <v>0.0</v>
      </c>
      <c r="E305" s="69">
        <f t="shared" si="37"/>
        <v>0</v>
      </c>
      <c r="F305" s="359">
        <f t="array" ref="F305">IF(D305=0,0,IF(D305=1,C305*$F$3,C305*$F$3*2))</f>
        <v>0</v>
      </c>
      <c r="G305" s="359">
        <f t="array" ref="G305">IF(D305&gt;2,C305*(D305-2)*$G$3,0)</f>
        <v>0</v>
      </c>
      <c r="H305" s="344">
        <f t="shared" si="36"/>
        <v>0</v>
      </c>
      <c r="I305" s="342" t="s">
        <v>303</v>
      </c>
      <c r="J305" s="23"/>
      <c r="K305" s="97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346" t="s">
        <v>564</v>
      </c>
      <c r="B306" s="96">
        <v>8.0</v>
      </c>
      <c r="C306" s="97">
        <v>0.0</v>
      </c>
      <c r="D306" s="353">
        <v>1.0</v>
      </c>
      <c r="E306" s="69">
        <f t="shared" si="37"/>
        <v>9.6</v>
      </c>
      <c r="F306" s="359">
        <f t="array" ref="F306">IF(D306=0,0,IF(D306=1,C306*$F$3,C306*$F$3*2))</f>
        <v>0</v>
      </c>
      <c r="G306" s="359">
        <f t="array" ref="G306">IF(D306&gt;2,C306*(D306-2)*$G$3,0)</f>
        <v>0</v>
      </c>
      <c r="H306" s="344">
        <f t="shared" si="36"/>
        <v>9.6</v>
      </c>
      <c r="I306" s="342" t="s">
        <v>303</v>
      </c>
      <c r="J306" s="23"/>
      <c r="K306" s="97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346" t="s">
        <v>565</v>
      </c>
      <c r="B307" s="96">
        <v>8.0</v>
      </c>
      <c r="C307" s="97">
        <v>0.0</v>
      </c>
      <c r="D307" s="353">
        <v>1.0</v>
      </c>
      <c r="E307" s="69">
        <f t="shared" si="37"/>
        <v>9.6</v>
      </c>
      <c r="F307" s="359">
        <f t="array" ref="F307">IF(D307=0,0,IF(D307=1,C307*$F$3,C307*$F$3*2))</f>
        <v>0</v>
      </c>
      <c r="G307" s="359">
        <f t="array" ref="G307">IF(D307&gt;2,C307*(D307-2)*$G$3,0)</f>
        <v>0</v>
      </c>
      <c r="H307" s="344">
        <f t="shared" si="36"/>
        <v>9.6</v>
      </c>
      <c r="I307" s="342" t="s">
        <v>303</v>
      </c>
      <c r="J307" s="23"/>
      <c r="K307" s="97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 t="s">
        <v>566</v>
      </c>
      <c r="B308" s="96">
        <v>0.0</v>
      </c>
      <c r="C308" s="97">
        <v>14.0</v>
      </c>
      <c r="D308" s="353">
        <v>1.0</v>
      </c>
      <c r="E308" s="69">
        <f>B308*$E$2</f>
        <v>0</v>
      </c>
      <c r="F308" s="359">
        <f t="array" ref="F308">IF(D308=0,0,IF(D308=1,C308*$F$3,C308*$F$3*2))</f>
        <v>14</v>
      </c>
      <c r="G308" s="359">
        <f t="array" ref="G308">IF(D308&gt;2,C308*(D308-2)*$G$3,0)</f>
        <v>0</v>
      </c>
      <c r="H308" s="344">
        <f t="shared" si="36"/>
        <v>14</v>
      </c>
      <c r="I308" s="342" t="s">
        <v>303</v>
      </c>
      <c r="J308" s="23"/>
      <c r="K308" s="97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90" t="s">
        <v>313</v>
      </c>
      <c r="B309" s="31"/>
      <c r="C309" s="97"/>
      <c r="D309" s="96"/>
      <c r="E309" s="69"/>
      <c r="F309" s="23"/>
      <c r="G309" s="23"/>
      <c r="H309" s="355">
        <f>SUM(H276:H308)</f>
        <v>1479.6</v>
      </c>
      <c r="I309" s="342"/>
      <c r="J309" s="23"/>
      <c r="K309" s="97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 t="s">
        <v>567</v>
      </c>
      <c r="B310" s="96">
        <v>28.0</v>
      </c>
      <c r="C310" s="97">
        <v>28.0</v>
      </c>
      <c r="D310" s="353">
        <v>1.0</v>
      </c>
      <c r="E310" s="69">
        <f t="shared" ref="E310:E335" si="38">B310*$E$3</f>
        <v>33.6</v>
      </c>
      <c r="F310" s="359">
        <f t="array" ref="F310">IF(D310=0,0,IF(D310=1,C310*$F$3,C310*$F$3*2))</f>
        <v>28</v>
      </c>
      <c r="G310" s="359">
        <f t="array" ref="G310">IF(D310&gt;2,C310*(D310-2)*$G$3,0)</f>
        <v>0</v>
      </c>
      <c r="H310" s="344">
        <f t="shared" ref="H310:H335" si="39">SUM(E310:G310)</f>
        <v>61.6</v>
      </c>
      <c r="I310" s="342" t="s">
        <v>303</v>
      </c>
      <c r="J310" s="23"/>
      <c r="K310" s="97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 t="s">
        <v>568</v>
      </c>
      <c r="B311" s="96">
        <v>28.0</v>
      </c>
      <c r="C311" s="97">
        <v>14.0</v>
      </c>
      <c r="D311" s="353">
        <v>1.0</v>
      </c>
      <c r="E311" s="69">
        <f t="shared" si="38"/>
        <v>33.6</v>
      </c>
      <c r="F311" s="359">
        <f t="array" ref="F311">IF(D311=0,0,IF(D311=1,C311*$F$3,C311*$F$3*2))</f>
        <v>14</v>
      </c>
      <c r="G311" s="359">
        <f t="array" ref="G311">IF(D311&gt;2,C311*(D311-2)*$G$3,0)</f>
        <v>0</v>
      </c>
      <c r="H311" s="344">
        <f t="shared" si="39"/>
        <v>47.6</v>
      </c>
      <c r="I311" s="342" t="s">
        <v>303</v>
      </c>
      <c r="J311" s="23"/>
      <c r="K311" s="97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4.25" customHeight="1">
      <c r="A312" s="23" t="s">
        <v>569</v>
      </c>
      <c r="B312" s="96">
        <v>0.0</v>
      </c>
      <c r="C312" s="97">
        <v>28.0</v>
      </c>
      <c r="D312" s="369">
        <v>0.0</v>
      </c>
      <c r="E312" s="69">
        <f t="shared" si="38"/>
        <v>0</v>
      </c>
      <c r="F312" s="359">
        <f t="array" ref="F312">IF(D312=0,0,IF(D312=1,C312*$F$3,C312*$F$3*2))</f>
        <v>0</v>
      </c>
      <c r="G312" s="359">
        <f t="array" ref="G312">IF(D312&gt;2,C312*(D312-2)*$G$3,0)</f>
        <v>0</v>
      </c>
      <c r="H312" s="344">
        <f t="shared" si="39"/>
        <v>0</v>
      </c>
      <c r="I312" s="342" t="s">
        <v>303</v>
      </c>
      <c r="J312" s="23"/>
      <c r="K312" s="97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4.25" customHeight="1">
      <c r="A313" s="23" t="s">
        <v>570</v>
      </c>
      <c r="B313" s="96">
        <v>28.0</v>
      </c>
      <c r="C313" s="97">
        <v>28.0</v>
      </c>
      <c r="D313" s="353">
        <v>1.0</v>
      </c>
      <c r="E313" s="69">
        <f t="shared" si="38"/>
        <v>33.6</v>
      </c>
      <c r="F313" s="359">
        <f t="array" ref="F313">IF(D313=0,0,IF(D313=1,C313*$F$3,C313*$F$3*2))</f>
        <v>28</v>
      </c>
      <c r="G313" s="359">
        <f t="array" ref="G313">IF(D313&gt;2,C313*(D313-2)*$G$3,0)</f>
        <v>0</v>
      </c>
      <c r="H313" s="344">
        <f t="shared" si="39"/>
        <v>61.6</v>
      </c>
      <c r="I313" s="342" t="s">
        <v>303</v>
      </c>
      <c r="J313" s="23"/>
      <c r="K313" s="97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4.25" customHeight="1">
      <c r="A314" s="23" t="s">
        <v>571</v>
      </c>
      <c r="B314" s="96">
        <v>28.0</v>
      </c>
      <c r="C314" s="97">
        <v>28.0</v>
      </c>
      <c r="D314" s="353">
        <v>1.0</v>
      </c>
      <c r="E314" s="69">
        <f t="shared" si="38"/>
        <v>33.6</v>
      </c>
      <c r="F314" s="359">
        <f t="array" ref="F314">IF(D314=0,0,IF(D314=1,C314*$F$3,C314*$F$3*2))</f>
        <v>28</v>
      </c>
      <c r="G314" s="359">
        <f t="array" ref="G314">IF(D314&gt;2,C314*(D314-2)*$G$3,0)</f>
        <v>0</v>
      </c>
      <c r="H314" s="344">
        <f t="shared" si="39"/>
        <v>61.6</v>
      </c>
      <c r="I314" s="342" t="s">
        <v>303</v>
      </c>
      <c r="J314" s="23"/>
      <c r="K314" s="97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 t="s">
        <v>572</v>
      </c>
      <c r="B315" s="96">
        <v>0.0</v>
      </c>
      <c r="C315" s="97">
        <v>28.0</v>
      </c>
      <c r="D315" s="353">
        <v>0.0</v>
      </c>
      <c r="E315" s="69">
        <f t="shared" si="38"/>
        <v>0</v>
      </c>
      <c r="F315" s="359">
        <f t="array" ref="F315">IF(D315=0,0,IF(D315=1,C315*$F$3,C315*$F$3*2))</f>
        <v>0</v>
      </c>
      <c r="G315" s="359">
        <f t="array" ref="G315">IF(D315&gt;2,C315*(D315-2)*$G$3,0)</f>
        <v>0</v>
      </c>
      <c r="H315" s="344">
        <f t="shared" si="39"/>
        <v>0</v>
      </c>
      <c r="I315" s="342" t="s">
        <v>303</v>
      </c>
      <c r="J315" s="23"/>
      <c r="K315" s="97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 t="s">
        <v>573</v>
      </c>
      <c r="B316" s="96">
        <v>28.0</v>
      </c>
      <c r="C316" s="97">
        <v>28.0</v>
      </c>
      <c r="D316" s="353">
        <v>1.0</v>
      </c>
      <c r="E316" s="69">
        <f t="shared" si="38"/>
        <v>33.6</v>
      </c>
      <c r="F316" s="359">
        <f t="array" ref="F316">IF(D316=0,0,IF(D316=1,C316*$F$3,C316*$F$3*2))</f>
        <v>28</v>
      </c>
      <c r="G316" s="359">
        <f t="array" ref="G316">IF(D316&gt;2,C316*(D316-2)*$G$3,0)</f>
        <v>0</v>
      </c>
      <c r="H316" s="344">
        <f t="shared" si="39"/>
        <v>61.6</v>
      </c>
      <c r="I316" s="342" t="s">
        <v>303</v>
      </c>
      <c r="J316" s="23"/>
      <c r="K316" s="97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 t="s">
        <v>574</v>
      </c>
      <c r="B317" s="96">
        <v>28.0</v>
      </c>
      <c r="C317" s="97">
        <v>28.0</v>
      </c>
      <c r="D317" s="353">
        <v>1.0</v>
      </c>
      <c r="E317" s="69">
        <f t="shared" si="38"/>
        <v>33.6</v>
      </c>
      <c r="F317" s="359">
        <f t="array" ref="F317">IF(D317=0,0,IF(D317=1,C317*$F$3,C317*$F$3*2))</f>
        <v>28</v>
      </c>
      <c r="G317" s="359">
        <f t="array" ref="G317">IF(D317&gt;2,C317*(D317-2)*$G$3,0)</f>
        <v>0</v>
      </c>
      <c r="H317" s="344">
        <f t="shared" si="39"/>
        <v>61.6</v>
      </c>
      <c r="I317" s="342" t="s">
        <v>303</v>
      </c>
      <c r="J317" s="23"/>
      <c r="K317" s="97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 t="s">
        <v>575</v>
      </c>
      <c r="B318" s="96">
        <v>28.0</v>
      </c>
      <c r="C318" s="97">
        <v>28.0</v>
      </c>
      <c r="D318" s="353">
        <v>1.0</v>
      </c>
      <c r="E318" s="69">
        <f t="shared" si="38"/>
        <v>33.6</v>
      </c>
      <c r="F318" s="359">
        <f t="array" ref="F318">IF(D318=0,0,IF(D318=1,C318*$F$3,C318*$F$3*2))</f>
        <v>28</v>
      </c>
      <c r="G318" s="359">
        <f t="array" ref="G318">IF(D318&gt;2,C318*(D318-2)*$G$3,0)</f>
        <v>0</v>
      </c>
      <c r="H318" s="344">
        <f t="shared" si="39"/>
        <v>61.6</v>
      </c>
      <c r="I318" s="342" t="s">
        <v>303</v>
      </c>
      <c r="J318" s="23"/>
      <c r="K318" s="97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346" t="s">
        <v>576</v>
      </c>
      <c r="B319" s="96">
        <v>28.0</v>
      </c>
      <c r="C319" s="97">
        <v>28.0</v>
      </c>
      <c r="D319" s="353">
        <v>1.0</v>
      </c>
      <c r="E319" s="69">
        <f t="shared" si="38"/>
        <v>33.6</v>
      </c>
      <c r="F319" s="359">
        <f t="array" ref="F319">IF(D319=0,0,IF(D319=1,C319*$F$3,C319*$F$3*2))</f>
        <v>28</v>
      </c>
      <c r="G319" s="359">
        <f t="array" ref="G319">IF(D319&gt;2,C319*(D319-2)*$G$3,0)</f>
        <v>0</v>
      </c>
      <c r="H319" s="344">
        <f t="shared" si="39"/>
        <v>61.6</v>
      </c>
      <c r="I319" s="342" t="s">
        <v>303</v>
      </c>
      <c r="J319" s="23"/>
      <c r="K319" s="97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346" t="s">
        <v>577</v>
      </c>
      <c r="B320" s="96">
        <v>20.0</v>
      </c>
      <c r="C320" s="97">
        <v>20.0</v>
      </c>
      <c r="D320" s="353">
        <v>1.0</v>
      </c>
      <c r="E320" s="69">
        <f t="shared" si="38"/>
        <v>24</v>
      </c>
      <c r="F320" s="359">
        <f t="array" ref="F320">IF(D320=0,0,IF(D320=1,C320*$F$3,C320*$F$3*2))</f>
        <v>20</v>
      </c>
      <c r="G320" s="359">
        <f t="array" ref="G320">IF(D320&gt;2,C320*(D320-2)*$G$3,0)</f>
        <v>0</v>
      </c>
      <c r="H320" s="344">
        <f t="shared" si="39"/>
        <v>44</v>
      </c>
      <c r="I320" s="342" t="s">
        <v>303</v>
      </c>
      <c r="J320" s="23"/>
      <c r="K320" s="97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346" t="s">
        <v>578</v>
      </c>
      <c r="B321" s="96">
        <v>0.0</v>
      </c>
      <c r="C321" s="97">
        <v>20.0</v>
      </c>
      <c r="D321" s="353">
        <v>1.0</v>
      </c>
      <c r="E321" s="69">
        <f t="shared" si="38"/>
        <v>0</v>
      </c>
      <c r="F321" s="359">
        <f t="array" ref="F321">IF(D321=0,0,IF(D321=1,C321*$F$3,C321*$F$3*2))</f>
        <v>20</v>
      </c>
      <c r="G321" s="359">
        <f t="array" ref="G321">IF(D321&gt;2,C321*(D321-2)*$G$3,0)</f>
        <v>0</v>
      </c>
      <c r="H321" s="344">
        <f t="shared" si="39"/>
        <v>20</v>
      </c>
      <c r="I321" s="342" t="s">
        <v>303</v>
      </c>
      <c r="J321" s="23"/>
      <c r="K321" s="97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346" t="s">
        <v>579</v>
      </c>
      <c r="B322" s="96">
        <v>0.0</v>
      </c>
      <c r="C322" s="97">
        <v>30.0</v>
      </c>
      <c r="D322" s="353">
        <v>1.0</v>
      </c>
      <c r="E322" s="69">
        <f t="shared" si="38"/>
        <v>0</v>
      </c>
      <c r="F322" s="359">
        <f t="array" ref="F322">IF(D322=0,0,IF(D322=1,C322*$F$3,C322*$F$3*2))</f>
        <v>30</v>
      </c>
      <c r="G322" s="359">
        <f t="array" ref="G322">IF(D322&gt;2,C322*(D322-2)*$G$3,0)</f>
        <v>0</v>
      </c>
      <c r="H322" s="344">
        <f t="shared" si="39"/>
        <v>30</v>
      </c>
      <c r="I322" s="342" t="s">
        <v>303</v>
      </c>
      <c r="J322" s="23"/>
      <c r="K322" s="101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346" t="s">
        <v>580</v>
      </c>
      <c r="B323" s="96">
        <v>20.0</v>
      </c>
      <c r="C323" s="97">
        <v>20.0</v>
      </c>
      <c r="D323" s="353">
        <v>1.0</v>
      </c>
      <c r="E323" s="69">
        <f t="shared" si="38"/>
        <v>24</v>
      </c>
      <c r="F323" s="359">
        <f t="array" ref="F323">IF(D323=0,0,IF(D323=1,C323*$F$3,C323*$F$3*2))</f>
        <v>20</v>
      </c>
      <c r="G323" s="359">
        <f t="array" ref="G323">IF(D323&gt;2,C323*(D323-2)*$G$3,0)</f>
        <v>0</v>
      </c>
      <c r="H323" s="344">
        <f t="shared" si="39"/>
        <v>44</v>
      </c>
      <c r="I323" s="342" t="s">
        <v>303</v>
      </c>
      <c r="J323" s="23"/>
      <c r="K323" s="97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346" t="s">
        <v>581</v>
      </c>
      <c r="B324" s="96">
        <v>20.0</v>
      </c>
      <c r="C324" s="97">
        <v>20.0</v>
      </c>
      <c r="D324" s="353">
        <v>1.0</v>
      </c>
      <c r="E324" s="69">
        <f t="shared" si="38"/>
        <v>24</v>
      </c>
      <c r="F324" s="359">
        <f t="array" ref="F324">IF(D324=0,0,IF(D324=1,C324*$F$3,C324*$F$3*2))</f>
        <v>20</v>
      </c>
      <c r="G324" s="359">
        <f t="array" ref="G324">IF(D324&gt;2,C324*(D324-2)*$G$3,0)</f>
        <v>0</v>
      </c>
      <c r="H324" s="344">
        <f t="shared" si="39"/>
        <v>44</v>
      </c>
      <c r="I324" s="342" t="s">
        <v>303</v>
      </c>
      <c r="J324" s="23"/>
      <c r="K324" s="35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346" t="s">
        <v>582</v>
      </c>
      <c r="B325" s="96">
        <v>20.0</v>
      </c>
      <c r="C325" s="97">
        <v>20.0</v>
      </c>
      <c r="D325" s="353">
        <v>1.0</v>
      </c>
      <c r="E325" s="69">
        <f t="shared" si="38"/>
        <v>24</v>
      </c>
      <c r="F325" s="359">
        <f t="array" ref="F325">IF(D325=0,0,IF(D325=1,C325*$F$3,C325*$F$3*2))</f>
        <v>20</v>
      </c>
      <c r="G325" s="359">
        <f t="array" ref="G325">IF(D325&gt;2,C325*(D325-2)*$G$3,0)</f>
        <v>0</v>
      </c>
      <c r="H325" s="344">
        <f t="shared" si="39"/>
        <v>44</v>
      </c>
      <c r="I325" s="342" t="s">
        <v>303</v>
      </c>
      <c r="J325" s="23"/>
      <c r="K325" s="35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346" t="s">
        <v>583</v>
      </c>
      <c r="B326" s="96">
        <v>20.0</v>
      </c>
      <c r="C326" s="97">
        <v>10.0</v>
      </c>
      <c r="D326" s="353">
        <v>1.0</v>
      </c>
      <c r="E326" s="69">
        <f t="shared" si="38"/>
        <v>24</v>
      </c>
      <c r="F326" s="359">
        <f t="array" ref="F326">IF(D326=0,0,IF(D326=1,C326*$F$3,C326*$F$3*2))</f>
        <v>10</v>
      </c>
      <c r="G326" s="359">
        <f t="array" ref="G326">IF(D326&gt;2,C326*(D326-2)*$G$3,0)</f>
        <v>0</v>
      </c>
      <c r="H326" s="344">
        <f t="shared" si="39"/>
        <v>34</v>
      </c>
      <c r="I326" s="342" t="s">
        <v>303</v>
      </c>
      <c r="J326" s="23"/>
      <c r="K326" s="35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346" t="s">
        <v>584</v>
      </c>
      <c r="B327" s="96">
        <v>20.0</v>
      </c>
      <c r="C327" s="97">
        <v>20.0</v>
      </c>
      <c r="D327" s="353">
        <v>1.0</v>
      </c>
      <c r="E327" s="69">
        <f t="shared" si="38"/>
        <v>24</v>
      </c>
      <c r="F327" s="359">
        <f t="array" ref="F327">IF(D327=0,0,IF(D327=1,C327*$F$3,C327*$F$3*2))</f>
        <v>20</v>
      </c>
      <c r="G327" s="359">
        <f t="array" ref="G327">IF(D327&gt;2,C327*(D327-2)*$G$3,0)</f>
        <v>0</v>
      </c>
      <c r="H327" s="344">
        <f t="shared" si="39"/>
        <v>44</v>
      </c>
      <c r="I327" s="342" t="s">
        <v>303</v>
      </c>
      <c r="J327" s="23"/>
      <c r="K327" s="35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346" t="s">
        <v>585</v>
      </c>
      <c r="B328" s="96">
        <v>0.0</v>
      </c>
      <c r="C328" s="97">
        <v>20.0</v>
      </c>
      <c r="D328" s="353">
        <v>0.0</v>
      </c>
      <c r="E328" s="69">
        <f t="shared" si="38"/>
        <v>0</v>
      </c>
      <c r="F328" s="359">
        <f t="array" ref="F328">IF(D328=0,0,IF(D328=1,C328*$F$3,C328*$F$3*2))</f>
        <v>0</v>
      </c>
      <c r="G328" s="359">
        <f t="array" ref="G328">IF(D328&gt;2,C328*(D328-2)*$G$3,0)</f>
        <v>0</v>
      </c>
      <c r="H328" s="344">
        <f t="shared" si="39"/>
        <v>0</v>
      </c>
      <c r="I328" s="342" t="s">
        <v>303</v>
      </c>
      <c r="J328" s="23"/>
      <c r="K328" s="97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346" t="s">
        <v>586</v>
      </c>
      <c r="B329" s="96">
        <v>20.0</v>
      </c>
      <c r="C329" s="97">
        <v>0.0</v>
      </c>
      <c r="D329" s="353">
        <v>1.0</v>
      </c>
      <c r="E329" s="69">
        <f t="shared" si="38"/>
        <v>24</v>
      </c>
      <c r="F329" s="359">
        <f t="array" ref="F329">IF(D329=0,0,IF(D329=1,C329*$F$3,C329*$F$3*2))</f>
        <v>0</v>
      </c>
      <c r="G329" s="359">
        <f t="array" ref="G329">IF(D329&gt;2,C329*(D329-2)*$G$3,0)</f>
        <v>0</v>
      </c>
      <c r="H329" s="344">
        <f t="shared" si="39"/>
        <v>24</v>
      </c>
      <c r="I329" s="342" t="s">
        <v>303</v>
      </c>
      <c r="J329" s="23"/>
      <c r="K329" s="35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90" t="s">
        <v>587</v>
      </c>
      <c r="B330" s="356">
        <v>20.0</v>
      </c>
      <c r="C330" s="365">
        <v>20.0</v>
      </c>
      <c r="D330" s="353">
        <v>1.0</v>
      </c>
      <c r="E330" s="69">
        <f t="shared" si="38"/>
        <v>24</v>
      </c>
      <c r="F330" s="359">
        <f t="array" ref="F330">IF(D330=0,0,IF(D330=1,C330*$F$3,C330*$F$3*2))</f>
        <v>20</v>
      </c>
      <c r="G330" s="359">
        <f t="array" ref="G330">IF(D330&gt;2,C330*(D330-2)*$G$3,0)</f>
        <v>0</v>
      </c>
      <c r="H330" s="344">
        <f t="shared" si="39"/>
        <v>44</v>
      </c>
      <c r="I330" s="342" t="s">
        <v>303</v>
      </c>
      <c r="J330" s="23"/>
      <c r="K330" s="97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 t="s">
        <v>588</v>
      </c>
      <c r="B331" s="96">
        <v>0.0</v>
      </c>
      <c r="C331" s="97">
        <v>28.0</v>
      </c>
      <c r="D331" s="353">
        <v>1.0</v>
      </c>
      <c r="E331" s="69">
        <f t="shared" si="38"/>
        <v>0</v>
      </c>
      <c r="F331" s="359">
        <f t="array" ref="F331">IF(D331=0,0,IF(D331=1,C331*$F$3,C331*$F$3*2))</f>
        <v>28</v>
      </c>
      <c r="G331" s="359">
        <f t="array" ref="G331">IF(D331&gt;2,C331*(D331-2)*$G$3,0)</f>
        <v>0</v>
      </c>
      <c r="H331" s="344">
        <f t="shared" si="39"/>
        <v>28</v>
      </c>
      <c r="I331" s="342" t="s">
        <v>303</v>
      </c>
      <c r="J331" s="23"/>
      <c r="K331" s="35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346" t="s">
        <v>589</v>
      </c>
      <c r="B332" s="96">
        <v>0.0</v>
      </c>
      <c r="C332" s="97">
        <v>28.0</v>
      </c>
      <c r="D332" s="353">
        <v>0.0</v>
      </c>
      <c r="E332" s="69">
        <f t="shared" si="38"/>
        <v>0</v>
      </c>
      <c r="F332" s="359">
        <f t="array" ref="F332">IF(D332=0,0,IF(D332=1,C332*$F$3,C332*$F$3*2))</f>
        <v>0</v>
      </c>
      <c r="G332" s="359">
        <f t="array" ref="G332">IF(D332&gt;2,C332*(D332-2)*$G$3,0)</f>
        <v>0</v>
      </c>
      <c r="H332" s="344">
        <f t="shared" si="39"/>
        <v>0</v>
      </c>
      <c r="I332" s="342" t="s">
        <v>303</v>
      </c>
      <c r="J332" s="23"/>
      <c r="K332" s="35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 t="s">
        <v>590</v>
      </c>
      <c r="B333" s="96">
        <v>20.0</v>
      </c>
      <c r="C333" s="97">
        <v>20.0</v>
      </c>
      <c r="D333" s="353">
        <v>1.0</v>
      </c>
      <c r="E333" s="69">
        <f t="shared" si="38"/>
        <v>24</v>
      </c>
      <c r="F333" s="359">
        <f t="array" ref="F333">IF(D333=0,0,IF(D333=1,C333*$F$3,C333*$F$3*2))</f>
        <v>20</v>
      </c>
      <c r="G333" s="359">
        <f t="array" ref="G333">IF(D333&gt;2,C333*(D333-2)*$G$3,0)</f>
        <v>0</v>
      </c>
      <c r="H333" s="344">
        <f t="shared" si="39"/>
        <v>44</v>
      </c>
      <c r="I333" s="342" t="s">
        <v>303</v>
      </c>
      <c r="J333" s="23"/>
      <c r="K333" s="35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346" t="s">
        <v>591</v>
      </c>
      <c r="B334" s="96">
        <v>20.0</v>
      </c>
      <c r="C334" s="97">
        <v>20.0</v>
      </c>
      <c r="D334" s="353">
        <v>1.0</v>
      </c>
      <c r="E334" s="69">
        <f t="shared" si="38"/>
        <v>24</v>
      </c>
      <c r="F334" s="359">
        <f t="array" ref="F334">IF(D334=0,0,IF(D334=1,C334*$F$3,C334*$F$3*2))</f>
        <v>20</v>
      </c>
      <c r="G334" s="359">
        <f t="array" ref="G334">IF(D334&gt;2,C334*(D334-2)*$G$3,0)</f>
        <v>0</v>
      </c>
      <c r="H334" s="344">
        <f t="shared" si="39"/>
        <v>44</v>
      </c>
      <c r="I334" s="342" t="s">
        <v>303</v>
      </c>
      <c r="J334" s="23"/>
      <c r="K334" s="35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 t="s">
        <v>592</v>
      </c>
      <c r="B335" s="96">
        <v>0.0</v>
      </c>
      <c r="C335" s="365">
        <v>8.0</v>
      </c>
      <c r="D335" s="353">
        <v>0.0</v>
      </c>
      <c r="E335" s="69">
        <f t="shared" si="38"/>
        <v>0</v>
      </c>
      <c r="F335" s="359">
        <f t="array" ref="F335">IF(D335=0,0,IF(D335=1,C335*$F$3,C335*$F$3*2))</f>
        <v>0</v>
      </c>
      <c r="G335" s="359">
        <f t="array" ref="G335">IF(D335&gt;2,C335*(D335-2)*$G$3,0)</f>
        <v>0</v>
      </c>
      <c r="H335" s="344">
        <f t="shared" si="39"/>
        <v>0</v>
      </c>
      <c r="I335" s="342" t="s">
        <v>303</v>
      </c>
      <c r="J335" s="23"/>
      <c r="K335" s="35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138"/>
      <c r="C336" s="138"/>
      <c r="D336" s="96"/>
      <c r="E336" s="69"/>
      <c r="F336" s="69"/>
      <c r="G336" s="69"/>
      <c r="H336" s="355">
        <f>SUM(H310:H335)</f>
        <v>966.8</v>
      </c>
      <c r="I336" s="366"/>
      <c r="J336" s="23"/>
      <c r="K336" s="35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96"/>
      <c r="C337" s="97"/>
      <c r="D337" s="96"/>
      <c r="E337" s="69"/>
      <c r="F337" s="69"/>
      <c r="G337" s="34" t="s">
        <v>326</v>
      </c>
      <c r="H337" s="355">
        <f>SUM(H336,H309)</f>
        <v>2446.4</v>
      </c>
      <c r="I337" s="367"/>
      <c r="J337" s="23"/>
      <c r="K337" s="35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96"/>
      <c r="C338" s="97"/>
      <c r="D338" s="96"/>
      <c r="E338" s="69"/>
      <c r="F338" s="69"/>
      <c r="G338" s="69"/>
      <c r="H338" s="344"/>
      <c r="I338" s="367"/>
      <c r="J338" s="23"/>
      <c r="K338" s="35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96"/>
      <c r="C339" s="101"/>
      <c r="D339" s="96"/>
      <c r="E339" s="69"/>
      <c r="F339" s="69"/>
      <c r="G339" s="34" t="s">
        <v>301</v>
      </c>
      <c r="H339" s="344">
        <f>H38+H139+H275</f>
        <v>9952</v>
      </c>
      <c r="I339" s="344">
        <f t="shared" ref="I339:I340" si="40">SUMIF($I$7:$I$335,J339,$H$7:H335)</f>
        <v>9952</v>
      </c>
      <c r="J339" s="97" t="s">
        <v>108</v>
      </c>
      <c r="K339" s="370">
        <f t="shared" ref="K339:K340" si="41">I339-H339</f>
        <v>0</v>
      </c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96"/>
      <c r="C340" s="101"/>
      <c r="D340" s="96"/>
      <c r="E340" s="69"/>
      <c r="F340" s="69"/>
      <c r="G340" s="34" t="s">
        <v>326</v>
      </c>
      <c r="H340" s="344">
        <f>H62+H207+H337</f>
        <v>6687.2</v>
      </c>
      <c r="I340" s="344">
        <f t="shared" si="40"/>
        <v>6687.2</v>
      </c>
      <c r="J340" s="342" t="s">
        <v>303</v>
      </c>
      <c r="K340" s="370">
        <f t="shared" si="41"/>
        <v>0</v>
      </c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90"/>
      <c r="B341" s="31"/>
      <c r="C341" s="371"/>
      <c r="D341" s="96"/>
      <c r="E341" s="69"/>
      <c r="F341" s="69"/>
      <c r="G341" s="69"/>
      <c r="H341" s="372">
        <f t="shared" ref="H341:I341" si="42">SUM(H339:H340)</f>
        <v>16639.2</v>
      </c>
      <c r="I341" s="372">
        <f t="shared" si="42"/>
        <v>16639.2</v>
      </c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90"/>
      <c r="B342" s="31"/>
      <c r="C342" s="371"/>
      <c r="D342" s="96"/>
      <c r="E342" s="69"/>
      <c r="F342" s="69"/>
      <c r="G342" s="69"/>
      <c r="H342" s="344"/>
      <c r="I342" s="358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90"/>
      <c r="B343" s="31"/>
      <c r="C343" s="371"/>
      <c r="D343" s="96"/>
      <c r="E343" s="69"/>
      <c r="F343" s="69"/>
      <c r="G343" s="69"/>
      <c r="H343" s="373" t="s">
        <v>593</v>
      </c>
      <c r="I343" s="374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90" t="s">
        <v>594</v>
      </c>
      <c r="B344" s="172"/>
      <c r="C344" s="375" t="s">
        <v>595</v>
      </c>
      <c r="D344" s="376"/>
      <c r="E344" s="377"/>
      <c r="F344" s="375" t="s">
        <v>596</v>
      </c>
      <c r="G344" s="378"/>
      <c r="H344" s="373" t="s">
        <v>597</v>
      </c>
      <c r="I344" s="374"/>
      <c r="J344" s="32" t="s">
        <v>598</v>
      </c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66" t="s">
        <v>139</v>
      </c>
      <c r="B345" s="379">
        <f>H38</f>
        <v>1907.6</v>
      </c>
      <c r="C345" s="380">
        <f t="shared" ref="C345:C347" si="43">B345/$B$348*100</f>
        <v>19.16800643</v>
      </c>
      <c r="D345" s="381">
        <f t="shared" ref="D345:D347" si="44">$B$356*C345/100</f>
        <v>4463088.298</v>
      </c>
      <c r="E345" s="379">
        <f>H62</f>
        <v>1189.6</v>
      </c>
      <c r="F345" s="380">
        <f t="shared" ref="F345:F347" si="45">E345/$E$348*100</f>
        <v>17.78920924</v>
      </c>
      <c r="G345" s="381">
        <f t="shared" ref="G345:G347" si="46">$B$359*F345/100</f>
        <v>2248220.253</v>
      </c>
      <c r="H345" s="381">
        <f>'2_Projekty_BP_DP'!J5</f>
        <v>400000</v>
      </c>
      <c r="I345" s="381">
        <f t="shared" ref="I345:I347" si="47">D345+G345+H345</f>
        <v>7111308.551</v>
      </c>
      <c r="J345" s="382">
        <f t="shared" ref="J345:J347" si="48">I345/$I$348*100</f>
        <v>18.59254933</v>
      </c>
      <c r="K345" s="23"/>
      <c r="L345" s="23"/>
      <c r="M345" s="23"/>
      <c r="N345" s="23"/>
      <c r="O345" s="23"/>
      <c r="P345" s="23"/>
      <c r="Q345" s="23"/>
      <c r="R345" s="23"/>
      <c r="S345" s="90"/>
      <c r="T345" s="90"/>
      <c r="U345" s="90"/>
      <c r="V345" s="90"/>
      <c r="W345" s="90"/>
      <c r="X345" s="90"/>
      <c r="Y345" s="90"/>
      <c r="Z345" s="90"/>
    </row>
    <row r="346">
      <c r="A346" s="66" t="s">
        <v>140</v>
      </c>
      <c r="B346" s="383">
        <f>H139</f>
        <v>4994.8</v>
      </c>
      <c r="C346" s="384">
        <f t="shared" si="43"/>
        <v>50.18890675</v>
      </c>
      <c r="D346" s="385">
        <f t="shared" si="44"/>
        <v>11686010.4</v>
      </c>
      <c r="E346" s="383">
        <f>H207</f>
        <v>3051.2</v>
      </c>
      <c r="F346" s="384">
        <f t="shared" si="45"/>
        <v>45.6274674</v>
      </c>
      <c r="G346" s="385">
        <f t="shared" si="46"/>
        <v>5766450.601</v>
      </c>
      <c r="H346" s="385">
        <f>'2_Projekty_BP_DP'!J6</f>
        <v>1276000</v>
      </c>
      <c r="I346" s="385">
        <f t="shared" si="47"/>
        <v>18728461</v>
      </c>
      <c r="J346" s="386">
        <f t="shared" si="48"/>
        <v>48.96564852</v>
      </c>
      <c r="K346" s="23"/>
      <c r="L346" s="23"/>
      <c r="M346" s="23"/>
      <c r="N346" s="23"/>
      <c r="O346" s="23"/>
      <c r="P346" s="23"/>
      <c r="Q346" s="23"/>
      <c r="R346" s="23"/>
      <c r="S346" s="90"/>
      <c r="T346" s="90"/>
      <c r="U346" s="90"/>
      <c r="V346" s="90"/>
      <c r="W346" s="90"/>
      <c r="X346" s="90"/>
      <c r="Y346" s="90"/>
      <c r="Z346" s="90"/>
    </row>
    <row r="347">
      <c r="A347" s="66" t="s">
        <v>141</v>
      </c>
      <c r="B347" s="383">
        <f>H275</f>
        <v>3049.6</v>
      </c>
      <c r="C347" s="384">
        <f t="shared" si="43"/>
        <v>30.64308682</v>
      </c>
      <c r="D347" s="385">
        <f t="shared" si="44"/>
        <v>7134951.811</v>
      </c>
      <c r="E347" s="383">
        <f>H337</f>
        <v>2446.4</v>
      </c>
      <c r="F347" s="384">
        <f t="shared" si="45"/>
        <v>36.58332336</v>
      </c>
      <c r="G347" s="385">
        <f t="shared" si="46"/>
        <v>4623441.515</v>
      </c>
      <c r="H347" s="385">
        <f>'2_Projekty_BP_DP'!J7</f>
        <v>650000</v>
      </c>
      <c r="I347" s="385">
        <f t="shared" si="47"/>
        <v>12408393.33</v>
      </c>
      <c r="J347" s="386">
        <f t="shared" si="48"/>
        <v>32.44180215</v>
      </c>
      <c r="K347" s="23"/>
      <c r="L347" s="23"/>
      <c r="M347" s="23"/>
      <c r="N347" s="23"/>
      <c r="O347" s="23"/>
      <c r="P347" s="23"/>
      <c r="Q347" s="23"/>
      <c r="R347" s="23"/>
      <c r="S347" s="90"/>
      <c r="T347" s="90"/>
      <c r="U347" s="90"/>
      <c r="V347" s="90"/>
      <c r="W347" s="90"/>
      <c r="X347" s="90"/>
      <c r="Y347" s="90"/>
      <c r="Z347" s="90"/>
    </row>
    <row r="348">
      <c r="A348" s="23"/>
      <c r="B348" s="387">
        <f t="shared" ref="B348:J348" si="49">SUM(B345:B347)</f>
        <v>9952</v>
      </c>
      <c r="C348" s="387">
        <f t="shared" si="49"/>
        <v>100</v>
      </c>
      <c r="D348" s="388">
        <f t="shared" si="49"/>
        <v>23284050.51</v>
      </c>
      <c r="E348" s="387">
        <f t="shared" si="49"/>
        <v>6687.2</v>
      </c>
      <c r="F348" s="387">
        <f t="shared" si="49"/>
        <v>100</v>
      </c>
      <c r="G348" s="389">
        <f t="shared" si="49"/>
        <v>12638112.37</v>
      </c>
      <c r="H348" s="390">
        <f t="shared" si="49"/>
        <v>2326000</v>
      </c>
      <c r="I348" s="391">
        <f t="shared" si="49"/>
        <v>38248162.87</v>
      </c>
      <c r="J348" s="387">
        <f t="shared" si="49"/>
        <v>100</v>
      </c>
      <c r="K348" s="23"/>
      <c r="L348" s="23"/>
      <c r="M348" s="23"/>
      <c r="N348" s="23"/>
      <c r="O348" s="23"/>
      <c r="P348" s="23"/>
      <c r="Q348" s="23"/>
      <c r="R348" s="23"/>
      <c r="S348" s="392"/>
      <c r="T348" s="392"/>
      <c r="U348" s="392"/>
      <c r="V348" s="392"/>
      <c r="W348" s="392"/>
      <c r="X348" s="392"/>
      <c r="Y348" s="392"/>
      <c r="Z348" s="392"/>
    </row>
    <row r="349">
      <c r="A349" s="23"/>
      <c r="B349" s="96"/>
      <c r="C349" s="97"/>
      <c r="D349" s="393">
        <f>D348-B356</f>
        <v>0</v>
      </c>
      <c r="E349" s="372">
        <f>B348+E348</f>
        <v>16639.2</v>
      </c>
      <c r="F349" s="69"/>
      <c r="G349" s="393">
        <f>G348-B359</f>
        <v>0</v>
      </c>
      <c r="H349" s="393">
        <f>H348-(B355+B358)</f>
        <v>0</v>
      </c>
      <c r="I349" s="393">
        <f>I348-B360</f>
        <v>-0.000000007450580597</v>
      </c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96"/>
      <c r="C350" s="97"/>
      <c r="D350" s="96"/>
      <c r="E350" s="34"/>
      <c r="F350" s="69"/>
      <c r="G350" s="69"/>
      <c r="H350" s="69"/>
      <c r="I350" s="358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394" t="s">
        <v>599</v>
      </c>
      <c r="D351" s="395">
        <f>D348/B348</f>
        <v>2339.6353</v>
      </c>
      <c r="E351" s="396"/>
      <c r="F351" s="394" t="s">
        <v>600</v>
      </c>
      <c r="G351" s="395">
        <f>G348/E348</f>
        <v>1889.895976</v>
      </c>
      <c r="H351" s="397"/>
      <c r="I351" s="358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398"/>
      <c r="D352" s="399"/>
      <c r="E352" s="400"/>
      <c r="F352" s="398"/>
      <c r="G352" s="399"/>
      <c r="H352" s="400"/>
      <c r="I352" s="358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358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 t="s">
        <v>601</v>
      </c>
      <c r="B354" s="401">
        <f>'1_Bc_Mag_DSP'!F6</f>
        <v>24840050.51</v>
      </c>
      <c r="C354" s="23"/>
      <c r="D354" s="97"/>
      <c r="E354" s="69"/>
      <c r="F354" s="69"/>
      <c r="G354" s="97"/>
      <c r="H354" s="69"/>
      <c r="I354" s="358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32" t="s">
        <v>602</v>
      </c>
      <c r="B355" s="402">
        <f>'2_Projekty_BP_DP'!G9</f>
        <v>1556000</v>
      </c>
      <c r="C355" s="23"/>
      <c r="D355" s="97"/>
      <c r="E355" s="69"/>
      <c r="F355" s="69"/>
      <c r="G355" s="97"/>
      <c r="H355" s="69"/>
      <c r="I355" s="358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32" t="s">
        <v>603</v>
      </c>
      <c r="B356" s="403">
        <f>B354-B355</f>
        <v>23284050.51</v>
      </c>
      <c r="C356" s="23"/>
      <c r="D356" s="96"/>
      <c r="E356" s="69"/>
      <c r="F356" s="69"/>
      <c r="G356" s="115"/>
      <c r="H356" s="404"/>
      <c r="I356" s="358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 t="s">
        <v>604</v>
      </c>
      <c r="B357" s="401">
        <f>'1_Bc_Mag_DSP'!F7</f>
        <v>13408112.37</v>
      </c>
      <c r="C357" s="49" t="s">
        <v>605</v>
      </c>
      <c r="D357" s="96"/>
      <c r="E357" s="69"/>
      <c r="F357" s="69"/>
      <c r="G357" s="69"/>
      <c r="H357" s="69"/>
      <c r="I357" s="358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32" t="s">
        <v>606</v>
      </c>
      <c r="B358" s="402">
        <f>'2_Projekty_BP_DP'!G10</f>
        <v>770000</v>
      </c>
      <c r="C358" s="402">
        <f>B355+B358</f>
        <v>2326000</v>
      </c>
      <c r="D358" s="96"/>
      <c r="E358" s="69"/>
      <c r="F358" s="69"/>
      <c r="G358" s="23"/>
      <c r="H358" s="69"/>
      <c r="I358" s="358"/>
      <c r="J358" s="23"/>
      <c r="K358" s="23"/>
      <c r="L358" s="35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32" t="s">
        <v>607</v>
      </c>
      <c r="B359" s="405">
        <f>B357-B358</f>
        <v>12638112.37</v>
      </c>
      <c r="C359" s="394" t="s">
        <v>200</v>
      </c>
      <c r="D359" s="96"/>
      <c r="E359" s="69"/>
      <c r="F359" s="69"/>
      <c r="G359" s="69"/>
      <c r="H359" s="69"/>
      <c r="I359" s="358"/>
      <c r="J359" s="23"/>
      <c r="K359" s="23"/>
      <c r="L359" s="35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90" t="s">
        <v>608</v>
      </c>
      <c r="B360" s="391">
        <f>B357+B354</f>
        <v>38248162.87</v>
      </c>
      <c r="C360" s="406">
        <f>'1_Bc_Mag_DSP'!F6+'1_Bc_Mag_DSP'!F7</f>
        <v>38248162.87</v>
      </c>
      <c r="D360" s="96"/>
      <c r="E360" s="69"/>
      <c r="F360" s="69"/>
      <c r="G360" s="69"/>
      <c r="H360" s="69"/>
      <c r="I360" s="358"/>
      <c r="J360" s="23"/>
      <c r="K360" s="23"/>
      <c r="L360" s="35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97"/>
      <c r="D361" s="96"/>
      <c r="E361" s="69"/>
      <c r="F361" s="69"/>
      <c r="G361" s="69"/>
      <c r="H361" s="69"/>
      <c r="I361" s="358"/>
      <c r="J361" s="23"/>
      <c r="K361" s="23"/>
      <c r="L361" s="35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358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358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90"/>
      <c r="B364" s="23"/>
      <c r="C364" s="90"/>
      <c r="D364" s="90"/>
      <c r="E364" s="90"/>
      <c r="F364" s="90"/>
      <c r="G364" s="23"/>
      <c r="H364" s="23"/>
      <c r="I364" s="358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66"/>
      <c r="B365" s="34"/>
      <c r="C365" s="407"/>
      <c r="D365" s="54"/>
      <c r="E365" s="34"/>
      <c r="F365" s="407"/>
      <c r="G365" s="54"/>
      <c r="H365" s="54"/>
      <c r="I365" s="54"/>
      <c r="J365" s="58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66"/>
      <c r="B366" s="34"/>
      <c r="C366" s="408"/>
      <c r="D366" s="54"/>
      <c r="E366" s="34"/>
      <c r="F366" s="407"/>
      <c r="G366" s="54"/>
      <c r="H366" s="54"/>
      <c r="I366" s="54"/>
      <c r="J366" s="58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66"/>
      <c r="B367" s="34"/>
      <c r="C367" s="408"/>
      <c r="D367" s="54"/>
      <c r="E367" s="34"/>
      <c r="F367" s="408"/>
      <c r="G367" s="54"/>
      <c r="H367" s="54"/>
      <c r="I367" s="54"/>
      <c r="J367" s="58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384"/>
      <c r="C368" s="408"/>
      <c r="D368" s="403"/>
      <c r="E368" s="384"/>
      <c r="F368" s="408"/>
      <c r="G368" s="405"/>
      <c r="H368" s="402"/>
      <c r="I368" s="409"/>
      <c r="J368" s="58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384"/>
      <c r="C369" s="408"/>
      <c r="D369" s="403"/>
      <c r="E369" s="384"/>
      <c r="F369" s="408"/>
      <c r="G369" s="405"/>
      <c r="H369" s="402"/>
      <c r="I369" s="409"/>
      <c r="J369" s="58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90"/>
      <c r="B370" s="23"/>
      <c r="C370" s="90"/>
      <c r="D370" s="90"/>
      <c r="E370" s="90"/>
      <c r="F370" s="90"/>
      <c r="G370" s="23"/>
      <c r="H370" s="23"/>
      <c r="I370" s="358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66"/>
      <c r="B371" s="34"/>
      <c r="C371" s="407"/>
      <c r="D371" s="54"/>
      <c r="E371" s="34"/>
      <c r="F371" s="407"/>
      <c r="G371" s="54"/>
      <c r="H371" s="54"/>
      <c r="I371" s="54"/>
      <c r="J371" s="58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66"/>
      <c r="B372" s="34"/>
      <c r="C372" s="408"/>
      <c r="D372" s="54"/>
      <c r="E372" s="34"/>
      <c r="F372" s="407"/>
      <c r="G372" s="54"/>
      <c r="H372" s="54"/>
      <c r="I372" s="54"/>
      <c r="J372" s="58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66"/>
      <c r="B373" s="34"/>
      <c r="C373" s="408"/>
      <c r="D373" s="54"/>
      <c r="E373" s="34"/>
      <c r="F373" s="408"/>
      <c r="G373" s="54"/>
      <c r="H373" s="54"/>
      <c r="I373" s="54"/>
      <c r="J373" s="58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34"/>
      <c r="C374" s="408"/>
      <c r="D374" s="54"/>
      <c r="E374" s="384"/>
      <c r="F374" s="408"/>
      <c r="G374" s="405"/>
      <c r="H374" s="402"/>
      <c r="I374" s="409"/>
      <c r="J374" s="58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358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90"/>
      <c r="B376" s="23"/>
      <c r="C376" s="90"/>
      <c r="D376" s="23"/>
      <c r="E376" s="23"/>
      <c r="F376" s="90"/>
      <c r="G376" s="23"/>
      <c r="H376" s="23"/>
      <c r="I376" s="358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66"/>
      <c r="B377" s="34"/>
      <c r="C377" s="410"/>
      <c r="D377" s="54"/>
      <c r="E377" s="34"/>
      <c r="F377" s="408"/>
      <c r="G377" s="54"/>
      <c r="H377" s="54"/>
      <c r="I377" s="54"/>
      <c r="J377" s="58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66"/>
      <c r="B378" s="34"/>
      <c r="C378" s="58"/>
      <c r="D378" s="54"/>
      <c r="E378" s="34"/>
      <c r="F378" s="408"/>
      <c r="G378" s="54"/>
      <c r="H378" s="54"/>
      <c r="I378" s="54"/>
      <c r="J378" s="58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66"/>
      <c r="B379" s="34"/>
      <c r="C379" s="58"/>
      <c r="D379" s="54"/>
      <c r="E379" s="34"/>
      <c r="F379" s="408"/>
      <c r="G379" s="54"/>
      <c r="H379" s="54"/>
      <c r="I379" s="54"/>
      <c r="J379" s="58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384"/>
      <c r="C380" s="408"/>
      <c r="D380" s="403"/>
      <c r="E380" s="384"/>
      <c r="F380" s="408"/>
      <c r="G380" s="405"/>
      <c r="H380" s="402"/>
      <c r="I380" s="409"/>
      <c r="J380" s="408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358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90"/>
      <c r="B382" s="23"/>
      <c r="C382" s="90"/>
      <c r="D382" s="23"/>
      <c r="E382" s="23"/>
      <c r="F382" s="90"/>
      <c r="G382" s="23"/>
      <c r="H382" s="23"/>
      <c r="I382" s="358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66"/>
      <c r="B383" s="34"/>
      <c r="C383" s="410"/>
      <c r="D383" s="54"/>
      <c r="E383" s="34"/>
      <c r="F383" s="408"/>
      <c r="G383" s="384"/>
      <c r="H383" s="54"/>
      <c r="I383" s="54"/>
      <c r="J383" s="58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66"/>
      <c r="B384" s="34"/>
      <c r="C384" s="58"/>
      <c r="D384" s="54"/>
      <c r="E384" s="34"/>
      <c r="F384" s="408"/>
      <c r="G384" s="384"/>
      <c r="H384" s="54"/>
      <c r="I384" s="54"/>
      <c r="J384" s="58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66"/>
      <c r="B385" s="34"/>
      <c r="C385" s="58"/>
      <c r="D385" s="54"/>
      <c r="E385" s="34"/>
      <c r="F385" s="408"/>
      <c r="G385" s="384"/>
      <c r="H385" s="54"/>
      <c r="I385" s="54"/>
      <c r="J385" s="58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384"/>
      <c r="C386" s="408"/>
      <c r="D386" s="403"/>
      <c r="E386" s="384"/>
      <c r="F386" s="408"/>
      <c r="G386" s="405"/>
      <c r="H386" s="402"/>
      <c r="I386" s="409"/>
      <c r="J386" s="408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358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358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358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358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358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358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358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358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358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358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358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358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358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358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358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358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358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358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358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358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358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358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358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358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358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358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358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358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358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358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358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358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358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358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358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358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358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358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358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358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358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358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358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358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358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358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358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358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358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358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358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358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358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358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358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358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358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358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358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358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358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358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358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358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358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358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358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358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358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358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358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358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358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358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358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358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358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358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358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358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358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358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358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358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358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358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358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358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358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358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358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358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358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358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358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358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358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358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358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358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358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358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358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358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358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358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358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358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358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358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358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358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358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358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358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358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358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358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358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358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358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358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358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358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358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358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358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358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358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358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358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358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358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358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358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358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358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358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358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358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358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358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358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358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358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358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358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358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358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358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358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358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358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358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358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358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358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358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358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358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358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358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358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358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358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358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358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358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358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358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358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358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358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358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358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358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358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358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358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358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358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358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358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358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358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358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358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358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358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358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358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358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358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358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358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358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358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358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358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358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358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358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358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358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358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358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358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358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358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358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358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358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358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358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358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358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358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358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358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358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358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358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358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358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358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358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358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358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358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358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358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358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358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358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358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358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358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358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358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358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358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358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358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358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358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358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358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358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358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358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358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358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358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358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358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358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358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358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358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358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358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358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358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358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358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358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358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358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358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358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358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358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358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358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358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358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358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358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358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358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358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358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358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358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358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358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358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358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358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358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358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358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358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358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358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358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358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358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358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358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358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358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358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358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358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358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358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358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358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358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358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358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358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358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358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358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358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358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358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358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358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358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358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358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358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358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358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358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358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358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358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358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358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358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358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358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358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358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358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358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358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358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358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358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358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358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358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358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358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358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358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358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358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358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358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358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358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358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358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358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358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358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358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358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358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358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358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358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358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358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358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358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358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358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358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358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358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358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358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358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358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358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358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358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358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358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358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358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358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358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358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358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358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358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358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358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358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358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358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358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358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358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358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358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358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358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358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358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358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358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358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358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358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358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358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358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358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358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358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358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358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358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358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358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358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358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358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358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358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358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358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358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358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358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358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358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358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358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358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358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358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358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358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358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358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358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358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358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358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358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358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358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358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358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358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358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358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358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358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358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358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358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358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358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358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358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358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358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358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358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358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358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358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358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358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358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358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358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358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358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358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358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358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358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358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358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358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358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358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358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358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358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358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358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358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358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358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358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358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358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358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358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358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358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358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358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358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358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358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358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358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358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358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358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358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358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358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358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358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358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358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358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358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358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358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358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358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358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358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358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358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358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358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358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358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358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358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358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358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358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358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358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358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358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358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358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358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358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358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358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358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358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358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358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358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358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358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358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358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358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358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358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358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358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358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358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358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358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358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358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358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358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358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358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358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358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358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358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358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358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358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358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358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358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358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358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358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358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358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358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358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358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358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358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358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358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358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358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358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358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358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358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358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358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358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358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358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358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358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358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358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358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358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rintOptions gridLines="1"/>
  <pageMargins bottom="0.1968503937007874" footer="0.0" header="0.0" left="0.0" right="0.0" top="1.1811023622047245"/>
  <pageSetup paperSize="9" orientation="landscape"/>
  <headerFooter>
    <oddHeader>&amp;L&amp;F&amp;RList: &amp;A</oddHead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22.43"/>
    <col customWidth="1" min="3" max="3" width="44.43"/>
    <col customWidth="1" min="4" max="4" width="29.0"/>
    <col customWidth="1" min="5" max="5" width="33.29"/>
    <col customWidth="1" min="6" max="7" width="6.71"/>
    <col customWidth="1" min="8" max="8" width="13.0"/>
    <col customWidth="1" min="9" max="9" width="22.43"/>
    <col customWidth="1" min="10" max="10" width="33.29"/>
    <col customWidth="1" min="11" max="11" width="7.14"/>
    <col customWidth="1" min="12" max="12" width="12.86"/>
    <col customWidth="1" min="13" max="13" width="7.0"/>
    <col customWidth="1" min="14" max="14" width="17.29"/>
    <col customWidth="1" min="15" max="15" width="25.86"/>
    <col customWidth="1" min="16" max="16" width="14.57"/>
    <col customWidth="1" min="17" max="26" width="9.14"/>
  </cols>
  <sheetData>
    <row r="1">
      <c r="A1" s="411" t="s">
        <v>609</v>
      </c>
      <c r="B1" s="411" t="s">
        <v>610</v>
      </c>
      <c r="C1" s="411" t="s">
        <v>611</v>
      </c>
      <c r="D1" s="411" t="s">
        <v>612</v>
      </c>
      <c r="E1" s="411" t="s">
        <v>613</v>
      </c>
      <c r="F1" s="411" t="s">
        <v>614</v>
      </c>
      <c r="G1" s="411" t="s">
        <v>615</v>
      </c>
      <c r="H1" s="411" t="s">
        <v>616</v>
      </c>
      <c r="I1" s="411" t="s">
        <v>617</v>
      </c>
      <c r="J1" s="411" t="s">
        <v>618</v>
      </c>
      <c r="K1" s="411" t="s">
        <v>619</v>
      </c>
      <c r="L1" s="411" t="s">
        <v>620</v>
      </c>
      <c r="M1" s="412" t="s">
        <v>621</v>
      </c>
      <c r="N1" s="411" t="s">
        <v>622</v>
      </c>
      <c r="O1" s="411" t="s">
        <v>200</v>
      </c>
      <c r="P1" s="90" t="s">
        <v>623</v>
      </c>
      <c r="Q1" s="90"/>
      <c r="R1" s="90"/>
      <c r="S1" s="90"/>
      <c r="T1" s="90"/>
      <c r="U1" s="90"/>
      <c r="V1" s="90"/>
      <c r="W1" s="90"/>
      <c r="X1" s="90"/>
      <c r="Y1" s="90"/>
      <c r="Z1" s="90"/>
    </row>
    <row r="2" ht="15.75" customHeight="1">
      <c r="A2" s="413" t="s">
        <v>303</v>
      </c>
      <c r="B2" s="413" t="s">
        <v>624</v>
      </c>
      <c r="C2" s="413" t="s">
        <v>625</v>
      </c>
      <c r="D2" s="413"/>
      <c r="E2" s="413"/>
      <c r="F2" s="413" t="s">
        <v>626</v>
      </c>
      <c r="G2" s="413" t="s">
        <v>627</v>
      </c>
      <c r="H2" s="414">
        <v>44120.0</v>
      </c>
      <c r="I2" s="415">
        <v>47772.0</v>
      </c>
      <c r="J2" s="413" t="s">
        <v>628</v>
      </c>
      <c r="K2" s="413" t="s">
        <v>468</v>
      </c>
      <c r="L2" s="413">
        <f>COUNTIF($J$2:$J$39,J2)</f>
        <v>1</v>
      </c>
      <c r="M2" s="416" t="s">
        <v>68</v>
      </c>
      <c r="N2" s="413">
        <f t="shared" ref="N2:N17" si="1">IF(M2="A",2000,0)</f>
        <v>2000</v>
      </c>
      <c r="O2" s="31" t="str">
        <f t="shared" ref="O2:O17" si="2">IF(SUMIF($J$2:$J$35,J2,$N$2:$N$35)=0,"!!","")</f>
        <v/>
      </c>
      <c r="P2" s="23">
        <f t="shared" ref="P2:P35" si="3">SUMIF($J$2:$J$36,J2,$N$2:$N$36)</f>
        <v>2000</v>
      </c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5.75" customHeight="1">
      <c r="A3" s="413" t="s">
        <v>303</v>
      </c>
      <c r="B3" s="413" t="s">
        <v>624</v>
      </c>
      <c r="C3" s="413" t="s">
        <v>629</v>
      </c>
      <c r="D3" s="413"/>
      <c r="E3" s="413"/>
      <c r="F3" s="413" t="s">
        <v>626</v>
      </c>
      <c r="G3" s="413" t="s">
        <v>627</v>
      </c>
      <c r="H3" s="414">
        <v>43328.0</v>
      </c>
      <c r="I3" s="415">
        <v>46981.0</v>
      </c>
      <c r="J3" s="413" t="s">
        <v>630</v>
      </c>
      <c r="K3" s="413" t="s">
        <v>262</v>
      </c>
      <c r="L3" s="413">
        <f t="shared" ref="L3:L17" si="4">COUNTIF($J$2:$J$35,J3)</f>
        <v>2</v>
      </c>
      <c r="M3" s="416" t="s">
        <v>68</v>
      </c>
      <c r="N3" s="413">
        <f t="shared" si="1"/>
        <v>2000</v>
      </c>
      <c r="O3" s="31" t="str">
        <f t="shared" si="2"/>
        <v/>
      </c>
      <c r="P3" s="23">
        <f t="shared" si="3"/>
        <v>2000</v>
      </c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5.75" customHeight="1">
      <c r="A4" s="413" t="s">
        <v>303</v>
      </c>
      <c r="B4" s="413" t="s">
        <v>624</v>
      </c>
      <c r="C4" s="413" t="s">
        <v>631</v>
      </c>
      <c r="D4" s="413"/>
      <c r="E4" s="413"/>
      <c r="F4" s="413" t="s">
        <v>626</v>
      </c>
      <c r="G4" s="413" t="s">
        <v>627</v>
      </c>
      <c r="H4" s="414">
        <v>43328.0</v>
      </c>
      <c r="I4" s="415">
        <v>46981.0</v>
      </c>
      <c r="J4" s="413" t="s">
        <v>632</v>
      </c>
      <c r="K4" s="413" t="s">
        <v>327</v>
      </c>
      <c r="L4" s="413">
        <f t="shared" si="4"/>
        <v>1</v>
      </c>
      <c r="M4" s="416" t="s">
        <v>68</v>
      </c>
      <c r="N4" s="413">
        <f t="shared" si="1"/>
        <v>2000</v>
      </c>
      <c r="O4" s="31" t="str">
        <f t="shared" si="2"/>
        <v/>
      </c>
      <c r="P4" s="23">
        <f t="shared" si="3"/>
        <v>2000</v>
      </c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5.75" customHeight="1">
      <c r="A5" s="413" t="s">
        <v>303</v>
      </c>
      <c r="B5" s="413" t="s">
        <v>624</v>
      </c>
      <c r="C5" s="413" t="s">
        <v>633</v>
      </c>
      <c r="D5" s="413"/>
      <c r="E5" s="413"/>
      <c r="F5" s="413" t="s">
        <v>626</v>
      </c>
      <c r="G5" s="413" t="s">
        <v>627</v>
      </c>
      <c r="H5" s="414">
        <v>43386.0</v>
      </c>
      <c r="I5" s="415">
        <v>47039.0</v>
      </c>
      <c r="J5" s="413" t="s">
        <v>634</v>
      </c>
      <c r="K5" s="413" t="s">
        <v>198</v>
      </c>
      <c r="L5" s="413">
        <f t="shared" si="4"/>
        <v>3</v>
      </c>
      <c r="M5" s="416" t="s">
        <v>68</v>
      </c>
      <c r="N5" s="413">
        <f t="shared" si="1"/>
        <v>2000</v>
      </c>
      <c r="O5" s="31" t="str">
        <f t="shared" si="2"/>
        <v/>
      </c>
      <c r="P5" s="23">
        <f t="shared" si="3"/>
        <v>2000</v>
      </c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5.75" customHeight="1">
      <c r="A6" s="413" t="s">
        <v>303</v>
      </c>
      <c r="B6" s="413" t="s">
        <v>635</v>
      </c>
      <c r="C6" s="413" t="s">
        <v>636</v>
      </c>
      <c r="D6" s="413"/>
      <c r="E6" s="413"/>
      <c r="F6" s="413" t="s">
        <v>626</v>
      </c>
      <c r="G6" s="413" t="s">
        <v>637</v>
      </c>
      <c r="H6" s="414">
        <v>44120.0</v>
      </c>
      <c r="I6" s="415">
        <v>47772.0</v>
      </c>
      <c r="J6" s="413" t="s">
        <v>638</v>
      </c>
      <c r="K6" s="413" t="s">
        <v>468</v>
      </c>
      <c r="L6" s="413">
        <f t="shared" si="4"/>
        <v>5</v>
      </c>
      <c r="M6" s="416" t="s">
        <v>68</v>
      </c>
      <c r="N6" s="413">
        <f t="shared" si="1"/>
        <v>2000</v>
      </c>
      <c r="O6" s="31" t="str">
        <f t="shared" si="2"/>
        <v/>
      </c>
      <c r="P6" s="23">
        <f t="shared" si="3"/>
        <v>2000</v>
      </c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>
      <c r="A7" s="413" t="s">
        <v>303</v>
      </c>
      <c r="B7" s="413" t="s">
        <v>635</v>
      </c>
      <c r="C7" s="413" t="s">
        <v>639</v>
      </c>
      <c r="D7" s="413"/>
      <c r="E7" s="413"/>
      <c r="F7" s="413" t="s">
        <v>626</v>
      </c>
      <c r="G7" s="413" t="s">
        <v>637</v>
      </c>
      <c r="H7" s="414">
        <v>44049.0</v>
      </c>
      <c r="I7" s="415">
        <v>45875.0</v>
      </c>
      <c r="J7" s="413" t="s">
        <v>640</v>
      </c>
      <c r="K7" s="413" t="s">
        <v>468</v>
      </c>
      <c r="L7" s="413">
        <f t="shared" si="4"/>
        <v>3</v>
      </c>
      <c r="M7" s="416" t="s">
        <v>68</v>
      </c>
      <c r="N7" s="413">
        <f t="shared" si="1"/>
        <v>2000</v>
      </c>
      <c r="O7" s="31" t="str">
        <f t="shared" si="2"/>
        <v/>
      </c>
      <c r="P7" s="23">
        <f t="shared" si="3"/>
        <v>2000</v>
      </c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5.75" customHeight="1">
      <c r="A8" s="413" t="s">
        <v>303</v>
      </c>
      <c r="B8" s="413" t="s">
        <v>635</v>
      </c>
      <c r="C8" s="413" t="s">
        <v>641</v>
      </c>
      <c r="D8" s="413"/>
      <c r="E8" s="413"/>
      <c r="F8" s="413" t="s">
        <v>626</v>
      </c>
      <c r="G8" s="413" t="s">
        <v>637</v>
      </c>
      <c r="H8" s="414">
        <v>44049.0</v>
      </c>
      <c r="I8" s="415">
        <v>45875.0</v>
      </c>
      <c r="J8" s="413" t="s">
        <v>640</v>
      </c>
      <c r="K8" s="413" t="s">
        <v>468</v>
      </c>
      <c r="L8" s="413">
        <f t="shared" si="4"/>
        <v>3</v>
      </c>
      <c r="M8" s="416" t="s">
        <v>303</v>
      </c>
      <c r="N8" s="413">
        <f t="shared" si="1"/>
        <v>0</v>
      </c>
      <c r="O8" s="31" t="str">
        <f t="shared" si="2"/>
        <v/>
      </c>
      <c r="P8" s="23">
        <f t="shared" si="3"/>
        <v>2000</v>
      </c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5.75" customHeight="1">
      <c r="A9" s="413" t="s">
        <v>303</v>
      </c>
      <c r="B9" s="413" t="s">
        <v>635</v>
      </c>
      <c r="C9" s="413" t="s">
        <v>642</v>
      </c>
      <c r="D9" s="413"/>
      <c r="E9" s="413"/>
      <c r="F9" s="413" t="s">
        <v>626</v>
      </c>
      <c r="G9" s="413" t="s">
        <v>637</v>
      </c>
      <c r="H9" s="414">
        <v>44028.0</v>
      </c>
      <c r="I9" s="415">
        <v>47680.0</v>
      </c>
      <c r="J9" s="413" t="s">
        <v>643</v>
      </c>
      <c r="K9" s="413" t="s">
        <v>327</v>
      </c>
      <c r="L9" s="413">
        <f t="shared" si="4"/>
        <v>5</v>
      </c>
      <c r="M9" s="416" t="s">
        <v>68</v>
      </c>
      <c r="N9" s="413">
        <f t="shared" si="1"/>
        <v>2000</v>
      </c>
      <c r="O9" s="31" t="str">
        <f t="shared" si="2"/>
        <v/>
      </c>
      <c r="P9" s="23">
        <f t="shared" si="3"/>
        <v>2000</v>
      </c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15.75" customHeight="1">
      <c r="A10" s="413" t="s">
        <v>303</v>
      </c>
      <c r="B10" s="413" t="s">
        <v>635</v>
      </c>
      <c r="C10" s="413" t="s">
        <v>644</v>
      </c>
      <c r="D10" s="413"/>
      <c r="E10" s="413"/>
      <c r="F10" s="413" t="s">
        <v>626</v>
      </c>
      <c r="G10" s="413" t="s">
        <v>637</v>
      </c>
      <c r="H10" s="414">
        <v>43462.0</v>
      </c>
      <c r="I10" s="415">
        <v>47115.0</v>
      </c>
      <c r="J10" s="413" t="s">
        <v>643</v>
      </c>
      <c r="K10" s="413" t="s">
        <v>327</v>
      </c>
      <c r="L10" s="413">
        <f t="shared" si="4"/>
        <v>5</v>
      </c>
      <c r="M10" s="416" t="s">
        <v>303</v>
      </c>
      <c r="N10" s="413">
        <f t="shared" si="1"/>
        <v>0</v>
      </c>
      <c r="O10" s="31" t="str">
        <f t="shared" si="2"/>
        <v/>
      </c>
      <c r="P10" s="23">
        <f t="shared" si="3"/>
        <v>2000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t="15.75" customHeight="1">
      <c r="A11" s="413" t="s">
        <v>303</v>
      </c>
      <c r="B11" s="413" t="s">
        <v>635</v>
      </c>
      <c r="C11" s="413" t="s">
        <v>645</v>
      </c>
      <c r="D11" s="413"/>
      <c r="E11" s="413"/>
      <c r="F11" s="413" t="s">
        <v>626</v>
      </c>
      <c r="G11" s="413" t="s">
        <v>637</v>
      </c>
      <c r="H11" s="414">
        <v>43386.0</v>
      </c>
      <c r="I11" s="415">
        <v>47039.0</v>
      </c>
      <c r="J11" s="413" t="s">
        <v>634</v>
      </c>
      <c r="K11" s="413" t="s">
        <v>198</v>
      </c>
      <c r="L11" s="413">
        <f t="shared" si="4"/>
        <v>3</v>
      </c>
      <c r="M11" s="416" t="s">
        <v>303</v>
      </c>
      <c r="N11" s="413">
        <f t="shared" si="1"/>
        <v>0</v>
      </c>
      <c r="O11" s="31" t="str">
        <f t="shared" si="2"/>
        <v/>
      </c>
      <c r="P11" s="23">
        <f t="shared" si="3"/>
        <v>2000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t="15.75" customHeight="1">
      <c r="A12" s="413" t="s">
        <v>303</v>
      </c>
      <c r="B12" s="413" t="s">
        <v>646</v>
      </c>
      <c r="C12" s="413" t="s">
        <v>647</v>
      </c>
      <c r="D12" s="413"/>
      <c r="E12" s="413"/>
      <c r="F12" s="413" t="s">
        <v>648</v>
      </c>
      <c r="G12" s="413" t="s">
        <v>649</v>
      </c>
      <c r="H12" s="414">
        <v>43963.0</v>
      </c>
      <c r="I12" s="415">
        <v>47615.0</v>
      </c>
      <c r="J12" s="413" t="s">
        <v>638</v>
      </c>
      <c r="K12" s="413" t="s">
        <v>468</v>
      </c>
      <c r="L12" s="413">
        <f t="shared" si="4"/>
        <v>5</v>
      </c>
      <c r="M12" s="416" t="s">
        <v>303</v>
      </c>
      <c r="N12" s="413">
        <f t="shared" si="1"/>
        <v>0</v>
      </c>
      <c r="O12" s="31" t="str">
        <f t="shared" si="2"/>
        <v/>
      </c>
      <c r="P12" s="23">
        <f t="shared" si="3"/>
        <v>2000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15.75" customHeight="1">
      <c r="A13" s="413" t="s">
        <v>303</v>
      </c>
      <c r="B13" s="413" t="s">
        <v>646</v>
      </c>
      <c r="C13" s="413" t="s">
        <v>650</v>
      </c>
      <c r="D13" s="413"/>
      <c r="E13" s="413"/>
      <c r="F13" s="413" t="s">
        <v>648</v>
      </c>
      <c r="G13" s="413" t="s">
        <v>649</v>
      </c>
      <c r="H13" s="414">
        <v>43963.0</v>
      </c>
      <c r="I13" s="415">
        <v>47615.0</v>
      </c>
      <c r="J13" s="413" t="s">
        <v>638</v>
      </c>
      <c r="K13" s="413" t="s">
        <v>468</v>
      </c>
      <c r="L13" s="413">
        <f t="shared" si="4"/>
        <v>5</v>
      </c>
      <c r="M13" s="416" t="s">
        <v>303</v>
      </c>
      <c r="N13" s="413">
        <f t="shared" si="1"/>
        <v>0</v>
      </c>
      <c r="O13" s="31" t="str">
        <f t="shared" si="2"/>
        <v/>
      </c>
      <c r="P13" s="23">
        <f t="shared" si="3"/>
        <v>2000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5.75" customHeight="1">
      <c r="A14" s="413" t="s">
        <v>303</v>
      </c>
      <c r="B14" s="413" t="s">
        <v>646</v>
      </c>
      <c r="C14" s="413" t="s">
        <v>651</v>
      </c>
      <c r="D14" s="413"/>
      <c r="E14" s="413"/>
      <c r="F14" s="413" t="s">
        <v>648</v>
      </c>
      <c r="G14" s="413" t="s">
        <v>649</v>
      </c>
      <c r="H14" s="414">
        <v>43690.0</v>
      </c>
      <c r="I14" s="415">
        <v>47343.0</v>
      </c>
      <c r="J14" s="413" t="s">
        <v>652</v>
      </c>
      <c r="K14" s="413" t="s">
        <v>262</v>
      </c>
      <c r="L14" s="413">
        <f t="shared" si="4"/>
        <v>3</v>
      </c>
      <c r="M14" s="416" t="s">
        <v>68</v>
      </c>
      <c r="N14" s="413">
        <f t="shared" si="1"/>
        <v>2000</v>
      </c>
      <c r="O14" s="31" t="str">
        <f t="shared" si="2"/>
        <v/>
      </c>
      <c r="P14" s="23">
        <f t="shared" si="3"/>
        <v>2000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>
      <c r="A15" s="413" t="s">
        <v>303</v>
      </c>
      <c r="B15" s="413" t="s">
        <v>646</v>
      </c>
      <c r="C15" s="413" t="s">
        <v>653</v>
      </c>
      <c r="D15" s="413"/>
      <c r="E15" s="413"/>
      <c r="F15" s="413" t="s">
        <v>648</v>
      </c>
      <c r="G15" s="413" t="s">
        <v>649</v>
      </c>
      <c r="H15" s="414">
        <v>43690.0</v>
      </c>
      <c r="I15" s="415">
        <v>47343.0</v>
      </c>
      <c r="J15" s="413" t="s">
        <v>652</v>
      </c>
      <c r="K15" s="413" t="s">
        <v>262</v>
      </c>
      <c r="L15" s="413">
        <f t="shared" si="4"/>
        <v>3</v>
      </c>
      <c r="M15" s="416" t="s">
        <v>303</v>
      </c>
      <c r="N15" s="413">
        <f t="shared" si="1"/>
        <v>0</v>
      </c>
      <c r="O15" s="31" t="str">
        <f t="shared" si="2"/>
        <v/>
      </c>
      <c r="P15" s="23">
        <f t="shared" si="3"/>
        <v>2000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5.75" customHeight="1">
      <c r="A16" s="413" t="s">
        <v>303</v>
      </c>
      <c r="B16" s="413" t="s">
        <v>646</v>
      </c>
      <c r="C16" s="413" t="s">
        <v>654</v>
      </c>
      <c r="D16" s="413"/>
      <c r="E16" s="413"/>
      <c r="F16" s="413" t="s">
        <v>648</v>
      </c>
      <c r="G16" s="413" t="s">
        <v>649</v>
      </c>
      <c r="H16" s="414">
        <v>44243.0</v>
      </c>
      <c r="I16" s="415">
        <v>46085.0</v>
      </c>
      <c r="J16" s="413" t="s">
        <v>655</v>
      </c>
      <c r="K16" s="413" t="s">
        <v>468</v>
      </c>
      <c r="L16" s="413">
        <f t="shared" si="4"/>
        <v>3</v>
      </c>
      <c r="M16" s="416" t="s">
        <v>68</v>
      </c>
      <c r="N16" s="413">
        <f t="shared" si="1"/>
        <v>2000</v>
      </c>
      <c r="O16" s="31" t="str">
        <f t="shared" si="2"/>
        <v/>
      </c>
      <c r="P16" s="23">
        <f t="shared" si="3"/>
        <v>2000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>
      <c r="A17" s="413" t="s">
        <v>303</v>
      </c>
      <c r="B17" s="413" t="s">
        <v>646</v>
      </c>
      <c r="C17" s="413" t="s">
        <v>656</v>
      </c>
      <c r="D17" s="413"/>
      <c r="E17" s="413"/>
      <c r="F17" s="413" t="s">
        <v>648</v>
      </c>
      <c r="G17" s="413" t="s">
        <v>649</v>
      </c>
      <c r="H17" s="414">
        <v>44243.0</v>
      </c>
      <c r="I17" s="415">
        <v>46085.0</v>
      </c>
      <c r="J17" s="413" t="s">
        <v>655</v>
      </c>
      <c r="K17" s="413" t="s">
        <v>468</v>
      </c>
      <c r="L17" s="413">
        <f t="shared" si="4"/>
        <v>3</v>
      </c>
      <c r="M17" s="416" t="s">
        <v>303</v>
      </c>
      <c r="N17" s="413">
        <f t="shared" si="1"/>
        <v>0</v>
      </c>
      <c r="O17" s="31" t="str">
        <f t="shared" si="2"/>
        <v/>
      </c>
      <c r="P17" s="23">
        <f t="shared" si="3"/>
        <v>2000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5.75" customHeight="1">
      <c r="A18" s="413"/>
      <c r="B18" s="413"/>
      <c r="C18" s="413"/>
      <c r="D18" s="413"/>
      <c r="E18" s="413"/>
      <c r="F18" s="413"/>
      <c r="G18" s="413"/>
      <c r="H18" s="413"/>
      <c r="I18" s="414"/>
      <c r="J18" s="413"/>
      <c r="K18" s="413"/>
      <c r="L18" s="413"/>
      <c r="M18" s="416"/>
      <c r="N18" s="413"/>
      <c r="O18" s="31"/>
      <c r="P18" s="23">
        <f t="shared" si="3"/>
        <v>0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5.75" customHeight="1">
      <c r="A19" s="413"/>
      <c r="B19" s="413"/>
      <c r="C19" s="413"/>
      <c r="D19" s="413"/>
      <c r="E19" s="413"/>
      <c r="F19" s="413"/>
      <c r="G19" s="413"/>
      <c r="H19" s="413"/>
      <c r="I19" s="414"/>
      <c r="J19" s="413"/>
      <c r="K19" s="413"/>
      <c r="L19" s="413"/>
      <c r="M19" s="416"/>
      <c r="N19" s="413"/>
      <c r="O19" s="31"/>
      <c r="P19" s="23">
        <f t="shared" si="3"/>
        <v>0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5.75" customHeight="1">
      <c r="A20" s="413" t="s">
        <v>657</v>
      </c>
      <c r="B20" s="413" t="s">
        <v>624</v>
      </c>
      <c r="C20" s="413" t="s">
        <v>658</v>
      </c>
      <c r="D20" s="413" t="s">
        <v>659</v>
      </c>
      <c r="E20" s="413" t="s">
        <v>660</v>
      </c>
      <c r="F20" s="413" t="s">
        <v>648</v>
      </c>
      <c r="G20" s="413" t="s">
        <v>627</v>
      </c>
      <c r="H20" s="413"/>
      <c r="I20" s="415">
        <v>45657.0</v>
      </c>
      <c r="J20" s="413" t="s">
        <v>660</v>
      </c>
      <c r="K20" s="413" t="s">
        <v>327</v>
      </c>
      <c r="L20" s="413">
        <f t="shared" ref="L20:L35" si="5">COUNTIF($J$2:$J$35,J20)</f>
        <v>1</v>
      </c>
      <c r="M20" s="416" t="s">
        <v>68</v>
      </c>
      <c r="N20" s="413">
        <f t="shared" ref="N20:N35" si="6">IF(M20="A",2000,0)</f>
        <v>2000</v>
      </c>
      <c r="O20" s="31" t="str">
        <f t="shared" ref="O20:O35" si="7">IF(SUMIF($J$2:$J$35,J20,$N$2:$N$35)=0,"!!","")</f>
        <v/>
      </c>
      <c r="P20" s="23">
        <f t="shared" si="3"/>
        <v>2000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5.75" customHeight="1">
      <c r="A21" s="413" t="s">
        <v>657</v>
      </c>
      <c r="B21" s="413" t="s">
        <v>624</v>
      </c>
      <c r="C21" s="413" t="s">
        <v>658</v>
      </c>
      <c r="D21" s="413" t="s">
        <v>661</v>
      </c>
      <c r="E21" s="413" t="s">
        <v>662</v>
      </c>
      <c r="F21" s="413" t="s">
        <v>648</v>
      </c>
      <c r="G21" s="413" t="s">
        <v>627</v>
      </c>
      <c r="H21" s="413"/>
      <c r="I21" s="415">
        <v>45657.0</v>
      </c>
      <c r="J21" s="413" t="s">
        <v>662</v>
      </c>
      <c r="K21" s="413" t="s">
        <v>262</v>
      </c>
      <c r="L21" s="413">
        <f t="shared" si="5"/>
        <v>1</v>
      </c>
      <c r="M21" s="416" t="s">
        <v>663</v>
      </c>
      <c r="N21" s="413">
        <f t="shared" si="6"/>
        <v>0</v>
      </c>
      <c r="O21" s="31" t="str">
        <f t="shared" si="7"/>
        <v>!!</v>
      </c>
      <c r="P21" s="23">
        <f t="shared" si="3"/>
        <v>0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customHeight="1">
      <c r="A22" s="413" t="s">
        <v>657</v>
      </c>
      <c r="B22" s="413" t="s">
        <v>624</v>
      </c>
      <c r="C22" s="413" t="s">
        <v>664</v>
      </c>
      <c r="D22" s="413" t="s">
        <v>665</v>
      </c>
      <c r="E22" s="413" t="s">
        <v>630</v>
      </c>
      <c r="F22" s="413" t="s">
        <v>626</v>
      </c>
      <c r="G22" s="413" t="s">
        <v>627</v>
      </c>
      <c r="H22" s="413"/>
      <c r="I22" s="415">
        <v>45657.0</v>
      </c>
      <c r="J22" s="413" t="s">
        <v>630</v>
      </c>
      <c r="K22" s="413" t="s">
        <v>262</v>
      </c>
      <c r="L22" s="413">
        <f t="shared" si="5"/>
        <v>2</v>
      </c>
      <c r="M22" s="416" t="s">
        <v>303</v>
      </c>
      <c r="N22" s="413">
        <f t="shared" si="6"/>
        <v>0</v>
      </c>
      <c r="O22" s="31" t="str">
        <f t="shared" si="7"/>
        <v/>
      </c>
      <c r="P22" s="23">
        <f t="shared" si="3"/>
        <v>2000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5.75" customHeight="1">
      <c r="A23" s="413" t="s">
        <v>657</v>
      </c>
      <c r="B23" s="413" t="s">
        <v>624</v>
      </c>
      <c r="C23" s="413" t="s">
        <v>666</v>
      </c>
      <c r="D23" s="413" t="s">
        <v>667</v>
      </c>
      <c r="E23" s="413" t="s">
        <v>634</v>
      </c>
      <c r="F23" s="413" t="s">
        <v>626</v>
      </c>
      <c r="G23" s="413" t="s">
        <v>627</v>
      </c>
      <c r="H23" s="413"/>
      <c r="I23" s="415">
        <v>45657.0</v>
      </c>
      <c r="J23" s="413" t="s">
        <v>634</v>
      </c>
      <c r="K23" s="413" t="s">
        <v>198</v>
      </c>
      <c r="L23" s="413">
        <f t="shared" si="5"/>
        <v>3</v>
      </c>
      <c r="M23" s="416" t="s">
        <v>303</v>
      </c>
      <c r="N23" s="413">
        <f t="shared" si="6"/>
        <v>0</v>
      </c>
      <c r="O23" s="31" t="str">
        <f t="shared" si="7"/>
        <v/>
      </c>
      <c r="P23" s="23">
        <f t="shared" si="3"/>
        <v>2000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75" customHeight="1">
      <c r="A24" s="413" t="s">
        <v>657</v>
      </c>
      <c r="B24" s="413" t="s">
        <v>624</v>
      </c>
      <c r="C24" s="413" t="s">
        <v>668</v>
      </c>
      <c r="D24" s="413" t="s">
        <v>669</v>
      </c>
      <c r="E24" s="413" t="s">
        <v>638</v>
      </c>
      <c r="F24" s="413" t="s">
        <v>626</v>
      </c>
      <c r="G24" s="413" t="s">
        <v>627</v>
      </c>
      <c r="H24" s="413"/>
      <c r="I24" s="415">
        <v>45657.0</v>
      </c>
      <c r="J24" s="413" t="s">
        <v>638</v>
      </c>
      <c r="K24" s="413" t="s">
        <v>468</v>
      </c>
      <c r="L24" s="413">
        <f t="shared" si="5"/>
        <v>5</v>
      </c>
      <c r="M24" s="416" t="s">
        <v>303</v>
      </c>
      <c r="N24" s="413">
        <f t="shared" si="6"/>
        <v>0</v>
      </c>
      <c r="O24" s="31" t="str">
        <f t="shared" si="7"/>
        <v/>
      </c>
      <c r="P24" s="23">
        <f t="shared" si="3"/>
        <v>2000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>
      <c r="A25" s="413" t="s">
        <v>657</v>
      </c>
      <c r="B25" s="413" t="s">
        <v>635</v>
      </c>
      <c r="C25" s="413" t="s">
        <v>670</v>
      </c>
      <c r="D25" s="413" t="s">
        <v>671</v>
      </c>
      <c r="E25" s="413" t="s">
        <v>643</v>
      </c>
      <c r="F25" s="413" t="s">
        <v>626</v>
      </c>
      <c r="G25" s="413" t="s">
        <v>637</v>
      </c>
      <c r="H25" s="413"/>
      <c r="I25" s="415">
        <v>45657.0</v>
      </c>
      <c r="J25" s="413" t="s">
        <v>643</v>
      </c>
      <c r="K25" s="413" t="s">
        <v>327</v>
      </c>
      <c r="L25" s="413">
        <f t="shared" si="5"/>
        <v>5</v>
      </c>
      <c r="M25" s="416" t="s">
        <v>303</v>
      </c>
      <c r="N25" s="413">
        <f t="shared" si="6"/>
        <v>0</v>
      </c>
      <c r="O25" s="31" t="str">
        <f t="shared" si="7"/>
        <v/>
      </c>
      <c r="P25" s="23">
        <f t="shared" si="3"/>
        <v>2000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5.75" customHeight="1">
      <c r="A26" s="413" t="s">
        <v>657</v>
      </c>
      <c r="B26" s="413" t="s">
        <v>635</v>
      </c>
      <c r="C26" s="413" t="s">
        <v>670</v>
      </c>
      <c r="D26" s="413" t="s">
        <v>672</v>
      </c>
      <c r="E26" s="413" t="s">
        <v>643</v>
      </c>
      <c r="F26" s="413" t="s">
        <v>626</v>
      </c>
      <c r="G26" s="413" t="s">
        <v>637</v>
      </c>
      <c r="H26" s="413"/>
      <c r="I26" s="415">
        <v>45657.0</v>
      </c>
      <c r="J26" s="413" t="s">
        <v>643</v>
      </c>
      <c r="K26" s="413" t="s">
        <v>327</v>
      </c>
      <c r="L26" s="413">
        <f t="shared" si="5"/>
        <v>5</v>
      </c>
      <c r="M26" s="416" t="s">
        <v>303</v>
      </c>
      <c r="N26" s="413">
        <f t="shared" si="6"/>
        <v>0</v>
      </c>
      <c r="O26" s="31" t="str">
        <f t="shared" si="7"/>
        <v/>
      </c>
      <c r="P26" s="23">
        <f t="shared" si="3"/>
        <v>2000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5.75" customHeight="1">
      <c r="A27" s="413" t="s">
        <v>657</v>
      </c>
      <c r="B27" s="413" t="s">
        <v>635</v>
      </c>
      <c r="C27" s="413" t="s">
        <v>670</v>
      </c>
      <c r="D27" s="413" t="s">
        <v>673</v>
      </c>
      <c r="E27" s="413" t="s">
        <v>640</v>
      </c>
      <c r="F27" s="413" t="s">
        <v>626</v>
      </c>
      <c r="G27" s="413" t="s">
        <v>637</v>
      </c>
      <c r="H27" s="413"/>
      <c r="I27" s="415">
        <v>45657.0</v>
      </c>
      <c r="J27" s="413" t="s">
        <v>640</v>
      </c>
      <c r="K27" s="413" t="s">
        <v>468</v>
      </c>
      <c r="L27" s="413">
        <f t="shared" si="5"/>
        <v>3</v>
      </c>
      <c r="M27" s="416" t="s">
        <v>303</v>
      </c>
      <c r="N27" s="413">
        <f t="shared" si="6"/>
        <v>0</v>
      </c>
      <c r="O27" s="31" t="str">
        <f t="shared" si="7"/>
        <v/>
      </c>
      <c r="P27" s="23">
        <f t="shared" si="3"/>
        <v>2000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customHeight="1">
      <c r="A28" s="413" t="s">
        <v>657</v>
      </c>
      <c r="B28" s="413" t="s">
        <v>635</v>
      </c>
      <c r="C28" s="413" t="s">
        <v>674</v>
      </c>
      <c r="D28" s="413" t="s">
        <v>675</v>
      </c>
      <c r="E28" s="413" t="s">
        <v>643</v>
      </c>
      <c r="F28" s="413" t="s">
        <v>626</v>
      </c>
      <c r="G28" s="413" t="s">
        <v>637</v>
      </c>
      <c r="H28" s="413"/>
      <c r="I28" s="415">
        <v>45657.0</v>
      </c>
      <c r="J28" s="413" t="s">
        <v>643</v>
      </c>
      <c r="K28" s="413" t="s">
        <v>327</v>
      </c>
      <c r="L28" s="413">
        <f t="shared" si="5"/>
        <v>5</v>
      </c>
      <c r="M28" s="416" t="s">
        <v>303</v>
      </c>
      <c r="N28" s="413">
        <f t="shared" si="6"/>
        <v>0</v>
      </c>
      <c r="O28" s="31" t="str">
        <f t="shared" si="7"/>
        <v/>
      </c>
      <c r="P28" s="23">
        <f t="shared" si="3"/>
        <v>2000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5.75" customHeight="1">
      <c r="A29" s="413" t="s">
        <v>657</v>
      </c>
      <c r="B29" s="413" t="s">
        <v>635</v>
      </c>
      <c r="C29" s="413" t="s">
        <v>674</v>
      </c>
      <c r="D29" s="413" t="s">
        <v>676</v>
      </c>
      <c r="E29" s="413" t="s">
        <v>677</v>
      </c>
      <c r="F29" s="413" t="s">
        <v>626</v>
      </c>
      <c r="G29" s="413" t="s">
        <v>637</v>
      </c>
      <c r="H29" s="413"/>
      <c r="I29" s="415">
        <v>45657.0</v>
      </c>
      <c r="J29" s="413" t="s">
        <v>677</v>
      </c>
      <c r="K29" s="413" t="s">
        <v>327</v>
      </c>
      <c r="L29" s="413">
        <f t="shared" si="5"/>
        <v>1</v>
      </c>
      <c r="M29" s="416" t="s">
        <v>663</v>
      </c>
      <c r="N29" s="413">
        <f t="shared" si="6"/>
        <v>0</v>
      </c>
      <c r="O29" s="31" t="str">
        <f t="shared" si="7"/>
        <v>!!</v>
      </c>
      <c r="P29" s="23">
        <f t="shared" si="3"/>
        <v>0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5.75" customHeight="1">
      <c r="A30" s="413" t="s">
        <v>657</v>
      </c>
      <c r="B30" s="413" t="s">
        <v>635</v>
      </c>
      <c r="C30" s="413" t="s">
        <v>678</v>
      </c>
      <c r="D30" s="413" t="s">
        <v>679</v>
      </c>
      <c r="E30" s="413" t="s">
        <v>680</v>
      </c>
      <c r="F30" s="413" t="s">
        <v>626</v>
      </c>
      <c r="G30" s="413" t="s">
        <v>637</v>
      </c>
      <c r="H30" s="413"/>
      <c r="I30" s="415">
        <v>45657.0</v>
      </c>
      <c r="J30" s="413" t="s">
        <v>680</v>
      </c>
      <c r="K30" s="413" t="s">
        <v>468</v>
      </c>
      <c r="L30" s="413">
        <f t="shared" si="5"/>
        <v>2</v>
      </c>
      <c r="M30" s="416" t="s">
        <v>68</v>
      </c>
      <c r="N30" s="413">
        <f t="shared" si="6"/>
        <v>2000</v>
      </c>
      <c r="O30" s="31" t="str">
        <f t="shared" si="7"/>
        <v/>
      </c>
      <c r="P30" s="23">
        <f t="shared" si="3"/>
        <v>2000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5.75" customHeight="1">
      <c r="A31" s="413" t="s">
        <v>657</v>
      </c>
      <c r="B31" s="413" t="s">
        <v>635</v>
      </c>
      <c r="C31" s="413" t="s">
        <v>681</v>
      </c>
      <c r="D31" s="413" t="s">
        <v>682</v>
      </c>
      <c r="E31" s="413" t="s">
        <v>638</v>
      </c>
      <c r="F31" s="413" t="s">
        <v>626</v>
      </c>
      <c r="G31" s="413" t="s">
        <v>637</v>
      </c>
      <c r="H31" s="413"/>
      <c r="I31" s="415">
        <v>45657.0</v>
      </c>
      <c r="J31" s="413" t="s">
        <v>638</v>
      </c>
      <c r="K31" s="413" t="s">
        <v>468</v>
      </c>
      <c r="L31" s="413">
        <f t="shared" si="5"/>
        <v>5</v>
      </c>
      <c r="M31" s="416" t="s">
        <v>303</v>
      </c>
      <c r="N31" s="413">
        <f t="shared" si="6"/>
        <v>0</v>
      </c>
      <c r="O31" s="31" t="str">
        <f t="shared" si="7"/>
        <v/>
      </c>
      <c r="P31" s="23">
        <f t="shared" si="3"/>
        <v>2000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413" t="s">
        <v>657</v>
      </c>
      <c r="B32" s="413" t="s">
        <v>635</v>
      </c>
      <c r="C32" s="413" t="s">
        <v>681</v>
      </c>
      <c r="D32" s="413" t="s">
        <v>683</v>
      </c>
      <c r="E32" s="413" t="s">
        <v>655</v>
      </c>
      <c r="F32" s="413" t="s">
        <v>626</v>
      </c>
      <c r="G32" s="413" t="s">
        <v>637</v>
      </c>
      <c r="H32" s="413"/>
      <c r="I32" s="415">
        <v>45657.0</v>
      </c>
      <c r="J32" s="413" t="s">
        <v>655</v>
      </c>
      <c r="K32" s="413" t="s">
        <v>468</v>
      </c>
      <c r="L32" s="413">
        <f t="shared" si="5"/>
        <v>3</v>
      </c>
      <c r="M32" s="416" t="s">
        <v>303</v>
      </c>
      <c r="N32" s="413">
        <f t="shared" si="6"/>
        <v>0</v>
      </c>
      <c r="O32" s="31" t="str">
        <f t="shared" si="7"/>
        <v/>
      </c>
      <c r="P32" s="23">
        <f t="shared" si="3"/>
        <v>2000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413" t="s">
        <v>657</v>
      </c>
      <c r="B33" s="413" t="s">
        <v>646</v>
      </c>
      <c r="C33" s="413" t="s">
        <v>684</v>
      </c>
      <c r="D33" s="413" t="s">
        <v>685</v>
      </c>
      <c r="E33" s="413" t="s">
        <v>652</v>
      </c>
      <c r="F33" s="413" t="s">
        <v>648</v>
      </c>
      <c r="G33" s="413" t="s">
        <v>649</v>
      </c>
      <c r="H33" s="413"/>
      <c r="I33" s="415">
        <v>45657.0</v>
      </c>
      <c r="J33" s="413" t="s">
        <v>652</v>
      </c>
      <c r="K33" s="413" t="s">
        <v>262</v>
      </c>
      <c r="L33" s="413">
        <f t="shared" si="5"/>
        <v>3</v>
      </c>
      <c r="M33" s="416" t="s">
        <v>303</v>
      </c>
      <c r="N33" s="413">
        <f t="shared" si="6"/>
        <v>0</v>
      </c>
      <c r="O33" s="31" t="str">
        <f t="shared" si="7"/>
        <v/>
      </c>
      <c r="P33" s="23">
        <f t="shared" si="3"/>
        <v>2000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413" t="s">
        <v>657</v>
      </c>
      <c r="B34" s="413" t="s">
        <v>646</v>
      </c>
      <c r="C34" s="413" t="s">
        <v>686</v>
      </c>
      <c r="D34" s="413" t="s">
        <v>687</v>
      </c>
      <c r="E34" s="413" t="s">
        <v>688</v>
      </c>
      <c r="F34" s="413" t="s">
        <v>648</v>
      </c>
      <c r="G34" s="413" t="s">
        <v>649</v>
      </c>
      <c r="H34" s="413"/>
      <c r="I34" s="415">
        <v>45657.0</v>
      </c>
      <c r="J34" s="413" t="s">
        <v>688</v>
      </c>
      <c r="K34" s="413" t="s">
        <v>468</v>
      </c>
      <c r="L34" s="413">
        <f t="shared" si="5"/>
        <v>1</v>
      </c>
      <c r="M34" s="416" t="s">
        <v>68</v>
      </c>
      <c r="N34" s="413">
        <f t="shared" si="6"/>
        <v>2000</v>
      </c>
      <c r="O34" s="31" t="str">
        <f t="shared" si="7"/>
        <v/>
      </c>
      <c r="P34" s="23">
        <f t="shared" si="3"/>
        <v>2000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413" t="s">
        <v>657</v>
      </c>
      <c r="B35" s="413" t="s">
        <v>646</v>
      </c>
      <c r="C35" s="413" t="s">
        <v>689</v>
      </c>
      <c r="D35" s="413" t="s">
        <v>690</v>
      </c>
      <c r="E35" s="413" t="s">
        <v>680</v>
      </c>
      <c r="F35" s="413" t="s">
        <v>648</v>
      </c>
      <c r="G35" s="413" t="s">
        <v>649</v>
      </c>
      <c r="H35" s="413"/>
      <c r="I35" s="415">
        <v>45657.0</v>
      </c>
      <c r="J35" s="413" t="s">
        <v>680</v>
      </c>
      <c r="K35" s="413" t="s">
        <v>468</v>
      </c>
      <c r="L35" s="413">
        <f t="shared" si="5"/>
        <v>2</v>
      </c>
      <c r="M35" s="416" t="s">
        <v>303</v>
      </c>
      <c r="N35" s="413">
        <f t="shared" si="6"/>
        <v>0</v>
      </c>
      <c r="O35" s="31" t="str">
        <f t="shared" si="7"/>
        <v/>
      </c>
      <c r="P35" s="23">
        <f t="shared" si="3"/>
        <v>2000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413"/>
      <c r="B36" s="413"/>
      <c r="C36" s="23"/>
      <c r="D36" s="23"/>
      <c r="E36" s="23"/>
      <c r="F36" s="23"/>
      <c r="G36" s="23"/>
      <c r="H36" s="23"/>
      <c r="I36" s="23"/>
      <c r="J36" s="23"/>
      <c r="K36" s="23"/>
      <c r="L36" s="413"/>
      <c r="M36" s="416"/>
      <c r="N36" s="413"/>
      <c r="O36" s="31" t="str">
        <f t="shared" ref="O36:O37" si="8">IF(SUMIF($J$2:$J$35,J16,$N$2:$N$35)=0,"!!","")</f>
        <v/>
      </c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413"/>
      <c r="B37" s="413"/>
      <c r="C37" s="23"/>
      <c r="D37" s="23"/>
      <c r="E37" s="23"/>
      <c r="F37" s="23"/>
      <c r="G37" s="23"/>
      <c r="H37" s="23"/>
      <c r="I37" s="23"/>
      <c r="J37" s="23"/>
      <c r="K37" s="23"/>
      <c r="L37" s="413"/>
      <c r="M37" s="416"/>
      <c r="N37" s="413"/>
      <c r="O37" s="31" t="str">
        <f t="shared" si="8"/>
        <v/>
      </c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413"/>
      <c r="B38" s="413"/>
      <c r="C38" s="413"/>
      <c r="D38" s="413"/>
      <c r="E38" s="413"/>
      <c r="F38" s="413"/>
      <c r="G38" s="413"/>
      <c r="H38" s="413"/>
      <c r="I38" s="414"/>
      <c r="J38" s="413"/>
      <c r="K38" s="413"/>
      <c r="L38" s="413"/>
      <c r="M38" s="416"/>
      <c r="N38" s="413"/>
      <c r="O38" s="31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413"/>
      <c r="B39" s="413"/>
      <c r="C39" s="413"/>
      <c r="D39" s="413"/>
      <c r="E39" s="413"/>
      <c r="F39" s="413"/>
      <c r="G39" s="413"/>
      <c r="H39" s="413"/>
      <c r="I39" s="414"/>
      <c r="J39" s="413"/>
      <c r="K39" s="413"/>
      <c r="L39" s="413"/>
      <c r="M39" s="416"/>
      <c r="N39" s="413"/>
      <c r="O39" s="31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413"/>
      <c r="B40" s="413"/>
      <c r="C40" s="417" t="s">
        <v>691</v>
      </c>
      <c r="D40" s="418"/>
      <c r="E40" s="418"/>
      <c r="F40" s="418"/>
      <c r="G40" s="413"/>
      <c r="H40" s="413"/>
      <c r="I40" s="413"/>
      <c r="J40" s="413"/>
      <c r="K40" s="413"/>
      <c r="L40" s="413"/>
      <c r="M40" s="416"/>
      <c r="N40" s="413"/>
      <c r="O40" s="413" t="s">
        <v>692</v>
      </c>
      <c r="P40" s="23" t="s">
        <v>693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413"/>
      <c r="B41" s="413"/>
      <c r="C41" s="419" t="s">
        <v>694</v>
      </c>
      <c r="D41" s="419"/>
      <c r="E41" s="418"/>
      <c r="F41" s="418"/>
      <c r="G41" s="413"/>
      <c r="H41" s="413"/>
      <c r="I41" s="413"/>
      <c r="J41" s="413"/>
      <c r="K41" s="413"/>
      <c r="L41" s="413"/>
      <c r="M41" s="416"/>
      <c r="N41" s="413" t="s">
        <v>81</v>
      </c>
      <c r="O41" s="420" t="s">
        <v>695</v>
      </c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413"/>
      <c r="B42" s="413"/>
      <c r="C42" s="419" t="s">
        <v>696</v>
      </c>
      <c r="D42" s="419"/>
      <c r="E42" s="418"/>
      <c r="F42" s="418"/>
      <c r="G42" s="413"/>
      <c r="H42" s="413"/>
      <c r="I42" s="413"/>
      <c r="J42" s="413"/>
      <c r="K42" s="421" t="s">
        <v>262</v>
      </c>
      <c r="L42" s="421"/>
      <c r="M42" s="422"/>
      <c r="N42" s="423">
        <f t="shared" ref="N42:N45" si="9">SUMIF($K$2:$K$36,K42,$N$2:$N$36)</f>
        <v>4000</v>
      </c>
      <c r="O42" s="424">
        <f t="shared" ref="O42:O45" si="10">IF($O$41="ANO",N42*12*1.338,0)</f>
        <v>0</v>
      </c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413"/>
      <c r="B43" s="413"/>
      <c r="C43" s="419" t="s">
        <v>697</v>
      </c>
      <c r="D43" s="419"/>
      <c r="E43" s="418"/>
      <c r="F43" s="418"/>
      <c r="G43" s="413"/>
      <c r="H43" s="413"/>
      <c r="I43" s="413"/>
      <c r="J43" s="413"/>
      <c r="K43" s="421" t="s">
        <v>327</v>
      </c>
      <c r="L43" s="421"/>
      <c r="M43" s="422"/>
      <c r="N43" s="423">
        <f t="shared" si="9"/>
        <v>6000</v>
      </c>
      <c r="O43" s="424">
        <f t="shared" si="10"/>
        <v>0</v>
      </c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413"/>
      <c r="B44" s="413"/>
      <c r="C44" s="419" t="s">
        <v>698</v>
      </c>
      <c r="D44" s="425"/>
      <c r="E44" s="413"/>
      <c r="F44" s="413"/>
      <c r="G44" s="413"/>
      <c r="H44" s="413"/>
      <c r="I44" s="413"/>
      <c r="J44" s="413"/>
      <c r="K44" s="421" t="s">
        <v>468</v>
      </c>
      <c r="L44" s="421"/>
      <c r="M44" s="422"/>
      <c r="N44" s="423">
        <f t="shared" si="9"/>
        <v>12000</v>
      </c>
      <c r="O44" s="424">
        <f t="shared" si="10"/>
        <v>0</v>
      </c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413"/>
      <c r="B45" s="413"/>
      <c r="C45" s="419" t="s">
        <v>699</v>
      </c>
      <c r="D45" s="425"/>
      <c r="E45" s="413"/>
      <c r="F45" s="413"/>
      <c r="G45" s="413"/>
      <c r="H45" s="413"/>
      <c r="I45" s="413"/>
      <c r="J45" s="413"/>
      <c r="K45" s="421" t="s">
        <v>198</v>
      </c>
      <c r="L45" s="421"/>
      <c r="M45" s="422"/>
      <c r="N45" s="423">
        <f t="shared" si="9"/>
        <v>2000</v>
      </c>
      <c r="O45" s="424">
        <f t="shared" si="10"/>
        <v>0</v>
      </c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413"/>
      <c r="B46" s="413"/>
      <c r="C46" s="419" t="s">
        <v>700</v>
      </c>
      <c r="D46" s="413"/>
      <c r="E46" s="413"/>
      <c r="F46" s="413"/>
      <c r="G46" s="413"/>
      <c r="H46" s="413"/>
      <c r="I46" s="413"/>
      <c r="J46" s="413"/>
      <c r="K46" s="413"/>
      <c r="L46" s="413"/>
      <c r="M46" s="416"/>
      <c r="N46" s="426">
        <f>SUM(N42:N45)*12</f>
        <v>288000</v>
      </c>
      <c r="O46" s="423">
        <f>IF(O41="NE",N46*1.338,O45)</f>
        <v>385344</v>
      </c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413"/>
      <c r="B47" s="413"/>
      <c r="C47" s="413"/>
      <c r="D47" s="413"/>
      <c r="E47" s="413"/>
      <c r="F47" s="413"/>
      <c r="G47" s="413"/>
      <c r="H47" s="413"/>
      <c r="I47" s="413"/>
      <c r="J47" s="413"/>
      <c r="K47" s="413"/>
      <c r="L47" s="413"/>
      <c r="M47" s="416"/>
      <c r="N47" s="41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413"/>
      <c r="B48" s="413"/>
      <c r="C48" s="413"/>
      <c r="D48" s="413"/>
      <c r="E48" s="413"/>
      <c r="F48" s="413"/>
      <c r="G48" s="413"/>
      <c r="H48" s="413"/>
      <c r="I48" s="413"/>
      <c r="J48" s="413"/>
      <c r="K48" s="413"/>
      <c r="L48" s="413"/>
      <c r="M48" s="416"/>
      <c r="N48" s="41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41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96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41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96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41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96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41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96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96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96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96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96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96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96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96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96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96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96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96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96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96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96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96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96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96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96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96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96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96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96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96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96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96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96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96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96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96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96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96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96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96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96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96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96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96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96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96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96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96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96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96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96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96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96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96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96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96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96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96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96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96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96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96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96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96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96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96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96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96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96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96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96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96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96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96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96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96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96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96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96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96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96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96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96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96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96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96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96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96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96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96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96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96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96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96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96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96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96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96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96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96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96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96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96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96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96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96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96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96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96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96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96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96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96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96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96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96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96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96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96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96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96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96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96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96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96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96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96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96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96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96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96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96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96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96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96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96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96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96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96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96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96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96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96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96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96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96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96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96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96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96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96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96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96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96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96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96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96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96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96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96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96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96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96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96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96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96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96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96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96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96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96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96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96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96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96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96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96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96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96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96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96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96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96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96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96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96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96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96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96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96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96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96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96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96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96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96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96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96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96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96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96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96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96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96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96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96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96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96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96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96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96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96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96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96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96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96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96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96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96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96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96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96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96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96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96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96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96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96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96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96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96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96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96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96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96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96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96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96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96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96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96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96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96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96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96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96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96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96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96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96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96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96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96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96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96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96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96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96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96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96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96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96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96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96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96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96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96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96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96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96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96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96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96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96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96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96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96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96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96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96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96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96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96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96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96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96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96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96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96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96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96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96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96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96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96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96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96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96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96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96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96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96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96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96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96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96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96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96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96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96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96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96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96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96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96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96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96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96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96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96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96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96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96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96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96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96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96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96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96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96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96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96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96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96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96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96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96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96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96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96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96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96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96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96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96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96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96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96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96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96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96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96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96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96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96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96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96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96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96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96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96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96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96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96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96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96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96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96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96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96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96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96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96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96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96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96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96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96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96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96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96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96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96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96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96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96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96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96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96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96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96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96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96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96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96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96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96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96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96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96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96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96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96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96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96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96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96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96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96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96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96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96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96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96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96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96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96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96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96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96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96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96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96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96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96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96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96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96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96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96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96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96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96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96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96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96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96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96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96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96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96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96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96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96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96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96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96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96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96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96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96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96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96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96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96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96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96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96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96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96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96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96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96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96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96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96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96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96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96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96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96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96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96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96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96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96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96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96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96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96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96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96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96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96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96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96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96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96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96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96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96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96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96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96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96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96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96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96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96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96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96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96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96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96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96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96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96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96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96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96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96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96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96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96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96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96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96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96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96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96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96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96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96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96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96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96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96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96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96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96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96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96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96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96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96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96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96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96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96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96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96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96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96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96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96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96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96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96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96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96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96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96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96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96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96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96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96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96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96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96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96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96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96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96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96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96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96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96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96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96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96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96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96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96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96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96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96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96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96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96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96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96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96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96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96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96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96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96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96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96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96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96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96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96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96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96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96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96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96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96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96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96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96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96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96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96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96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96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96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96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96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96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96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96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96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96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96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96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96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96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96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96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96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96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96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96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96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96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96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96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96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96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96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96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96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96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96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96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96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96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96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96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96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96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96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96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96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96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96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96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96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96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96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96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96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96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96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96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96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96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96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96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96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96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96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96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96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96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96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96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96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96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96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96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96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96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96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96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96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96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96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96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96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96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96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96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96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96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96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96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96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96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96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96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96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96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96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96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96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96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96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96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96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96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96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96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96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96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96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96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96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96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96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96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96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96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96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96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96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96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96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96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96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96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96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96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96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96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96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96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96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96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96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96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96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96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96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96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96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96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96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96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96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96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96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96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96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96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96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96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96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96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96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96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96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96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96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96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96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96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96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96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96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96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96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96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96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96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96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96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96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96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96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96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96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96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96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96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96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96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96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96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96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96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96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96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96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96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96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96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96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96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96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96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96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96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96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96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96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96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96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96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96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96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96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96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96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96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96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96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96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96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96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96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96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96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96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96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96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96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96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96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96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96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96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96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96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96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96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96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96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96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96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96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96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96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96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96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96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96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96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96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96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96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96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96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96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96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96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96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96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96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96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96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96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96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96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96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96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96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96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96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96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96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96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96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96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96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96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96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96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96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96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96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96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96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96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96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96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96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96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96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96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96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96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96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96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96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96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96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96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96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96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96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96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96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96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96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96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96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96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96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96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96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96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96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96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96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96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96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96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96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96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96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96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96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96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96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96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96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96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96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96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96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96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96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96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96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96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96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96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96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96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96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96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96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96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96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96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96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96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96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96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96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96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96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96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96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96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96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96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96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96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96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96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13.57"/>
    <col customWidth="1" min="3" max="3" width="13.43"/>
    <col customWidth="1" min="4" max="4" width="41.0"/>
    <col customWidth="1" min="5" max="5" width="10.71"/>
    <col customWidth="1" min="6" max="6" width="11.71"/>
    <col customWidth="1" min="7" max="7" width="11.0"/>
    <col customWidth="1" min="8" max="8" width="15.71"/>
    <col customWidth="1" min="9" max="9" width="8.0"/>
    <col customWidth="1" min="10" max="10" width="13.0"/>
    <col customWidth="1" min="11" max="11" width="10.86"/>
    <col customWidth="1" min="12" max="12" width="12.71"/>
    <col customWidth="1" min="13" max="13" width="12.29"/>
    <col customWidth="1" min="14" max="14" width="12.57"/>
    <col customWidth="1" min="15" max="15" width="11.14"/>
    <col customWidth="1" min="16" max="16" width="12.57"/>
    <col customWidth="1" min="17" max="17" width="11.86"/>
    <col customWidth="1" min="18" max="18" width="9.0"/>
    <col customWidth="1" min="19" max="19" width="9.71"/>
    <col customWidth="1" min="20" max="21" width="8.14"/>
    <col customWidth="1" min="22" max="240" width="9.14"/>
  </cols>
  <sheetData>
    <row r="1" ht="27.0" customHeight="1">
      <c r="A1" s="427" t="s">
        <v>701</v>
      </c>
      <c r="B1" s="428" t="s">
        <v>702</v>
      </c>
      <c r="C1" s="427" t="s">
        <v>703</v>
      </c>
      <c r="D1" s="429" t="s">
        <v>704</v>
      </c>
      <c r="E1" s="430" t="s">
        <v>705</v>
      </c>
      <c r="F1" s="431" t="s">
        <v>706</v>
      </c>
      <c r="G1" s="430" t="s">
        <v>707</v>
      </c>
      <c r="H1" s="432" t="s">
        <v>708</v>
      </c>
      <c r="I1" s="100"/>
      <c r="J1" s="23"/>
      <c r="K1" s="23"/>
      <c r="L1" s="138"/>
      <c r="M1" s="370"/>
      <c r="N1" s="104"/>
      <c r="O1" s="96"/>
      <c r="P1" s="104"/>
      <c r="Q1" s="104"/>
      <c r="R1" s="96"/>
      <c r="S1" s="433"/>
      <c r="T1" s="103"/>
      <c r="U1" s="103"/>
      <c r="V1" s="434"/>
      <c r="W1" s="434"/>
      <c r="X1" s="434"/>
      <c r="Y1" s="434"/>
      <c r="Z1" s="434"/>
      <c r="AA1" s="434"/>
      <c r="AB1" s="434"/>
      <c r="AC1" s="434"/>
      <c r="AD1" s="434"/>
      <c r="AE1" s="434"/>
      <c r="AF1" s="434"/>
      <c r="AG1" s="434"/>
      <c r="AH1" s="434"/>
      <c r="AI1" s="434"/>
      <c r="AJ1" s="434"/>
      <c r="AK1" s="434"/>
      <c r="AL1" s="434"/>
      <c r="AM1" s="434"/>
      <c r="AN1" s="434"/>
      <c r="AO1" s="434"/>
      <c r="AP1" s="434"/>
      <c r="AQ1" s="434"/>
      <c r="AR1" s="434"/>
      <c r="AS1" s="434"/>
      <c r="AT1" s="434"/>
      <c r="AU1" s="434"/>
      <c r="AV1" s="434"/>
      <c r="AW1" s="434"/>
      <c r="AX1" s="434"/>
      <c r="AY1" s="434"/>
      <c r="AZ1" s="434"/>
      <c r="BA1" s="434"/>
      <c r="BB1" s="434"/>
      <c r="BC1" s="434"/>
      <c r="BD1" s="434"/>
      <c r="BE1" s="434"/>
      <c r="BF1" s="434"/>
      <c r="BG1" s="434"/>
      <c r="BH1" s="434"/>
      <c r="BI1" s="434"/>
      <c r="BJ1" s="434"/>
      <c r="BK1" s="434"/>
      <c r="BL1" s="434"/>
      <c r="BM1" s="434"/>
      <c r="BN1" s="434"/>
      <c r="BO1" s="434"/>
      <c r="BP1" s="434"/>
      <c r="BQ1" s="434"/>
      <c r="BR1" s="434"/>
      <c r="BS1" s="434"/>
      <c r="BT1" s="434"/>
      <c r="BU1" s="434"/>
      <c r="BV1" s="434"/>
      <c r="BW1" s="434"/>
      <c r="BX1" s="434"/>
      <c r="BY1" s="434"/>
      <c r="BZ1" s="434"/>
      <c r="CA1" s="434"/>
      <c r="CB1" s="434"/>
      <c r="CC1" s="434"/>
      <c r="CD1" s="434"/>
      <c r="CE1" s="434"/>
      <c r="CF1" s="434"/>
      <c r="CG1" s="434"/>
      <c r="CH1" s="434"/>
      <c r="CI1" s="434"/>
      <c r="CJ1" s="434"/>
      <c r="CK1" s="434"/>
      <c r="CL1" s="434"/>
      <c r="CM1" s="434"/>
      <c r="CN1" s="434"/>
      <c r="CO1" s="434"/>
      <c r="CP1" s="434"/>
      <c r="CQ1" s="434"/>
      <c r="CR1" s="434"/>
      <c r="CS1" s="434"/>
      <c r="CT1" s="434"/>
      <c r="CU1" s="434"/>
      <c r="CV1" s="434"/>
      <c r="CW1" s="434"/>
      <c r="CX1" s="434"/>
      <c r="CY1" s="434"/>
      <c r="CZ1" s="434"/>
      <c r="DA1" s="434"/>
      <c r="DB1" s="434"/>
      <c r="DC1" s="434"/>
      <c r="DD1" s="434"/>
      <c r="DE1" s="434"/>
      <c r="DF1" s="434"/>
      <c r="DG1" s="434"/>
      <c r="DH1" s="434"/>
      <c r="DI1" s="434"/>
      <c r="DJ1" s="434"/>
      <c r="DK1" s="434"/>
      <c r="DL1" s="434"/>
      <c r="DM1" s="434"/>
      <c r="DN1" s="434"/>
      <c r="DO1" s="434"/>
      <c r="DP1" s="434"/>
      <c r="DQ1" s="434"/>
      <c r="DR1" s="434"/>
      <c r="DS1" s="434"/>
      <c r="DT1" s="434"/>
      <c r="DU1" s="434"/>
      <c r="DV1" s="434"/>
      <c r="DW1" s="434"/>
      <c r="DX1" s="434"/>
      <c r="DY1" s="434"/>
      <c r="DZ1" s="434"/>
      <c r="EA1" s="434"/>
      <c r="EB1" s="434"/>
      <c r="EC1" s="434"/>
      <c r="ED1" s="434"/>
      <c r="EE1" s="434"/>
      <c r="EF1" s="434"/>
      <c r="EG1" s="434"/>
      <c r="EH1" s="434"/>
      <c r="EI1" s="434"/>
      <c r="EJ1" s="434"/>
      <c r="EK1" s="434"/>
      <c r="EL1" s="434"/>
      <c r="EM1" s="434"/>
      <c r="EN1" s="434"/>
      <c r="EO1" s="434"/>
      <c r="EP1" s="434"/>
      <c r="EQ1" s="434"/>
      <c r="ER1" s="434"/>
      <c r="ES1" s="434"/>
      <c r="ET1" s="434"/>
      <c r="EU1" s="434"/>
      <c r="EV1" s="434"/>
      <c r="EW1" s="434"/>
      <c r="EX1" s="434"/>
      <c r="EY1" s="434"/>
      <c r="EZ1" s="434"/>
      <c r="FA1" s="434"/>
      <c r="FB1" s="434"/>
      <c r="FC1" s="434"/>
      <c r="FD1" s="434"/>
      <c r="FE1" s="434"/>
      <c r="FF1" s="434"/>
      <c r="FG1" s="434"/>
      <c r="FH1" s="434"/>
      <c r="FI1" s="434"/>
      <c r="FJ1" s="434"/>
      <c r="FK1" s="434"/>
      <c r="FL1" s="434"/>
      <c r="FM1" s="434"/>
      <c r="FN1" s="434"/>
      <c r="FO1" s="434"/>
      <c r="FP1" s="434"/>
      <c r="FQ1" s="434"/>
      <c r="FR1" s="434"/>
      <c r="FS1" s="434"/>
      <c r="FT1" s="434"/>
      <c r="FU1" s="434"/>
      <c r="FV1" s="434"/>
      <c r="FW1" s="434"/>
      <c r="FX1" s="434"/>
      <c r="FY1" s="434"/>
      <c r="FZ1" s="434"/>
      <c r="GA1" s="434"/>
      <c r="GB1" s="434"/>
      <c r="GC1" s="434"/>
      <c r="GD1" s="434"/>
      <c r="GE1" s="434"/>
      <c r="GF1" s="434"/>
      <c r="GG1" s="434"/>
      <c r="GH1" s="434"/>
      <c r="GI1" s="434"/>
      <c r="GJ1" s="434"/>
      <c r="GK1" s="434"/>
      <c r="GL1" s="434"/>
      <c r="GM1" s="434"/>
      <c r="GN1" s="434"/>
      <c r="GO1" s="434"/>
      <c r="GP1" s="434"/>
      <c r="GQ1" s="434"/>
      <c r="GR1" s="434"/>
      <c r="GS1" s="434"/>
      <c r="GT1" s="434"/>
      <c r="GU1" s="434"/>
      <c r="GV1" s="434"/>
      <c r="GW1" s="434"/>
      <c r="GX1" s="434"/>
      <c r="GY1" s="434"/>
      <c r="GZ1" s="434"/>
      <c r="HA1" s="434"/>
      <c r="HB1" s="434"/>
      <c r="HC1" s="434"/>
      <c r="HD1" s="434"/>
      <c r="HE1" s="434"/>
      <c r="HF1" s="434"/>
      <c r="HG1" s="434"/>
      <c r="HH1" s="434"/>
      <c r="HI1" s="434"/>
      <c r="HJ1" s="434"/>
      <c r="HK1" s="434"/>
      <c r="HL1" s="434"/>
      <c r="HM1" s="434"/>
      <c r="HN1" s="434"/>
      <c r="HO1" s="434"/>
      <c r="HP1" s="434"/>
      <c r="HQ1" s="434"/>
      <c r="HR1" s="434"/>
      <c r="HS1" s="434"/>
      <c r="HT1" s="434"/>
      <c r="HU1" s="434"/>
      <c r="HV1" s="434"/>
      <c r="HW1" s="434"/>
      <c r="HX1" s="434"/>
      <c r="HY1" s="434"/>
      <c r="HZ1" s="434"/>
      <c r="IA1" s="434"/>
      <c r="IB1" s="434"/>
      <c r="IC1" s="434"/>
      <c r="ID1" s="434"/>
      <c r="IE1" s="434"/>
      <c r="IF1" s="434"/>
    </row>
    <row r="2">
      <c r="A2" s="435">
        <v>1.0</v>
      </c>
      <c r="B2" s="436" t="s">
        <v>68</v>
      </c>
      <c r="C2" s="435">
        <v>-1.0</v>
      </c>
      <c r="D2" s="437" t="s">
        <v>709</v>
      </c>
      <c r="E2" s="438">
        <v>16.2</v>
      </c>
      <c r="F2" s="439">
        <v>1.0</v>
      </c>
      <c r="G2" s="439">
        <v>1.0</v>
      </c>
      <c r="H2" s="440">
        <v>7625.0</v>
      </c>
      <c r="I2" s="23"/>
      <c r="J2" s="31"/>
      <c r="K2" s="31"/>
      <c r="L2" s="23"/>
      <c r="M2" s="367"/>
      <c r="N2" s="23"/>
      <c r="O2" s="23"/>
      <c r="P2" s="23"/>
      <c r="Q2" s="23"/>
      <c r="R2" s="23"/>
      <c r="S2" s="23"/>
      <c r="T2" s="367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</row>
    <row r="3">
      <c r="A3" s="435">
        <v>1.0</v>
      </c>
      <c r="B3" s="436" t="s">
        <v>68</v>
      </c>
      <c r="C3" s="435">
        <v>-1.0</v>
      </c>
      <c r="D3" s="437" t="s">
        <v>710</v>
      </c>
      <c r="E3" s="438">
        <v>11.5</v>
      </c>
      <c r="F3" s="439">
        <v>1.0</v>
      </c>
      <c r="G3" s="439">
        <v>1.0</v>
      </c>
      <c r="H3" s="440">
        <v>7625.0</v>
      </c>
      <c r="I3" s="23"/>
      <c r="J3" s="23"/>
      <c r="K3" s="23"/>
      <c r="L3" s="138"/>
      <c r="M3" s="370"/>
      <c r="N3" s="104"/>
      <c r="O3" s="96"/>
      <c r="P3" s="104"/>
      <c r="Q3" s="104"/>
      <c r="R3" s="96"/>
      <c r="S3" s="433"/>
      <c r="T3" s="103"/>
      <c r="U3" s="10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23"/>
      <c r="HG3" s="23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</row>
    <row r="4">
      <c r="A4" s="435">
        <v>1.0</v>
      </c>
      <c r="B4" s="436" t="s">
        <v>68</v>
      </c>
      <c r="C4" s="435">
        <v>-1.0</v>
      </c>
      <c r="D4" s="437" t="s">
        <v>711</v>
      </c>
      <c r="E4" s="438">
        <v>20.5</v>
      </c>
      <c r="F4" s="439">
        <v>1.0</v>
      </c>
      <c r="G4" s="439">
        <v>1.0</v>
      </c>
      <c r="H4" s="440">
        <v>7625.0</v>
      </c>
      <c r="I4" s="23"/>
      <c r="J4" s="31"/>
      <c r="K4" s="31"/>
      <c r="L4" s="23"/>
      <c r="M4" s="367"/>
      <c r="N4" s="23"/>
      <c r="O4" s="23"/>
      <c r="P4" s="23"/>
      <c r="Q4" s="23"/>
      <c r="R4" s="23"/>
      <c r="S4" s="23"/>
      <c r="T4" s="367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</row>
    <row r="5">
      <c r="A5" s="435">
        <v>1.0</v>
      </c>
      <c r="B5" s="436" t="s">
        <v>68</v>
      </c>
      <c r="C5" s="435">
        <v>-1.0</v>
      </c>
      <c r="D5" s="437" t="s">
        <v>712</v>
      </c>
      <c r="E5" s="438">
        <v>12.5</v>
      </c>
      <c r="F5" s="439">
        <v>1.0</v>
      </c>
      <c r="G5" s="439">
        <v>1.0</v>
      </c>
      <c r="H5" s="440">
        <v>7625.0</v>
      </c>
      <c r="I5" s="23"/>
      <c r="J5" s="23"/>
      <c r="K5" s="23"/>
      <c r="L5" s="138"/>
      <c r="M5" s="370"/>
      <c r="N5" s="104"/>
      <c r="O5" s="96"/>
      <c r="P5" s="104"/>
      <c r="Q5" s="104"/>
      <c r="R5" s="96"/>
      <c r="S5" s="433"/>
      <c r="T5" s="103"/>
      <c r="U5" s="10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</row>
    <row r="6">
      <c r="A6" s="435">
        <v>1.0</v>
      </c>
      <c r="B6" s="436" t="s">
        <v>68</v>
      </c>
      <c r="C6" s="435">
        <v>-1.0</v>
      </c>
      <c r="D6" s="437" t="s">
        <v>713</v>
      </c>
      <c r="E6" s="438">
        <v>8.2</v>
      </c>
      <c r="F6" s="439">
        <v>1.0</v>
      </c>
      <c r="G6" s="439">
        <v>1.0</v>
      </c>
      <c r="H6" s="440">
        <v>7625.0</v>
      </c>
      <c r="I6" s="23"/>
      <c r="J6" s="31"/>
      <c r="K6" s="31"/>
      <c r="L6" s="23"/>
      <c r="M6" s="367"/>
      <c r="N6" s="23"/>
      <c r="O6" s="23"/>
      <c r="P6" s="23"/>
      <c r="Q6" s="23"/>
      <c r="R6" s="23"/>
      <c r="S6" s="23"/>
      <c r="T6" s="367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</row>
    <row r="7">
      <c r="A7" s="435">
        <v>1.0</v>
      </c>
      <c r="B7" s="436" t="s">
        <v>68</v>
      </c>
      <c r="C7" s="435">
        <v>-1.0</v>
      </c>
      <c r="D7" s="437" t="s">
        <v>714</v>
      </c>
      <c r="E7" s="438">
        <v>17.8</v>
      </c>
      <c r="F7" s="439">
        <v>1.0</v>
      </c>
      <c r="G7" s="439">
        <v>1.0</v>
      </c>
      <c r="H7" s="440">
        <v>7640.0</v>
      </c>
      <c r="I7" s="23"/>
      <c r="J7" s="23"/>
      <c r="K7" s="23"/>
      <c r="L7" s="138"/>
      <c r="M7" s="370"/>
      <c r="N7" s="104"/>
      <c r="O7" s="96"/>
      <c r="P7" s="104"/>
      <c r="Q7" s="104"/>
      <c r="R7" s="96"/>
      <c r="S7" s="433"/>
      <c r="T7" s="103"/>
      <c r="U7" s="10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</row>
    <row r="8">
      <c r="A8" s="435">
        <v>1.0</v>
      </c>
      <c r="B8" s="436" t="s">
        <v>68</v>
      </c>
      <c r="C8" s="435">
        <v>-1.0</v>
      </c>
      <c r="D8" s="437" t="s">
        <v>715</v>
      </c>
      <c r="E8" s="438">
        <v>41.9</v>
      </c>
      <c r="F8" s="439">
        <v>1.0</v>
      </c>
      <c r="G8" s="439">
        <v>1.0</v>
      </c>
      <c r="H8" s="440">
        <v>7640.0</v>
      </c>
      <c r="I8" s="23"/>
      <c r="J8" s="31"/>
      <c r="K8" s="31"/>
      <c r="L8" s="23"/>
      <c r="M8" s="367"/>
      <c r="N8" s="23"/>
      <c r="O8" s="23"/>
      <c r="P8" s="23"/>
      <c r="Q8" s="23"/>
      <c r="R8" s="23"/>
      <c r="S8" s="23"/>
      <c r="T8" s="367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</row>
    <row r="9">
      <c r="A9" s="435">
        <v>1.0</v>
      </c>
      <c r="B9" s="436" t="s">
        <v>68</v>
      </c>
      <c r="C9" s="435">
        <v>-1.0</v>
      </c>
      <c r="D9" s="437" t="s">
        <v>716</v>
      </c>
      <c r="E9" s="438">
        <v>3.7</v>
      </c>
      <c r="F9" s="439">
        <v>1.0</v>
      </c>
      <c r="G9" s="439">
        <v>1.0</v>
      </c>
      <c r="H9" s="440">
        <v>7635.0</v>
      </c>
      <c r="I9" s="23"/>
      <c r="J9" s="23"/>
      <c r="K9" s="23"/>
      <c r="L9" s="138"/>
      <c r="M9" s="370"/>
      <c r="N9" s="104"/>
      <c r="O9" s="96"/>
      <c r="P9" s="104"/>
      <c r="Q9" s="104"/>
      <c r="R9" s="96"/>
      <c r="S9" s="433"/>
      <c r="T9" s="103"/>
      <c r="U9" s="10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</row>
    <row r="10">
      <c r="A10" s="435">
        <v>1.0</v>
      </c>
      <c r="B10" s="436" t="s">
        <v>68</v>
      </c>
      <c r="C10" s="435">
        <v>-1.0</v>
      </c>
      <c r="D10" s="437" t="s">
        <v>716</v>
      </c>
      <c r="E10" s="438">
        <v>9.6</v>
      </c>
      <c r="F10" s="439">
        <v>1.0</v>
      </c>
      <c r="G10" s="439">
        <v>1.0</v>
      </c>
      <c r="H10" s="440">
        <v>7635.0</v>
      </c>
      <c r="I10" s="23"/>
      <c r="J10" s="31"/>
      <c r="K10" s="31"/>
      <c r="L10" s="23"/>
      <c r="M10" s="367"/>
      <c r="N10" s="23"/>
      <c r="O10" s="23"/>
      <c r="P10" s="23"/>
      <c r="Q10" s="23"/>
      <c r="R10" s="23"/>
      <c r="S10" s="23"/>
      <c r="T10" s="367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</row>
    <row r="11">
      <c r="A11" s="435">
        <v>1.0</v>
      </c>
      <c r="B11" s="436" t="s">
        <v>68</v>
      </c>
      <c r="C11" s="435">
        <v>-1.0</v>
      </c>
      <c r="D11" s="437" t="s">
        <v>717</v>
      </c>
      <c r="E11" s="438">
        <v>13.9</v>
      </c>
      <c r="F11" s="439">
        <v>1.0</v>
      </c>
      <c r="G11" s="439">
        <v>1.0</v>
      </c>
      <c r="H11" s="440">
        <v>7635.0</v>
      </c>
      <c r="I11" s="23"/>
      <c r="J11" s="23"/>
      <c r="K11" s="23"/>
      <c r="L11" s="138"/>
      <c r="M11" s="370"/>
      <c r="N11" s="104"/>
      <c r="O11" s="96"/>
      <c r="P11" s="104"/>
      <c r="Q11" s="104"/>
      <c r="R11" s="96"/>
      <c r="S11" s="433"/>
      <c r="T11" s="103"/>
      <c r="U11" s="10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</row>
    <row r="12">
      <c r="A12" s="435">
        <v>1.0</v>
      </c>
      <c r="B12" s="436" t="s">
        <v>68</v>
      </c>
      <c r="C12" s="435">
        <v>-1.0</v>
      </c>
      <c r="D12" s="437" t="s">
        <v>718</v>
      </c>
      <c r="E12" s="438">
        <v>10.7</v>
      </c>
      <c r="F12" s="439">
        <v>1.0</v>
      </c>
      <c r="G12" s="439">
        <v>1.0</v>
      </c>
      <c r="H12" s="440">
        <v>7635.0</v>
      </c>
      <c r="I12" s="23"/>
      <c r="J12" s="31"/>
      <c r="K12" s="31"/>
      <c r="L12" s="23"/>
      <c r="M12" s="367"/>
      <c r="N12" s="23"/>
      <c r="O12" s="23"/>
      <c r="P12" s="23"/>
      <c r="Q12" s="23"/>
      <c r="R12" s="23"/>
      <c r="S12" s="23"/>
      <c r="T12" s="367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</row>
    <row r="13">
      <c r="A13" s="435">
        <v>1.0</v>
      </c>
      <c r="B13" s="436" t="s">
        <v>68</v>
      </c>
      <c r="C13" s="435">
        <v>-1.0</v>
      </c>
      <c r="D13" s="437" t="s">
        <v>719</v>
      </c>
      <c r="E13" s="438">
        <v>118.7</v>
      </c>
      <c r="F13" s="439">
        <v>1.0</v>
      </c>
      <c r="G13" s="439">
        <v>1.0</v>
      </c>
      <c r="H13" s="440">
        <v>7630.0</v>
      </c>
      <c r="I13" s="23"/>
      <c r="J13" s="31"/>
      <c r="K13" s="31"/>
      <c r="L13" s="23"/>
      <c r="M13" s="367"/>
      <c r="N13" s="23"/>
      <c r="O13" s="23"/>
      <c r="P13" s="23"/>
      <c r="Q13" s="23"/>
      <c r="R13" s="23"/>
      <c r="S13" s="23"/>
      <c r="T13" s="367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</row>
    <row r="14">
      <c r="A14" s="435">
        <v>1.0</v>
      </c>
      <c r="B14" s="436" t="s">
        <v>68</v>
      </c>
      <c r="C14" s="435">
        <v>-1.0</v>
      </c>
      <c r="D14" s="437" t="s">
        <v>720</v>
      </c>
      <c r="E14" s="438">
        <v>53.4</v>
      </c>
      <c r="F14" s="439">
        <v>1.0</v>
      </c>
      <c r="G14" s="439">
        <v>1.0</v>
      </c>
      <c r="H14" s="440">
        <v>7630.0</v>
      </c>
      <c r="I14" s="23"/>
      <c r="J14" s="31"/>
      <c r="K14" s="31"/>
      <c r="L14" s="23"/>
      <c r="M14" s="367"/>
      <c r="N14" s="23"/>
      <c r="O14" s="23"/>
      <c r="P14" s="23"/>
      <c r="Q14" s="23"/>
      <c r="R14" s="23"/>
      <c r="S14" s="23"/>
      <c r="T14" s="367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</row>
    <row r="15">
      <c r="A15" s="435">
        <v>1.0</v>
      </c>
      <c r="B15" s="436" t="s">
        <v>68</v>
      </c>
      <c r="C15" s="435">
        <v>-1.0</v>
      </c>
      <c r="D15" s="437" t="s">
        <v>721</v>
      </c>
      <c r="E15" s="438">
        <v>34.75</v>
      </c>
      <c r="F15" s="439">
        <v>1.0</v>
      </c>
      <c r="G15" s="439">
        <v>1.0</v>
      </c>
      <c r="H15" s="440">
        <v>7630.0</v>
      </c>
      <c r="I15" s="23"/>
      <c r="J15" s="23"/>
      <c r="K15" s="23"/>
      <c r="L15" s="138"/>
      <c r="M15" s="370"/>
      <c r="N15" s="104"/>
      <c r="O15" s="96"/>
      <c r="P15" s="104"/>
      <c r="Q15" s="104"/>
      <c r="R15" s="96"/>
      <c r="S15" s="433"/>
      <c r="T15" s="103"/>
      <c r="U15" s="10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</row>
    <row r="16">
      <c r="A16" s="435">
        <v>1.0</v>
      </c>
      <c r="B16" s="436" t="s">
        <v>68</v>
      </c>
      <c r="C16" s="435">
        <v>1.0</v>
      </c>
      <c r="D16" s="437" t="s">
        <v>714</v>
      </c>
      <c r="E16" s="441">
        <v>30.6</v>
      </c>
      <c r="F16" s="439">
        <v>1.0</v>
      </c>
      <c r="G16" s="439">
        <v>1.0</v>
      </c>
      <c r="H16" s="440">
        <v>7640.0</v>
      </c>
      <c r="I16" s="23"/>
      <c r="J16" s="31"/>
      <c r="K16" s="31"/>
      <c r="L16" s="23"/>
      <c r="M16" s="367"/>
      <c r="N16" s="23"/>
      <c r="O16" s="23"/>
      <c r="P16" s="23"/>
      <c r="Q16" s="23"/>
      <c r="R16" s="23"/>
      <c r="S16" s="23"/>
      <c r="T16" s="367"/>
      <c r="U16" s="23"/>
      <c r="V16" s="23"/>
      <c r="W16" s="23"/>
      <c r="X16" s="10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</row>
    <row r="17">
      <c r="A17" s="435">
        <v>1.0</v>
      </c>
      <c r="B17" s="436" t="s">
        <v>68</v>
      </c>
      <c r="C17" s="435">
        <v>1.0</v>
      </c>
      <c r="D17" s="437" t="s">
        <v>714</v>
      </c>
      <c r="E17" s="441">
        <v>12.6</v>
      </c>
      <c r="F17" s="439">
        <v>1.0</v>
      </c>
      <c r="G17" s="439">
        <v>1.0</v>
      </c>
      <c r="H17" s="442">
        <v>7640.0</v>
      </c>
      <c r="I17" s="23"/>
      <c r="J17" s="23"/>
      <c r="K17" s="23"/>
      <c r="L17" s="138"/>
      <c r="M17" s="370"/>
      <c r="N17" s="104"/>
      <c r="O17" s="96"/>
      <c r="P17" s="104"/>
      <c r="Q17" s="104"/>
      <c r="R17" s="96"/>
      <c r="S17" s="433"/>
      <c r="T17" s="103"/>
      <c r="U17" s="103"/>
      <c r="V17" s="23"/>
      <c r="W17" s="23"/>
      <c r="X17" s="10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</row>
    <row r="18">
      <c r="A18" s="435">
        <v>1.0</v>
      </c>
      <c r="B18" s="436" t="s">
        <v>68</v>
      </c>
      <c r="C18" s="435">
        <v>1.0</v>
      </c>
      <c r="D18" s="437" t="s">
        <v>722</v>
      </c>
      <c r="E18" s="441">
        <v>133.2</v>
      </c>
      <c r="F18" s="439">
        <v>1.0</v>
      </c>
      <c r="G18" s="439">
        <v>1.0</v>
      </c>
      <c r="H18" s="440">
        <v>7630.0</v>
      </c>
      <c r="I18" s="23"/>
      <c r="J18" s="31"/>
      <c r="K18" s="31"/>
      <c r="L18" s="23"/>
      <c r="M18" s="367"/>
      <c r="N18" s="23"/>
      <c r="O18" s="23"/>
      <c r="P18" s="23"/>
      <c r="Q18" s="23"/>
      <c r="R18" s="23"/>
      <c r="S18" s="23"/>
      <c r="T18" s="367"/>
      <c r="U18" s="23"/>
      <c r="V18" s="23"/>
      <c r="W18" s="23"/>
      <c r="X18" s="10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</row>
    <row r="19">
      <c r="A19" s="435">
        <v>1.0</v>
      </c>
      <c r="B19" s="436" t="s">
        <v>68</v>
      </c>
      <c r="C19" s="435">
        <v>1.0</v>
      </c>
      <c r="D19" s="437" t="s">
        <v>718</v>
      </c>
      <c r="E19" s="441">
        <v>35.2</v>
      </c>
      <c r="F19" s="439">
        <v>1.0</v>
      </c>
      <c r="G19" s="439">
        <v>1.0</v>
      </c>
      <c r="H19" s="442">
        <v>7635.0</v>
      </c>
      <c r="I19" s="23"/>
      <c r="J19" s="23"/>
      <c r="K19" s="23"/>
      <c r="L19" s="138"/>
      <c r="M19" s="370"/>
      <c r="N19" s="104"/>
      <c r="O19" s="96"/>
      <c r="P19" s="104"/>
      <c r="Q19" s="104"/>
      <c r="R19" s="96"/>
      <c r="S19" s="433"/>
      <c r="T19" s="103"/>
      <c r="U19" s="103"/>
      <c r="V19" s="23"/>
      <c r="W19" s="23"/>
      <c r="X19" s="10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</row>
    <row r="20">
      <c r="A20" s="435">
        <v>1.0</v>
      </c>
      <c r="B20" s="436" t="s">
        <v>68</v>
      </c>
      <c r="C20" s="435">
        <v>1.0</v>
      </c>
      <c r="D20" s="437" t="s">
        <v>723</v>
      </c>
      <c r="E20" s="441">
        <v>56.3</v>
      </c>
      <c r="F20" s="439">
        <v>1.0</v>
      </c>
      <c r="G20" s="439">
        <v>1.0</v>
      </c>
      <c r="H20" s="440">
        <v>7630.0</v>
      </c>
      <c r="I20" s="23"/>
      <c r="J20" s="31"/>
      <c r="K20" s="31"/>
      <c r="L20" s="23"/>
      <c r="M20" s="367"/>
      <c r="N20" s="23"/>
      <c r="O20" s="23"/>
      <c r="P20" s="23"/>
      <c r="Q20" s="23"/>
      <c r="R20" s="23"/>
      <c r="S20" s="23"/>
      <c r="T20" s="367"/>
      <c r="U20" s="23"/>
      <c r="V20" s="23"/>
      <c r="W20" s="23"/>
      <c r="X20" s="10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</row>
    <row r="21">
      <c r="A21" s="435">
        <v>1.0</v>
      </c>
      <c r="B21" s="436" t="s">
        <v>68</v>
      </c>
      <c r="C21" s="435">
        <v>1.0</v>
      </c>
      <c r="D21" s="437" t="s">
        <v>718</v>
      </c>
      <c r="E21" s="441">
        <v>35.3</v>
      </c>
      <c r="F21" s="439">
        <v>1.0</v>
      </c>
      <c r="G21" s="439">
        <v>1.0</v>
      </c>
      <c r="H21" s="440">
        <v>7635.0</v>
      </c>
      <c r="I21" s="23"/>
      <c r="J21" s="23"/>
      <c r="K21" s="23"/>
      <c r="L21" s="138"/>
      <c r="M21" s="370"/>
      <c r="N21" s="104"/>
      <c r="O21" s="96"/>
      <c r="P21" s="104"/>
      <c r="Q21" s="104"/>
      <c r="R21" s="96"/>
      <c r="S21" s="433"/>
      <c r="T21" s="103"/>
      <c r="U21" s="103"/>
      <c r="V21" s="23"/>
      <c r="W21" s="23"/>
      <c r="X21" s="10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</row>
    <row r="22">
      <c r="A22" s="435">
        <v>1.0</v>
      </c>
      <c r="B22" s="436" t="s">
        <v>68</v>
      </c>
      <c r="C22" s="435">
        <v>1.0</v>
      </c>
      <c r="D22" s="437" t="s">
        <v>718</v>
      </c>
      <c r="E22" s="441">
        <v>35.9</v>
      </c>
      <c r="F22" s="439">
        <v>1.0</v>
      </c>
      <c r="G22" s="439">
        <v>1.0</v>
      </c>
      <c r="H22" s="440">
        <v>7635.0</v>
      </c>
      <c r="I22" s="23"/>
      <c r="J22" s="31"/>
      <c r="K22" s="31"/>
      <c r="L22" s="23"/>
      <c r="M22" s="367"/>
      <c r="N22" s="23"/>
      <c r="O22" s="23"/>
      <c r="P22" s="23"/>
      <c r="Q22" s="23"/>
      <c r="R22" s="23"/>
      <c r="S22" s="23"/>
      <c r="T22" s="367"/>
      <c r="U22" s="23"/>
      <c r="V22" s="23"/>
      <c r="W22" s="23"/>
      <c r="X22" s="10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</row>
    <row r="23">
      <c r="A23" s="435">
        <v>1.0</v>
      </c>
      <c r="B23" s="436" t="s">
        <v>68</v>
      </c>
      <c r="C23" s="435">
        <v>1.0</v>
      </c>
      <c r="D23" s="437" t="s">
        <v>724</v>
      </c>
      <c r="E23" s="441">
        <v>34.7</v>
      </c>
      <c r="F23" s="439">
        <v>1.0</v>
      </c>
      <c r="G23" s="439">
        <v>1.0</v>
      </c>
      <c r="H23" s="440">
        <v>7635.0</v>
      </c>
      <c r="I23" s="23"/>
      <c r="J23" s="23"/>
      <c r="K23" s="23"/>
      <c r="L23" s="138"/>
      <c r="M23" s="370"/>
      <c r="N23" s="104"/>
      <c r="O23" s="96"/>
      <c r="P23" s="104"/>
      <c r="Q23" s="104"/>
      <c r="R23" s="96"/>
      <c r="S23" s="433"/>
      <c r="T23" s="103"/>
      <c r="U23" s="103"/>
      <c r="V23" s="23"/>
      <c r="W23" s="23"/>
      <c r="X23" s="10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</row>
    <row r="24">
      <c r="A24" s="435">
        <v>1.0</v>
      </c>
      <c r="B24" s="436" t="s">
        <v>68</v>
      </c>
      <c r="C24" s="435">
        <v>1.0</v>
      </c>
      <c r="D24" s="437" t="s">
        <v>718</v>
      </c>
      <c r="E24" s="441">
        <v>17.9</v>
      </c>
      <c r="F24" s="439">
        <v>1.0</v>
      </c>
      <c r="G24" s="439">
        <v>1.0</v>
      </c>
      <c r="H24" s="440">
        <v>7635.0</v>
      </c>
      <c r="I24" s="23"/>
      <c r="J24" s="31"/>
      <c r="K24" s="31"/>
      <c r="L24" s="23"/>
      <c r="M24" s="367"/>
      <c r="N24" s="23"/>
      <c r="O24" s="23"/>
      <c r="P24" s="23"/>
      <c r="Q24" s="23"/>
      <c r="R24" s="23"/>
      <c r="S24" s="23"/>
      <c r="T24" s="367"/>
      <c r="U24" s="23"/>
      <c r="V24" s="23"/>
      <c r="W24" s="23"/>
      <c r="X24" s="10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</row>
    <row r="25">
      <c r="A25" s="435">
        <v>1.0</v>
      </c>
      <c r="B25" s="436" t="s">
        <v>68</v>
      </c>
      <c r="C25" s="435">
        <v>1.0</v>
      </c>
      <c r="D25" s="437" t="s">
        <v>718</v>
      </c>
      <c r="E25" s="441">
        <v>18.6</v>
      </c>
      <c r="F25" s="439">
        <v>1.0</v>
      </c>
      <c r="G25" s="439">
        <v>1.0</v>
      </c>
      <c r="H25" s="440">
        <v>7635.0</v>
      </c>
      <c r="I25" s="23"/>
      <c r="J25" s="23"/>
      <c r="K25" s="23"/>
      <c r="L25" s="138"/>
      <c r="M25" s="370"/>
      <c r="N25" s="104"/>
      <c r="O25" s="96"/>
      <c r="P25" s="104"/>
      <c r="Q25" s="104"/>
      <c r="R25" s="96"/>
      <c r="S25" s="433"/>
      <c r="T25" s="103"/>
      <c r="U25" s="103"/>
      <c r="V25" s="23"/>
      <c r="W25" s="23"/>
      <c r="X25" s="10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</row>
    <row r="26">
      <c r="A26" s="435">
        <v>1.0</v>
      </c>
      <c r="B26" s="436" t="s">
        <v>68</v>
      </c>
      <c r="C26" s="435">
        <v>1.0</v>
      </c>
      <c r="D26" s="437" t="s">
        <v>725</v>
      </c>
      <c r="E26" s="441">
        <v>32.8</v>
      </c>
      <c r="F26" s="439">
        <v>1.0</v>
      </c>
      <c r="G26" s="439">
        <v>1.0</v>
      </c>
      <c r="H26" s="440">
        <v>7635.0</v>
      </c>
      <c r="I26" s="23"/>
      <c r="J26" s="31"/>
      <c r="K26" s="31"/>
      <c r="L26" s="23"/>
      <c r="M26" s="367"/>
      <c r="N26" s="23"/>
      <c r="O26" s="23"/>
      <c r="P26" s="23"/>
      <c r="Q26" s="23"/>
      <c r="R26" s="23"/>
      <c r="S26" s="23"/>
      <c r="T26" s="367"/>
      <c r="U26" s="23"/>
      <c r="V26" s="23"/>
      <c r="W26" s="23"/>
      <c r="X26" s="10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</row>
    <row r="27">
      <c r="A27" s="435">
        <v>1.0</v>
      </c>
      <c r="B27" s="436" t="s">
        <v>68</v>
      </c>
      <c r="C27" s="435">
        <v>1.0</v>
      </c>
      <c r="D27" s="437" t="s">
        <v>726</v>
      </c>
      <c r="E27" s="441">
        <v>72.2</v>
      </c>
      <c r="F27" s="439">
        <v>1.0</v>
      </c>
      <c r="G27" s="439">
        <v>1.0</v>
      </c>
      <c r="H27" s="440">
        <v>7630.0</v>
      </c>
      <c r="I27" s="23"/>
      <c r="J27" s="23"/>
      <c r="K27" s="23"/>
      <c r="L27" s="138"/>
      <c r="M27" s="370"/>
      <c r="N27" s="104"/>
      <c r="O27" s="96"/>
      <c r="P27" s="104"/>
      <c r="Q27" s="104"/>
      <c r="R27" s="96"/>
      <c r="S27" s="433"/>
      <c r="T27" s="103"/>
      <c r="U27" s="103"/>
      <c r="V27" s="23"/>
      <c r="W27" s="23"/>
      <c r="X27" s="10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</row>
    <row r="28">
      <c r="A28" s="435">
        <v>1.0</v>
      </c>
      <c r="B28" s="436" t="s">
        <v>68</v>
      </c>
      <c r="C28" s="435">
        <v>1.0</v>
      </c>
      <c r="D28" s="437" t="s">
        <v>727</v>
      </c>
      <c r="E28" s="441">
        <v>58.8</v>
      </c>
      <c r="F28" s="439">
        <v>1.0</v>
      </c>
      <c r="G28" s="439">
        <v>1.0</v>
      </c>
      <c r="H28" s="442">
        <v>7630.0</v>
      </c>
      <c r="I28" s="23"/>
      <c r="J28" s="31"/>
      <c r="K28" s="31"/>
      <c r="L28" s="23"/>
      <c r="M28" s="367"/>
      <c r="N28" s="23"/>
      <c r="O28" s="23"/>
      <c r="P28" s="23"/>
      <c r="Q28" s="23"/>
      <c r="R28" s="23"/>
      <c r="S28" s="23"/>
      <c r="T28" s="367"/>
      <c r="U28" s="23"/>
      <c r="V28" s="23"/>
      <c r="W28" s="23"/>
      <c r="X28" s="90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</row>
    <row r="29">
      <c r="A29" s="435">
        <v>1.0</v>
      </c>
      <c r="B29" s="436" t="s">
        <v>68</v>
      </c>
      <c r="C29" s="435">
        <v>1.0</v>
      </c>
      <c r="D29" s="437" t="s">
        <v>728</v>
      </c>
      <c r="E29" s="441">
        <v>37.45</v>
      </c>
      <c r="F29" s="439">
        <v>1.0</v>
      </c>
      <c r="G29" s="439">
        <v>1.0</v>
      </c>
      <c r="H29" s="440">
        <v>7630.0</v>
      </c>
      <c r="I29" s="23"/>
      <c r="J29" s="23"/>
      <c r="K29" s="23"/>
      <c r="L29" s="138"/>
      <c r="M29" s="370"/>
      <c r="N29" s="104"/>
      <c r="O29" s="96"/>
      <c r="P29" s="104"/>
      <c r="Q29" s="104"/>
      <c r="R29" s="96"/>
      <c r="S29" s="433"/>
      <c r="T29" s="103"/>
      <c r="U29" s="10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</row>
    <row r="30">
      <c r="A30" s="435">
        <v>1.0</v>
      </c>
      <c r="B30" s="436" t="s">
        <v>68</v>
      </c>
      <c r="C30" s="435">
        <v>1.0</v>
      </c>
      <c r="D30" s="437" t="s">
        <v>729</v>
      </c>
      <c r="E30" s="441">
        <v>60.5</v>
      </c>
      <c r="F30" s="439">
        <v>1.0</v>
      </c>
      <c r="G30" s="439">
        <v>1.0</v>
      </c>
      <c r="H30" s="440">
        <v>7630.0</v>
      </c>
      <c r="I30" s="23"/>
      <c r="J30" s="31"/>
      <c r="K30" s="31"/>
      <c r="L30" s="23"/>
      <c r="M30" s="367"/>
      <c r="N30" s="23"/>
      <c r="O30" s="23"/>
      <c r="P30" s="23"/>
      <c r="Q30" s="23"/>
      <c r="R30" s="23"/>
      <c r="S30" s="23"/>
      <c r="T30" s="367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</row>
    <row r="31">
      <c r="A31" s="435">
        <v>1.0</v>
      </c>
      <c r="B31" s="436" t="s">
        <v>68</v>
      </c>
      <c r="C31" s="435">
        <v>1.0</v>
      </c>
      <c r="D31" s="437" t="s">
        <v>730</v>
      </c>
      <c r="E31" s="441">
        <v>53.3</v>
      </c>
      <c r="F31" s="439">
        <v>1.0</v>
      </c>
      <c r="G31" s="439">
        <v>1.0</v>
      </c>
      <c r="H31" s="442">
        <v>7620.0</v>
      </c>
      <c r="I31" s="23"/>
      <c r="J31" s="23"/>
      <c r="K31" s="23"/>
      <c r="L31" s="138"/>
      <c r="M31" s="370"/>
      <c r="N31" s="104"/>
      <c r="O31" s="96"/>
      <c r="P31" s="104"/>
      <c r="Q31" s="104"/>
      <c r="R31" s="96"/>
      <c r="S31" s="433"/>
      <c r="T31" s="103"/>
      <c r="U31" s="10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</row>
    <row r="32">
      <c r="A32" s="435">
        <v>1.0</v>
      </c>
      <c r="B32" s="436" t="s">
        <v>68</v>
      </c>
      <c r="C32" s="435">
        <v>1.0</v>
      </c>
      <c r="D32" s="437" t="s">
        <v>731</v>
      </c>
      <c r="E32" s="441">
        <v>15.9</v>
      </c>
      <c r="F32" s="439">
        <v>1.0</v>
      </c>
      <c r="G32" s="439">
        <v>1.0</v>
      </c>
      <c r="H32" s="442">
        <v>7635.0</v>
      </c>
      <c r="I32" s="23"/>
      <c r="J32" s="31"/>
      <c r="K32" s="31"/>
      <c r="L32" s="23"/>
      <c r="M32" s="367"/>
      <c r="N32" s="23"/>
      <c r="O32" s="23"/>
      <c r="P32" s="23"/>
      <c r="Q32" s="23"/>
      <c r="R32" s="23"/>
      <c r="S32" s="23"/>
      <c r="T32" s="367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</row>
    <row r="33">
      <c r="A33" s="435">
        <v>1.0</v>
      </c>
      <c r="B33" s="436" t="s">
        <v>68</v>
      </c>
      <c r="C33" s="435">
        <v>1.0</v>
      </c>
      <c r="D33" s="437" t="s">
        <v>718</v>
      </c>
      <c r="E33" s="441">
        <v>23.4</v>
      </c>
      <c r="F33" s="439">
        <v>1.0</v>
      </c>
      <c r="G33" s="439">
        <v>1.0</v>
      </c>
      <c r="H33" s="440">
        <v>7635.0</v>
      </c>
      <c r="I33" s="23"/>
      <c r="J33" s="23"/>
      <c r="K33" s="23"/>
      <c r="L33" s="138"/>
      <c r="M33" s="370"/>
      <c r="N33" s="104"/>
      <c r="O33" s="96"/>
      <c r="P33" s="104"/>
      <c r="Q33" s="104"/>
      <c r="R33" s="96"/>
      <c r="S33" s="433"/>
      <c r="T33" s="103"/>
      <c r="U33" s="10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</row>
    <row r="34">
      <c r="A34" s="435">
        <v>1.0</v>
      </c>
      <c r="B34" s="436" t="s">
        <v>68</v>
      </c>
      <c r="C34" s="435">
        <v>1.0</v>
      </c>
      <c r="D34" s="437" t="s">
        <v>718</v>
      </c>
      <c r="E34" s="441">
        <v>38.4</v>
      </c>
      <c r="F34" s="439">
        <v>1.0</v>
      </c>
      <c r="G34" s="439">
        <v>1.0</v>
      </c>
      <c r="H34" s="440">
        <v>7635.0</v>
      </c>
      <c r="I34" s="23"/>
      <c r="J34" s="31"/>
      <c r="K34" s="31"/>
      <c r="L34" s="23"/>
      <c r="M34" s="367"/>
      <c r="N34" s="23"/>
      <c r="O34" s="23"/>
      <c r="P34" s="23"/>
      <c r="Q34" s="23"/>
      <c r="R34" s="23"/>
      <c r="S34" s="23"/>
      <c r="T34" s="367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</row>
    <row r="35">
      <c r="A35" s="435">
        <v>1.0</v>
      </c>
      <c r="B35" s="436" t="s">
        <v>68</v>
      </c>
      <c r="C35" s="435">
        <v>1.0</v>
      </c>
      <c r="D35" s="437" t="s">
        <v>732</v>
      </c>
      <c r="E35" s="441">
        <v>16.9</v>
      </c>
      <c r="F35" s="439">
        <v>1.0</v>
      </c>
      <c r="G35" s="439">
        <v>1.0</v>
      </c>
      <c r="H35" s="442">
        <v>7635.0</v>
      </c>
      <c r="I35" s="23"/>
      <c r="J35" s="23"/>
      <c r="K35" s="23"/>
      <c r="L35" s="138"/>
      <c r="M35" s="370"/>
      <c r="N35" s="104"/>
      <c r="O35" s="96"/>
      <c r="P35" s="104"/>
      <c r="Q35" s="104"/>
      <c r="R35" s="96"/>
      <c r="S35" s="433"/>
      <c r="T35" s="103"/>
      <c r="U35" s="10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</row>
    <row r="36">
      <c r="A36" s="435">
        <v>1.0</v>
      </c>
      <c r="B36" s="436" t="s">
        <v>68</v>
      </c>
      <c r="C36" s="435">
        <v>1.0</v>
      </c>
      <c r="D36" s="437" t="s">
        <v>733</v>
      </c>
      <c r="E36" s="441">
        <v>13.4</v>
      </c>
      <c r="F36" s="439">
        <v>1.0</v>
      </c>
      <c r="G36" s="439">
        <v>1.0</v>
      </c>
      <c r="H36" s="442">
        <v>7635.0</v>
      </c>
      <c r="I36" s="23"/>
      <c r="J36" s="31"/>
      <c r="K36" s="31"/>
      <c r="L36" s="23"/>
      <c r="M36" s="367"/>
      <c r="N36" s="23"/>
      <c r="O36" s="23"/>
      <c r="P36" s="23"/>
      <c r="Q36" s="23"/>
      <c r="R36" s="23"/>
      <c r="S36" s="23"/>
      <c r="T36" s="367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</row>
    <row r="37">
      <c r="A37" s="435">
        <v>1.0</v>
      </c>
      <c r="B37" s="436" t="s">
        <v>68</v>
      </c>
      <c r="C37" s="435">
        <v>1.0</v>
      </c>
      <c r="D37" s="443" t="s">
        <v>734</v>
      </c>
      <c r="E37" s="441">
        <v>34.3</v>
      </c>
      <c r="F37" s="439">
        <v>1.0</v>
      </c>
      <c r="G37" s="439">
        <v>1.0</v>
      </c>
      <c r="H37" s="440">
        <v>7630.0</v>
      </c>
      <c r="I37" s="23"/>
      <c r="J37" s="23"/>
      <c r="K37" s="23"/>
      <c r="L37" s="138"/>
      <c r="M37" s="370"/>
      <c r="N37" s="104"/>
      <c r="O37" s="96"/>
      <c r="P37" s="104"/>
      <c r="Q37" s="104"/>
      <c r="R37" s="96"/>
      <c r="S37" s="433"/>
      <c r="T37" s="103"/>
      <c r="U37" s="10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</row>
    <row r="38">
      <c r="A38" s="435">
        <v>1.0</v>
      </c>
      <c r="B38" s="436" t="s">
        <v>68</v>
      </c>
      <c r="C38" s="435">
        <v>1.0</v>
      </c>
      <c r="D38" s="443" t="s">
        <v>735</v>
      </c>
      <c r="E38" s="441">
        <v>50.9</v>
      </c>
      <c r="F38" s="439">
        <v>1.0</v>
      </c>
      <c r="G38" s="439">
        <v>1.0</v>
      </c>
      <c r="H38" s="440">
        <v>7630.0</v>
      </c>
      <c r="I38" s="23"/>
      <c r="J38" s="31"/>
      <c r="K38" s="31"/>
      <c r="L38" s="23"/>
      <c r="M38" s="367"/>
      <c r="N38" s="23"/>
      <c r="O38" s="23"/>
      <c r="P38" s="23"/>
      <c r="Q38" s="23"/>
      <c r="R38" s="23"/>
      <c r="S38" s="23"/>
      <c r="T38" s="367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</row>
    <row r="39">
      <c r="A39" s="435">
        <v>1.0</v>
      </c>
      <c r="B39" s="436" t="s">
        <v>68</v>
      </c>
      <c r="C39" s="435">
        <v>1.0</v>
      </c>
      <c r="D39" s="437" t="s">
        <v>736</v>
      </c>
      <c r="E39" s="441">
        <v>12.8</v>
      </c>
      <c r="F39" s="439">
        <v>1.0</v>
      </c>
      <c r="G39" s="439">
        <v>1.0</v>
      </c>
      <c r="H39" s="440">
        <v>7635.0</v>
      </c>
      <c r="I39" s="23"/>
      <c r="J39" s="23"/>
      <c r="K39" s="23"/>
      <c r="L39" s="138"/>
      <c r="M39" s="370"/>
      <c r="N39" s="104"/>
      <c r="O39" s="96"/>
      <c r="P39" s="104"/>
      <c r="Q39" s="104"/>
      <c r="R39" s="96"/>
      <c r="S39" s="433"/>
      <c r="T39" s="103"/>
      <c r="U39" s="10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</row>
    <row r="40">
      <c r="A40" s="435">
        <v>1.0</v>
      </c>
      <c r="B40" s="436" t="s">
        <v>68</v>
      </c>
      <c r="C40" s="435">
        <v>2.0</v>
      </c>
      <c r="D40" s="437" t="s">
        <v>737</v>
      </c>
      <c r="E40" s="441">
        <v>23.05</v>
      </c>
      <c r="F40" s="439">
        <v>1.0</v>
      </c>
      <c r="G40" s="439">
        <v>1.0</v>
      </c>
      <c r="H40" s="440">
        <v>7645.0</v>
      </c>
      <c r="I40" s="23"/>
      <c r="J40" s="31"/>
      <c r="K40" s="31"/>
      <c r="L40" s="23"/>
      <c r="M40" s="367"/>
      <c r="N40" s="23"/>
      <c r="O40" s="23"/>
      <c r="P40" s="23"/>
      <c r="Q40" s="23"/>
      <c r="R40" s="23"/>
      <c r="S40" s="23"/>
      <c r="T40" s="367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</row>
    <row r="41">
      <c r="A41" s="435">
        <v>1.0</v>
      </c>
      <c r="B41" s="436" t="s">
        <v>68</v>
      </c>
      <c r="C41" s="435">
        <v>2.0</v>
      </c>
      <c r="D41" s="437" t="s">
        <v>738</v>
      </c>
      <c r="E41" s="441">
        <v>84.7</v>
      </c>
      <c r="F41" s="439">
        <v>1.0</v>
      </c>
      <c r="G41" s="439">
        <v>1.0</v>
      </c>
      <c r="H41" s="442">
        <v>7630.0</v>
      </c>
      <c r="I41" s="23"/>
      <c r="J41" s="23"/>
      <c r="K41" s="23"/>
      <c r="L41" s="138"/>
      <c r="M41" s="370"/>
      <c r="N41" s="104"/>
      <c r="O41" s="96"/>
      <c r="P41" s="104"/>
      <c r="Q41" s="104"/>
      <c r="R41" s="96"/>
      <c r="S41" s="433"/>
      <c r="T41" s="103"/>
      <c r="U41" s="10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</row>
    <row r="42">
      <c r="A42" s="435">
        <v>1.0</v>
      </c>
      <c r="B42" s="436" t="s">
        <v>68</v>
      </c>
      <c r="C42" s="435">
        <v>2.0</v>
      </c>
      <c r="D42" s="437" t="s">
        <v>739</v>
      </c>
      <c r="E42" s="441">
        <v>6.0</v>
      </c>
      <c r="F42" s="439">
        <v>1.0</v>
      </c>
      <c r="G42" s="439">
        <v>5.0</v>
      </c>
      <c r="H42" s="442">
        <v>7817.0</v>
      </c>
      <c r="I42" s="23"/>
      <c r="J42" s="31"/>
      <c r="K42" s="31"/>
      <c r="L42" s="23"/>
      <c r="M42" s="367"/>
      <c r="N42" s="23"/>
      <c r="O42" s="23"/>
      <c r="P42" s="23"/>
      <c r="Q42" s="23"/>
      <c r="R42" s="23"/>
      <c r="S42" s="23"/>
      <c r="T42" s="367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</row>
    <row r="43">
      <c r="A43" s="435">
        <v>1.0</v>
      </c>
      <c r="B43" s="436" t="s">
        <v>68</v>
      </c>
      <c r="C43" s="435">
        <v>2.0</v>
      </c>
      <c r="D43" s="437" t="s">
        <v>740</v>
      </c>
      <c r="E43" s="441">
        <v>30.4</v>
      </c>
      <c r="F43" s="439">
        <v>1.0</v>
      </c>
      <c r="G43" s="439">
        <v>1.0</v>
      </c>
      <c r="H43" s="440">
        <v>7620.0</v>
      </c>
      <c r="I43" s="23"/>
      <c r="J43" s="23"/>
      <c r="K43" s="23"/>
      <c r="L43" s="138"/>
      <c r="M43" s="370"/>
      <c r="N43" s="104"/>
      <c r="O43" s="96"/>
      <c r="P43" s="104"/>
      <c r="Q43" s="104"/>
      <c r="R43" s="96"/>
      <c r="S43" s="433"/>
      <c r="T43" s="103"/>
      <c r="U43" s="10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</row>
    <row r="44">
      <c r="A44" s="435">
        <v>1.0</v>
      </c>
      <c r="B44" s="436" t="s">
        <v>68</v>
      </c>
      <c r="C44" s="435">
        <v>2.0</v>
      </c>
      <c r="D44" s="437" t="s">
        <v>741</v>
      </c>
      <c r="E44" s="441">
        <v>12.1</v>
      </c>
      <c r="F44" s="439">
        <v>1.0</v>
      </c>
      <c r="G44" s="439">
        <v>1.0</v>
      </c>
      <c r="H44" s="440">
        <v>7625.0</v>
      </c>
      <c r="I44" s="23"/>
      <c r="J44" s="31"/>
      <c r="K44" s="31"/>
      <c r="L44" s="23"/>
      <c r="M44" s="367"/>
      <c r="N44" s="23"/>
      <c r="O44" s="23"/>
      <c r="P44" s="23"/>
      <c r="Q44" s="23"/>
      <c r="R44" s="23"/>
      <c r="S44" s="23"/>
      <c r="T44" s="367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</row>
    <row r="45">
      <c r="A45" s="435">
        <v>1.0</v>
      </c>
      <c r="B45" s="436" t="s">
        <v>68</v>
      </c>
      <c r="C45" s="435">
        <v>2.0</v>
      </c>
      <c r="D45" s="437" t="s">
        <v>742</v>
      </c>
      <c r="E45" s="441">
        <v>23.8</v>
      </c>
      <c r="F45" s="439">
        <v>1.0</v>
      </c>
      <c r="G45" s="439">
        <v>1.0</v>
      </c>
      <c r="H45" s="440">
        <v>7625.0</v>
      </c>
      <c r="I45" s="23"/>
      <c r="J45" s="23"/>
      <c r="K45" s="23"/>
      <c r="L45" s="138"/>
      <c r="M45" s="370"/>
      <c r="N45" s="104"/>
      <c r="O45" s="96"/>
      <c r="P45" s="104"/>
      <c r="Q45" s="104"/>
      <c r="R45" s="96"/>
      <c r="S45" s="433"/>
      <c r="T45" s="103"/>
      <c r="U45" s="10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</row>
    <row r="46">
      <c r="A46" s="435">
        <v>1.0</v>
      </c>
      <c r="B46" s="436" t="s">
        <v>68</v>
      </c>
      <c r="C46" s="435">
        <v>2.0</v>
      </c>
      <c r="D46" s="437" t="s">
        <v>741</v>
      </c>
      <c r="E46" s="441">
        <v>14.1</v>
      </c>
      <c r="F46" s="439">
        <v>1.0</v>
      </c>
      <c r="G46" s="439">
        <v>1.0</v>
      </c>
      <c r="H46" s="440">
        <v>7625.0</v>
      </c>
      <c r="I46" s="23"/>
      <c r="J46" s="31"/>
      <c r="K46" s="31"/>
      <c r="L46" s="23"/>
      <c r="M46" s="367"/>
      <c r="N46" s="23"/>
      <c r="O46" s="23"/>
      <c r="P46" s="23"/>
      <c r="Q46" s="23"/>
      <c r="R46" s="23"/>
      <c r="S46" s="23"/>
      <c r="T46" s="367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</row>
    <row r="47">
      <c r="A47" s="435">
        <v>1.0</v>
      </c>
      <c r="B47" s="436" t="s">
        <v>68</v>
      </c>
      <c r="C47" s="435">
        <v>2.0</v>
      </c>
      <c r="D47" s="437" t="s">
        <v>742</v>
      </c>
      <c r="E47" s="441">
        <v>31.2</v>
      </c>
      <c r="F47" s="439">
        <v>1.0</v>
      </c>
      <c r="G47" s="439">
        <v>1.0</v>
      </c>
      <c r="H47" s="440">
        <v>7625.0</v>
      </c>
      <c r="I47" s="23"/>
      <c r="J47" s="23"/>
      <c r="K47" s="23"/>
      <c r="L47" s="138"/>
      <c r="M47" s="370"/>
      <c r="N47" s="104"/>
      <c r="O47" s="96"/>
      <c r="P47" s="104"/>
      <c r="Q47" s="104"/>
      <c r="R47" s="96"/>
      <c r="S47" s="433"/>
      <c r="T47" s="103"/>
      <c r="U47" s="10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</row>
    <row r="48">
      <c r="A48" s="435">
        <v>1.0</v>
      </c>
      <c r="B48" s="436" t="s">
        <v>68</v>
      </c>
      <c r="C48" s="435">
        <v>2.0</v>
      </c>
      <c r="D48" s="437" t="s">
        <v>742</v>
      </c>
      <c r="E48" s="441">
        <v>15.46</v>
      </c>
      <c r="F48" s="439">
        <v>1.0</v>
      </c>
      <c r="G48" s="439">
        <v>1.0</v>
      </c>
      <c r="H48" s="440">
        <v>7625.0</v>
      </c>
      <c r="I48" s="23"/>
      <c r="J48" s="31"/>
      <c r="K48" s="31"/>
      <c r="L48" s="23"/>
      <c r="M48" s="367"/>
      <c r="N48" s="23"/>
      <c r="O48" s="23"/>
      <c r="P48" s="23"/>
      <c r="Q48" s="23"/>
      <c r="R48" s="23"/>
      <c r="S48" s="23"/>
      <c r="T48" s="367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</row>
    <row r="49">
      <c r="A49" s="435">
        <v>1.0</v>
      </c>
      <c r="B49" s="436" t="s">
        <v>68</v>
      </c>
      <c r="C49" s="435">
        <v>2.0</v>
      </c>
      <c r="D49" s="437" t="s">
        <v>741</v>
      </c>
      <c r="E49" s="441">
        <v>31.83</v>
      </c>
      <c r="F49" s="439">
        <v>1.0</v>
      </c>
      <c r="G49" s="439">
        <v>1.0</v>
      </c>
      <c r="H49" s="440">
        <v>7625.0</v>
      </c>
      <c r="I49" s="23"/>
      <c r="J49" s="23"/>
      <c r="K49" s="23"/>
      <c r="L49" s="138"/>
      <c r="M49" s="370"/>
      <c r="N49" s="104"/>
      <c r="O49" s="96"/>
      <c r="P49" s="104"/>
      <c r="Q49" s="104"/>
      <c r="R49" s="96"/>
      <c r="S49" s="433"/>
      <c r="T49" s="103"/>
      <c r="U49" s="10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</row>
    <row r="50">
      <c r="A50" s="435">
        <v>1.0</v>
      </c>
      <c r="B50" s="436" t="s">
        <v>68</v>
      </c>
      <c r="C50" s="435">
        <v>2.0</v>
      </c>
      <c r="D50" s="437" t="s">
        <v>743</v>
      </c>
      <c r="E50" s="441">
        <v>17.52</v>
      </c>
      <c r="F50" s="439">
        <v>1.0</v>
      </c>
      <c r="G50" s="439">
        <v>5.0</v>
      </c>
      <c r="H50" s="440">
        <v>7117.0</v>
      </c>
      <c r="I50" s="23"/>
      <c r="J50" s="31"/>
      <c r="K50" s="31"/>
      <c r="L50" s="23"/>
      <c r="M50" s="367"/>
      <c r="N50" s="23"/>
      <c r="O50" s="23"/>
      <c r="P50" s="23"/>
      <c r="Q50" s="23"/>
      <c r="R50" s="23"/>
      <c r="S50" s="23"/>
      <c r="T50" s="367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</row>
    <row r="51">
      <c r="A51" s="435">
        <v>1.0</v>
      </c>
      <c r="B51" s="436" t="s">
        <v>68</v>
      </c>
      <c r="C51" s="435">
        <v>2.0</v>
      </c>
      <c r="D51" s="437" t="s">
        <v>743</v>
      </c>
      <c r="E51" s="441">
        <v>17.1</v>
      </c>
      <c r="F51" s="439">
        <v>1.0</v>
      </c>
      <c r="G51" s="439">
        <v>5.0</v>
      </c>
      <c r="H51" s="440">
        <v>7117.0</v>
      </c>
      <c r="I51" s="23"/>
      <c r="J51" s="23"/>
      <c r="K51" s="23"/>
      <c r="L51" s="138"/>
      <c r="M51" s="370"/>
      <c r="N51" s="104"/>
      <c r="O51" s="96"/>
      <c r="P51" s="104"/>
      <c r="Q51" s="104"/>
      <c r="R51" s="96"/>
      <c r="S51" s="433"/>
      <c r="T51" s="103"/>
      <c r="U51" s="10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</row>
    <row r="52">
      <c r="A52" s="435">
        <v>1.0</v>
      </c>
      <c r="B52" s="436" t="s">
        <v>68</v>
      </c>
      <c r="C52" s="435">
        <v>2.0</v>
      </c>
      <c r="D52" s="437" t="s">
        <v>741</v>
      </c>
      <c r="E52" s="441">
        <v>29.52</v>
      </c>
      <c r="F52" s="439">
        <v>1.0</v>
      </c>
      <c r="G52" s="439">
        <v>1.0</v>
      </c>
      <c r="H52" s="440">
        <v>7625.0</v>
      </c>
      <c r="I52" s="23"/>
      <c r="J52" s="31"/>
      <c r="K52" s="31"/>
      <c r="L52" s="23"/>
      <c r="M52" s="367"/>
      <c r="N52" s="23"/>
      <c r="O52" s="23"/>
      <c r="P52" s="23"/>
      <c r="Q52" s="23"/>
      <c r="R52" s="23"/>
      <c r="S52" s="23"/>
      <c r="T52" s="367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</row>
    <row r="53">
      <c r="A53" s="435">
        <v>1.0</v>
      </c>
      <c r="B53" s="436" t="s">
        <v>68</v>
      </c>
      <c r="C53" s="435">
        <v>2.0</v>
      </c>
      <c r="D53" s="437" t="s">
        <v>744</v>
      </c>
      <c r="E53" s="441">
        <v>21.86</v>
      </c>
      <c r="F53" s="439">
        <v>1.0</v>
      </c>
      <c r="G53" s="439">
        <v>1.0</v>
      </c>
      <c r="H53" s="440">
        <v>7625.0</v>
      </c>
      <c r="I53" s="23"/>
      <c r="J53" s="23"/>
      <c r="K53" s="23"/>
      <c r="L53" s="138"/>
      <c r="M53" s="370"/>
      <c r="N53" s="104"/>
      <c r="O53" s="96"/>
      <c r="P53" s="104"/>
      <c r="Q53" s="104"/>
      <c r="R53" s="96"/>
      <c r="S53" s="433"/>
      <c r="T53" s="103"/>
      <c r="U53" s="10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</row>
    <row r="54">
      <c r="A54" s="435">
        <v>1.0</v>
      </c>
      <c r="B54" s="436" t="s">
        <v>68</v>
      </c>
      <c r="C54" s="435">
        <v>2.0</v>
      </c>
      <c r="D54" s="437" t="s">
        <v>745</v>
      </c>
      <c r="E54" s="441">
        <v>99.25</v>
      </c>
      <c r="F54" s="439">
        <v>1.0</v>
      </c>
      <c r="G54" s="439">
        <v>1.0</v>
      </c>
      <c r="H54" s="440">
        <v>7620.0</v>
      </c>
      <c r="I54" s="23"/>
      <c r="J54" s="31"/>
      <c r="K54" s="31"/>
      <c r="L54" s="23"/>
      <c r="M54" s="367"/>
      <c r="N54" s="23"/>
      <c r="O54" s="23"/>
      <c r="P54" s="23"/>
      <c r="Q54" s="23"/>
      <c r="R54" s="23"/>
      <c r="S54" s="23"/>
      <c r="T54" s="367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</row>
    <row r="55">
      <c r="A55" s="435">
        <v>1.0</v>
      </c>
      <c r="B55" s="436" t="s">
        <v>68</v>
      </c>
      <c r="C55" s="435">
        <v>2.0</v>
      </c>
      <c r="D55" s="437" t="s">
        <v>742</v>
      </c>
      <c r="E55" s="441">
        <v>26.7</v>
      </c>
      <c r="F55" s="439">
        <v>1.0</v>
      </c>
      <c r="G55" s="439">
        <v>1.0</v>
      </c>
      <c r="H55" s="440">
        <v>7625.0</v>
      </c>
      <c r="I55" s="23"/>
      <c r="J55" s="23"/>
      <c r="K55" s="23"/>
      <c r="L55" s="138"/>
      <c r="M55" s="370"/>
      <c r="N55" s="104"/>
      <c r="O55" s="96"/>
      <c r="P55" s="104"/>
      <c r="Q55" s="104"/>
      <c r="R55" s="96"/>
      <c r="S55" s="433"/>
      <c r="T55" s="103"/>
      <c r="U55" s="10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</row>
    <row r="56">
      <c r="A56" s="435">
        <v>1.0</v>
      </c>
      <c r="B56" s="436" t="s">
        <v>68</v>
      </c>
      <c r="C56" s="435">
        <v>2.0</v>
      </c>
      <c r="D56" s="437" t="s">
        <v>746</v>
      </c>
      <c r="E56" s="441">
        <v>37.14</v>
      </c>
      <c r="F56" s="439">
        <v>1.0</v>
      </c>
      <c r="G56" s="439">
        <v>5.0</v>
      </c>
      <c r="H56" s="440">
        <v>7817.0</v>
      </c>
      <c r="I56" s="23"/>
      <c r="J56" s="31"/>
      <c r="K56" s="31"/>
      <c r="L56" s="23"/>
      <c r="M56" s="367"/>
      <c r="N56" s="23"/>
      <c r="O56" s="23"/>
      <c r="P56" s="23"/>
      <c r="Q56" s="23"/>
      <c r="R56" s="23"/>
      <c r="S56" s="23"/>
      <c r="T56" s="367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</row>
    <row r="57">
      <c r="A57" s="435">
        <v>1.0</v>
      </c>
      <c r="B57" s="436" t="s">
        <v>68</v>
      </c>
      <c r="C57" s="435">
        <v>2.0</v>
      </c>
      <c r="D57" s="437" t="s">
        <v>747</v>
      </c>
      <c r="E57" s="441">
        <v>38.44</v>
      </c>
      <c r="F57" s="439">
        <v>1.0</v>
      </c>
      <c r="G57" s="439">
        <v>5.0</v>
      </c>
      <c r="H57" s="440">
        <v>7817.0</v>
      </c>
      <c r="I57" s="23"/>
      <c r="J57" s="23"/>
      <c r="K57" s="23"/>
      <c r="L57" s="138"/>
      <c r="M57" s="370"/>
      <c r="N57" s="104"/>
      <c r="O57" s="96"/>
      <c r="P57" s="104"/>
      <c r="Q57" s="104"/>
      <c r="R57" s="96"/>
      <c r="S57" s="433"/>
      <c r="T57" s="103"/>
      <c r="U57" s="10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</row>
    <row r="58">
      <c r="A58" s="435">
        <v>1.0</v>
      </c>
      <c r="B58" s="436" t="s">
        <v>68</v>
      </c>
      <c r="C58" s="435">
        <v>2.0</v>
      </c>
      <c r="D58" s="437" t="s">
        <v>748</v>
      </c>
      <c r="E58" s="441">
        <v>19.1</v>
      </c>
      <c r="F58" s="439">
        <v>1.0</v>
      </c>
      <c r="G58" s="439">
        <v>1.0</v>
      </c>
      <c r="H58" s="440">
        <v>7817.0</v>
      </c>
      <c r="I58" s="23"/>
      <c r="J58" s="31"/>
      <c r="K58" s="31"/>
      <c r="L58" s="23"/>
      <c r="M58" s="367"/>
      <c r="N58" s="23"/>
      <c r="O58" s="23"/>
      <c r="P58" s="23"/>
      <c r="Q58" s="23"/>
      <c r="R58" s="23"/>
      <c r="S58" s="23"/>
      <c r="T58" s="367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</row>
    <row r="59">
      <c r="A59" s="435">
        <v>1.0</v>
      </c>
      <c r="B59" s="436" t="s">
        <v>68</v>
      </c>
      <c r="C59" s="435">
        <v>2.0</v>
      </c>
      <c r="D59" s="437" t="s">
        <v>749</v>
      </c>
      <c r="E59" s="441">
        <v>51.1</v>
      </c>
      <c r="F59" s="439">
        <v>1.0</v>
      </c>
      <c r="G59" s="439">
        <v>1.0</v>
      </c>
      <c r="H59" s="440">
        <v>7817.0</v>
      </c>
      <c r="I59" s="23"/>
      <c r="J59" s="23"/>
      <c r="K59" s="23"/>
      <c r="L59" s="138"/>
      <c r="M59" s="370"/>
      <c r="N59" s="104"/>
      <c r="O59" s="96"/>
      <c r="P59" s="104"/>
      <c r="Q59" s="104"/>
      <c r="R59" s="96"/>
      <c r="S59" s="433"/>
      <c r="T59" s="103"/>
      <c r="U59" s="10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</row>
    <row r="60">
      <c r="A60" s="435">
        <v>1.0</v>
      </c>
      <c r="B60" s="436" t="s">
        <v>68</v>
      </c>
      <c r="C60" s="435">
        <v>2.0</v>
      </c>
      <c r="D60" s="437" t="s">
        <v>742</v>
      </c>
      <c r="E60" s="441">
        <v>33.0</v>
      </c>
      <c r="F60" s="439">
        <v>1.0</v>
      </c>
      <c r="G60" s="439">
        <v>1.0</v>
      </c>
      <c r="H60" s="440">
        <v>7625.0</v>
      </c>
      <c r="I60" s="23"/>
      <c r="J60" s="31"/>
      <c r="K60" s="31"/>
      <c r="L60" s="23"/>
      <c r="M60" s="367"/>
      <c r="N60" s="23"/>
      <c r="O60" s="23"/>
      <c r="P60" s="23"/>
      <c r="Q60" s="23"/>
      <c r="R60" s="23"/>
      <c r="S60" s="23"/>
      <c r="T60" s="367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</row>
    <row r="61">
      <c r="A61" s="435">
        <v>1.0</v>
      </c>
      <c r="B61" s="436" t="s">
        <v>68</v>
      </c>
      <c r="C61" s="435">
        <v>2.0</v>
      </c>
      <c r="D61" s="437" t="s">
        <v>750</v>
      </c>
      <c r="E61" s="441">
        <v>18.4</v>
      </c>
      <c r="F61" s="439">
        <v>1.0</v>
      </c>
      <c r="G61" s="439">
        <v>1.0</v>
      </c>
      <c r="H61" s="440">
        <v>7625.0</v>
      </c>
      <c r="I61" s="23"/>
      <c r="J61" s="23"/>
      <c r="K61" s="23"/>
      <c r="L61" s="138"/>
      <c r="M61" s="370"/>
      <c r="N61" s="104"/>
      <c r="O61" s="96"/>
      <c r="P61" s="104"/>
      <c r="Q61" s="104"/>
      <c r="R61" s="96"/>
      <c r="S61" s="433"/>
      <c r="T61" s="103"/>
      <c r="U61" s="10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</row>
    <row r="62">
      <c r="A62" s="435">
        <v>1.0</v>
      </c>
      <c r="B62" s="436" t="s">
        <v>68</v>
      </c>
      <c r="C62" s="435">
        <v>2.0</v>
      </c>
      <c r="D62" s="437" t="s">
        <v>742</v>
      </c>
      <c r="E62" s="441">
        <v>20.58</v>
      </c>
      <c r="F62" s="439">
        <v>1.0</v>
      </c>
      <c r="G62" s="439">
        <v>1.0</v>
      </c>
      <c r="H62" s="440">
        <v>7625.0</v>
      </c>
      <c r="I62" s="23"/>
      <c r="J62" s="31"/>
      <c r="K62" s="31"/>
      <c r="L62" s="23"/>
      <c r="M62" s="367"/>
      <c r="N62" s="23"/>
      <c r="O62" s="23"/>
      <c r="P62" s="23"/>
      <c r="Q62" s="23"/>
      <c r="R62" s="23"/>
      <c r="S62" s="23"/>
      <c r="T62" s="367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</row>
    <row r="63">
      <c r="A63" s="435">
        <v>1.0</v>
      </c>
      <c r="B63" s="436" t="s">
        <v>68</v>
      </c>
      <c r="C63" s="435">
        <v>2.0</v>
      </c>
      <c r="D63" s="437" t="s">
        <v>751</v>
      </c>
      <c r="E63" s="441">
        <v>17.19</v>
      </c>
      <c r="F63" s="439">
        <v>1.0</v>
      </c>
      <c r="G63" s="439">
        <v>1.0</v>
      </c>
      <c r="H63" s="440">
        <v>7625.0</v>
      </c>
      <c r="I63" s="23"/>
      <c r="J63" s="23"/>
      <c r="K63" s="23"/>
      <c r="L63" s="138"/>
      <c r="M63" s="370"/>
      <c r="N63" s="104"/>
      <c r="O63" s="96"/>
      <c r="P63" s="104"/>
      <c r="Q63" s="104"/>
      <c r="R63" s="96"/>
      <c r="S63" s="433"/>
      <c r="T63" s="103"/>
      <c r="U63" s="10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</row>
    <row r="64">
      <c r="A64" s="435">
        <v>1.0</v>
      </c>
      <c r="B64" s="436" t="s">
        <v>68</v>
      </c>
      <c r="C64" s="435">
        <v>2.0</v>
      </c>
      <c r="D64" s="437" t="s">
        <v>752</v>
      </c>
      <c r="E64" s="441">
        <v>37.4</v>
      </c>
      <c r="F64" s="439">
        <v>1.0</v>
      </c>
      <c r="G64" s="439">
        <v>1.0</v>
      </c>
      <c r="H64" s="442">
        <v>7640.0</v>
      </c>
      <c r="I64" s="23"/>
      <c r="J64" s="31"/>
      <c r="K64" s="31"/>
      <c r="L64" s="23"/>
      <c r="M64" s="444"/>
      <c r="N64" s="22"/>
      <c r="O64" s="22"/>
      <c r="P64" s="23"/>
      <c r="Q64" s="23"/>
      <c r="R64" s="23"/>
      <c r="S64" s="23"/>
      <c r="T64" s="367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</row>
    <row r="65">
      <c r="A65" s="435">
        <v>1.0</v>
      </c>
      <c r="B65" s="436" t="s">
        <v>68</v>
      </c>
      <c r="C65" s="435">
        <v>2.0</v>
      </c>
      <c r="D65" s="437" t="s">
        <v>753</v>
      </c>
      <c r="E65" s="441">
        <v>48.85</v>
      </c>
      <c r="F65" s="439">
        <v>1.0</v>
      </c>
      <c r="G65" s="439">
        <v>1.0</v>
      </c>
      <c r="H65" s="440">
        <v>7645.0</v>
      </c>
      <c r="I65" s="23"/>
      <c r="J65" s="23"/>
      <c r="K65" s="23"/>
      <c r="L65" s="138"/>
      <c r="M65" s="370"/>
      <c r="N65" s="104"/>
      <c r="O65" s="96"/>
      <c r="P65" s="104"/>
      <c r="Q65" s="104"/>
      <c r="R65" s="96"/>
      <c r="S65" s="433"/>
      <c r="T65" s="103"/>
      <c r="U65" s="10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</row>
    <row r="66">
      <c r="A66" s="435">
        <v>1.0</v>
      </c>
      <c r="B66" s="436" t="s">
        <v>68</v>
      </c>
      <c r="C66" s="435">
        <v>2.0</v>
      </c>
      <c r="D66" s="445" t="s">
        <v>744</v>
      </c>
      <c r="E66" s="446">
        <v>8.99</v>
      </c>
      <c r="F66" s="447">
        <v>1.0</v>
      </c>
      <c r="G66" s="439">
        <v>1.0</v>
      </c>
      <c r="H66" s="442">
        <v>7625.0</v>
      </c>
      <c r="I66" s="23"/>
      <c r="J66" s="31"/>
      <c r="K66" s="31"/>
      <c r="L66" s="23"/>
      <c r="M66" s="367"/>
      <c r="N66" s="23"/>
      <c r="O66" s="23"/>
      <c r="P66" s="23"/>
      <c r="Q66" s="23"/>
      <c r="R66" s="23"/>
      <c r="S66" s="23"/>
      <c r="T66" s="367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</row>
    <row r="67">
      <c r="A67" s="435">
        <v>1.0</v>
      </c>
      <c r="B67" s="436" t="s">
        <v>68</v>
      </c>
      <c r="C67" s="435">
        <v>3.0</v>
      </c>
      <c r="D67" s="437" t="s">
        <v>754</v>
      </c>
      <c r="E67" s="441">
        <v>23.05</v>
      </c>
      <c r="F67" s="439">
        <v>1.0</v>
      </c>
      <c r="G67" s="439">
        <v>1.0</v>
      </c>
      <c r="H67" s="440">
        <v>7645.0</v>
      </c>
      <c r="I67" s="23"/>
      <c r="J67" s="23"/>
      <c r="K67" s="23"/>
      <c r="L67" s="138"/>
      <c r="M67" s="370"/>
      <c r="N67" s="104"/>
      <c r="O67" s="96"/>
      <c r="P67" s="104"/>
      <c r="Q67" s="104"/>
      <c r="R67" s="96"/>
      <c r="S67" s="433"/>
      <c r="T67" s="103"/>
      <c r="U67" s="10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</row>
    <row r="68">
      <c r="A68" s="435">
        <v>1.0</v>
      </c>
      <c r="B68" s="436" t="s">
        <v>68</v>
      </c>
      <c r="C68" s="435">
        <v>3.0</v>
      </c>
      <c r="D68" s="437" t="s">
        <v>755</v>
      </c>
      <c r="E68" s="441">
        <v>84.72</v>
      </c>
      <c r="F68" s="439">
        <v>1.0</v>
      </c>
      <c r="G68" s="439">
        <v>1.0</v>
      </c>
      <c r="H68" s="442">
        <v>7640.0</v>
      </c>
      <c r="I68" s="23"/>
      <c r="J68" s="31"/>
      <c r="K68" s="31"/>
      <c r="L68" s="23"/>
      <c r="M68" s="367"/>
      <c r="N68" s="23"/>
      <c r="O68" s="23"/>
      <c r="P68" s="23"/>
      <c r="Q68" s="23"/>
      <c r="R68" s="23"/>
      <c r="S68" s="23"/>
      <c r="T68" s="367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</row>
    <row r="69">
      <c r="A69" s="435">
        <v>1.0</v>
      </c>
      <c r="B69" s="436" t="s">
        <v>68</v>
      </c>
      <c r="C69" s="435">
        <v>3.0</v>
      </c>
      <c r="D69" s="437" t="s">
        <v>754</v>
      </c>
      <c r="E69" s="441">
        <v>34.12</v>
      </c>
      <c r="F69" s="439">
        <v>1.0</v>
      </c>
      <c r="G69" s="439">
        <v>1.0</v>
      </c>
      <c r="H69" s="440">
        <v>7645.0</v>
      </c>
      <c r="I69" s="23"/>
      <c r="J69" s="23"/>
      <c r="K69" s="23"/>
      <c r="L69" s="138"/>
      <c r="M69" s="370"/>
      <c r="N69" s="104"/>
      <c r="O69" s="96"/>
      <c r="P69" s="104"/>
      <c r="Q69" s="104"/>
      <c r="R69" s="96"/>
      <c r="S69" s="433"/>
      <c r="T69" s="103"/>
      <c r="U69" s="10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</row>
    <row r="70">
      <c r="A70" s="435">
        <v>1.0</v>
      </c>
      <c r="B70" s="436" t="s">
        <v>68</v>
      </c>
      <c r="C70" s="435">
        <v>3.0</v>
      </c>
      <c r="D70" s="437" t="s">
        <v>756</v>
      </c>
      <c r="E70" s="441">
        <v>37.44</v>
      </c>
      <c r="F70" s="439">
        <v>1.0</v>
      </c>
      <c r="G70" s="439">
        <v>1.0</v>
      </c>
      <c r="H70" s="442">
        <v>7645.0</v>
      </c>
      <c r="I70" s="23"/>
      <c r="J70" s="31"/>
      <c r="K70" s="31"/>
      <c r="L70" s="23"/>
      <c r="M70" s="367"/>
      <c r="N70" s="23"/>
      <c r="O70" s="90"/>
      <c r="P70" s="90"/>
      <c r="Q70" s="90"/>
      <c r="R70" s="23"/>
      <c r="S70" s="23"/>
      <c r="T70" s="367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</row>
    <row r="71">
      <c r="A71" s="435">
        <v>1.0</v>
      </c>
      <c r="B71" s="436" t="s">
        <v>68</v>
      </c>
      <c r="C71" s="435">
        <v>3.0</v>
      </c>
      <c r="D71" s="437" t="s">
        <v>718</v>
      </c>
      <c r="E71" s="441">
        <v>17.0</v>
      </c>
      <c r="F71" s="439">
        <v>1.0</v>
      </c>
      <c r="G71" s="439">
        <v>1.0</v>
      </c>
      <c r="H71" s="440">
        <v>7635.0</v>
      </c>
      <c r="I71" s="23"/>
      <c r="J71" s="23"/>
      <c r="K71" s="23"/>
      <c r="L71" s="138"/>
      <c r="M71" s="370"/>
      <c r="N71" s="104"/>
      <c r="O71" s="96"/>
      <c r="P71" s="104"/>
      <c r="Q71" s="104"/>
      <c r="R71" s="96"/>
      <c r="S71" s="433"/>
      <c r="T71" s="103"/>
      <c r="U71" s="10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</row>
    <row r="72">
      <c r="A72" s="435">
        <v>1.0</v>
      </c>
      <c r="B72" s="436" t="s">
        <v>68</v>
      </c>
      <c r="C72" s="435">
        <v>3.0</v>
      </c>
      <c r="D72" s="437" t="s">
        <v>757</v>
      </c>
      <c r="E72" s="441">
        <v>56.24</v>
      </c>
      <c r="F72" s="439">
        <v>1.0</v>
      </c>
      <c r="G72" s="439">
        <v>1.0</v>
      </c>
      <c r="H72" s="440">
        <v>7620.0</v>
      </c>
      <c r="I72" s="23"/>
      <c r="J72" s="23"/>
      <c r="K72" s="23"/>
      <c r="L72" s="138"/>
      <c r="M72" s="370"/>
      <c r="N72" s="104"/>
      <c r="O72" s="96"/>
      <c r="P72" s="104"/>
      <c r="Q72" s="104"/>
      <c r="R72" s="96"/>
      <c r="S72" s="433"/>
      <c r="T72" s="103"/>
      <c r="U72" s="10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</row>
    <row r="73">
      <c r="A73" s="435">
        <v>1.0</v>
      </c>
      <c r="B73" s="436" t="s">
        <v>68</v>
      </c>
      <c r="C73" s="435">
        <v>3.0</v>
      </c>
      <c r="D73" s="437" t="s">
        <v>758</v>
      </c>
      <c r="E73" s="441">
        <v>74.15</v>
      </c>
      <c r="F73" s="439">
        <v>1.0</v>
      </c>
      <c r="G73" s="439">
        <v>1.0</v>
      </c>
      <c r="H73" s="442">
        <v>7640.0</v>
      </c>
      <c r="I73" s="23"/>
      <c r="J73" s="31"/>
      <c r="K73" s="31"/>
      <c r="L73" s="23"/>
      <c r="M73" s="367"/>
      <c r="N73" s="23"/>
      <c r="O73" s="23"/>
      <c r="P73" s="23"/>
      <c r="Q73" s="23"/>
      <c r="R73" s="23"/>
      <c r="S73" s="23"/>
      <c r="T73" s="367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</row>
    <row r="74">
      <c r="A74" s="435">
        <v>1.0</v>
      </c>
      <c r="B74" s="436" t="s">
        <v>68</v>
      </c>
      <c r="C74" s="435">
        <v>3.0</v>
      </c>
      <c r="D74" s="437" t="s">
        <v>759</v>
      </c>
      <c r="E74" s="441">
        <v>3.6</v>
      </c>
      <c r="F74" s="439">
        <v>1.0</v>
      </c>
      <c r="G74" s="439">
        <v>1.0</v>
      </c>
      <c r="H74" s="442">
        <v>7645.0</v>
      </c>
      <c r="I74" s="23"/>
      <c r="J74" s="23"/>
      <c r="K74" s="23"/>
      <c r="L74" s="138"/>
      <c r="M74" s="370"/>
      <c r="N74" s="104"/>
      <c r="O74" s="96"/>
      <c r="P74" s="104"/>
      <c r="Q74" s="104"/>
      <c r="R74" s="96"/>
      <c r="S74" s="433"/>
      <c r="T74" s="103"/>
      <c r="U74" s="10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</row>
    <row r="75">
      <c r="A75" s="435">
        <v>1.0</v>
      </c>
      <c r="B75" s="436" t="s">
        <v>68</v>
      </c>
      <c r="C75" s="435">
        <v>3.0</v>
      </c>
      <c r="D75" s="445" t="s">
        <v>718</v>
      </c>
      <c r="E75" s="446">
        <v>17.06</v>
      </c>
      <c r="F75" s="447">
        <v>1.0</v>
      </c>
      <c r="G75" s="439">
        <v>1.0</v>
      </c>
      <c r="H75" s="442">
        <v>7635.0</v>
      </c>
      <c r="I75" s="23"/>
      <c r="J75" s="31"/>
      <c r="K75" s="31"/>
      <c r="L75" s="23"/>
      <c r="M75" s="367"/>
      <c r="N75" s="23"/>
      <c r="O75" s="23"/>
      <c r="P75" s="23"/>
      <c r="Q75" s="23"/>
      <c r="R75" s="23"/>
      <c r="S75" s="23"/>
      <c r="T75" s="367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</row>
    <row r="76">
      <c r="A76" s="435">
        <v>1.0</v>
      </c>
      <c r="B76" s="436" t="s">
        <v>68</v>
      </c>
      <c r="C76" s="435">
        <v>4.0</v>
      </c>
      <c r="D76" s="437" t="s">
        <v>718</v>
      </c>
      <c r="E76" s="441">
        <v>23.34</v>
      </c>
      <c r="F76" s="439">
        <v>1.0</v>
      </c>
      <c r="G76" s="439">
        <v>1.0</v>
      </c>
      <c r="H76" s="442">
        <v>7635.0</v>
      </c>
      <c r="I76" s="23"/>
      <c r="J76" s="23"/>
      <c r="K76" s="23"/>
      <c r="L76" s="138"/>
      <c r="M76" s="370"/>
      <c r="N76" s="104"/>
      <c r="O76" s="96"/>
      <c r="P76" s="104"/>
      <c r="Q76" s="104"/>
      <c r="R76" s="96"/>
      <c r="S76" s="433"/>
      <c r="T76" s="103"/>
      <c r="U76" s="10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</row>
    <row r="77">
      <c r="A77" s="435">
        <v>1.0</v>
      </c>
      <c r="B77" s="436" t="s">
        <v>68</v>
      </c>
      <c r="C77" s="435">
        <v>4.0</v>
      </c>
      <c r="D77" s="437" t="s">
        <v>718</v>
      </c>
      <c r="E77" s="441">
        <v>14.95</v>
      </c>
      <c r="F77" s="439">
        <v>1.0</v>
      </c>
      <c r="G77" s="439">
        <v>1.0</v>
      </c>
      <c r="H77" s="442">
        <v>7635.0</v>
      </c>
      <c r="I77" s="23"/>
      <c r="J77" s="31"/>
      <c r="K77" s="31"/>
      <c r="L77" s="23"/>
      <c r="M77" s="367"/>
      <c r="N77" s="23"/>
      <c r="O77" s="23"/>
      <c r="P77" s="23"/>
      <c r="Q77" s="23"/>
      <c r="R77" s="23"/>
      <c r="S77" s="23"/>
      <c r="T77" s="367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</row>
    <row r="78">
      <c r="A78" s="435">
        <v>1.0</v>
      </c>
      <c r="B78" s="436" t="s">
        <v>68</v>
      </c>
      <c r="C78" s="435">
        <v>4.0</v>
      </c>
      <c r="D78" s="448" t="s">
        <v>718</v>
      </c>
      <c r="E78" s="441">
        <v>14.37</v>
      </c>
      <c r="F78" s="439">
        <v>1.0</v>
      </c>
      <c r="G78" s="439">
        <v>1.0</v>
      </c>
      <c r="H78" s="442">
        <v>7635.0</v>
      </c>
      <c r="I78" s="23"/>
      <c r="J78" s="23"/>
      <c r="K78" s="23"/>
      <c r="L78" s="138"/>
      <c r="M78" s="370"/>
      <c r="N78" s="104"/>
      <c r="O78" s="96"/>
      <c r="P78" s="104"/>
      <c r="Q78" s="104"/>
      <c r="R78" s="96"/>
      <c r="S78" s="433"/>
      <c r="T78" s="103"/>
      <c r="U78" s="10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</row>
    <row r="79">
      <c r="A79" s="435">
        <v>1.0</v>
      </c>
      <c r="B79" s="436" t="s">
        <v>68</v>
      </c>
      <c r="C79" s="435">
        <v>4.0</v>
      </c>
      <c r="D79" s="437" t="s">
        <v>718</v>
      </c>
      <c r="E79" s="441">
        <v>18.86</v>
      </c>
      <c r="F79" s="439">
        <v>1.0</v>
      </c>
      <c r="G79" s="439">
        <v>1.0</v>
      </c>
      <c r="H79" s="442">
        <v>7635.0</v>
      </c>
      <c r="I79" s="23"/>
      <c r="J79" s="31"/>
      <c r="K79" s="31"/>
      <c r="L79" s="23"/>
      <c r="M79" s="367"/>
      <c r="N79" s="23"/>
      <c r="O79" s="23"/>
      <c r="P79" s="23"/>
      <c r="Q79" s="23"/>
      <c r="R79" s="23"/>
      <c r="S79" s="23"/>
      <c r="T79" s="367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</row>
    <row r="80">
      <c r="A80" s="435">
        <v>1.0</v>
      </c>
      <c r="B80" s="436" t="s">
        <v>68</v>
      </c>
      <c r="C80" s="435">
        <v>4.0</v>
      </c>
      <c r="D80" s="437" t="s">
        <v>718</v>
      </c>
      <c r="E80" s="441">
        <v>19.92</v>
      </c>
      <c r="F80" s="439">
        <v>1.0</v>
      </c>
      <c r="G80" s="439">
        <v>1.0</v>
      </c>
      <c r="H80" s="442">
        <v>7635.0</v>
      </c>
      <c r="I80" s="23"/>
      <c r="J80" s="23"/>
      <c r="K80" s="23"/>
      <c r="L80" s="138"/>
      <c r="M80" s="370"/>
      <c r="N80" s="104"/>
      <c r="O80" s="96"/>
      <c r="P80" s="104"/>
      <c r="Q80" s="104"/>
      <c r="R80" s="96"/>
      <c r="S80" s="433"/>
      <c r="T80" s="103"/>
      <c r="U80" s="10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</row>
    <row r="81">
      <c r="A81" s="435">
        <v>1.0</v>
      </c>
      <c r="B81" s="436" t="s">
        <v>68</v>
      </c>
      <c r="C81" s="435">
        <v>4.0</v>
      </c>
      <c r="D81" s="437" t="s">
        <v>760</v>
      </c>
      <c r="E81" s="441">
        <v>12.2</v>
      </c>
      <c r="F81" s="439">
        <v>1.0</v>
      </c>
      <c r="G81" s="439">
        <v>1.0</v>
      </c>
      <c r="H81" s="442">
        <v>7630.0</v>
      </c>
      <c r="I81" s="23"/>
      <c r="J81" s="31"/>
      <c r="K81" s="31"/>
      <c r="L81" s="23"/>
      <c r="M81" s="367"/>
      <c r="N81" s="23"/>
      <c r="O81" s="23"/>
      <c r="P81" s="23"/>
      <c r="Q81" s="23"/>
      <c r="R81" s="23"/>
      <c r="S81" s="23"/>
      <c r="T81" s="367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</row>
    <row r="82">
      <c r="A82" s="435">
        <v>1.0</v>
      </c>
      <c r="B82" s="436" t="s">
        <v>68</v>
      </c>
      <c r="C82" s="435">
        <v>4.0</v>
      </c>
      <c r="D82" s="437" t="s">
        <v>760</v>
      </c>
      <c r="E82" s="441">
        <v>41.47</v>
      </c>
      <c r="F82" s="439">
        <v>1.0</v>
      </c>
      <c r="G82" s="439">
        <v>1.0</v>
      </c>
      <c r="H82" s="442">
        <v>7630.0</v>
      </c>
      <c r="I82" s="23"/>
      <c r="J82" s="23"/>
      <c r="K82" s="23"/>
      <c r="L82" s="138"/>
      <c r="M82" s="370"/>
      <c r="N82" s="104"/>
      <c r="O82" s="96"/>
      <c r="P82" s="104"/>
      <c r="Q82" s="104"/>
      <c r="R82" s="96"/>
      <c r="S82" s="433"/>
      <c r="T82" s="103"/>
      <c r="U82" s="10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</row>
    <row r="83">
      <c r="A83" s="435">
        <v>1.0</v>
      </c>
      <c r="B83" s="436" t="s">
        <v>68</v>
      </c>
      <c r="C83" s="435">
        <v>4.0</v>
      </c>
      <c r="D83" s="437" t="s">
        <v>761</v>
      </c>
      <c r="E83" s="441">
        <v>7.31</v>
      </c>
      <c r="F83" s="439">
        <v>1.0</v>
      </c>
      <c r="G83" s="439">
        <v>1.0</v>
      </c>
      <c r="H83" s="440">
        <v>7645.0</v>
      </c>
      <c r="I83" s="23"/>
      <c r="J83" s="31"/>
      <c r="K83" s="31"/>
      <c r="L83" s="23"/>
      <c r="M83" s="367"/>
      <c r="N83" s="23"/>
      <c r="O83" s="23"/>
      <c r="P83" s="23"/>
      <c r="Q83" s="23"/>
      <c r="R83" s="23"/>
      <c r="S83" s="23"/>
      <c r="T83" s="367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</row>
    <row r="84">
      <c r="A84" s="435">
        <v>1.0</v>
      </c>
      <c r="B84" s="436" t="s">
        <v>68</v>
      </c>
      <c r="C84" s="435">
        <v>4.0</v>
      </c>
      <c r="D84" s="437" t="s">
        <v>762</v>
      </c>
      <c r="E84" s="441">
        <v>13.38</v>
      </c>
      <c r="F84" s="439">
        <v>1.0</v>
      </c>
      <c r="G84" s="439">
        <v>1.0</v>
      </c>
      <c r="H84" s="440">
        <v>7635.0</v>
      </c>
      <c r="I84" s="23"/>
      <c r="J84" s="23"/>
      <c r="K84" s="23"/>
      <c r="L84" s="138"/>
      <c r="M84" s="370"/>
      <c r="N84" s="104"/>
      <c r="O84" s="96"/>
      <c r="P84" s="104"/>
      <c r="Q84" s="104"/>
      <c r="R84" s="96"/>
      <c r="S84" s="433"/>
      <c r="T84" s="103"/>
      <c r="U84" s="10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</row>
    <row r="85">
      <c r="A85" s="435">
        <v>1.0</v>
      </c>
      <c r="B85" s="436" t="s">
        <v>68</v>
      </c>
      <c r="C85" s="435">
        <v>4.0</v>
      </c>
      <c r="D85" s="437" t="s">
        <v>763</v>
      </c>
      <c r="E85" s="441">
        <v>13.25</v>
      </c>
      <c r="F85" s="439">
        <v>1.0</v>
      </c>
      <c r="G85" s="439">
        <v>1.0</v>
      </c>
      <c r="H85" s="440">
        <v>7645.0</v>
      </c>
      <c r="I85" s="23"/>
      <c r="J85" s="31"/>
      <c r="K85" s="31"/>
      <c r="L85" s="23"/>
      <c r="M85" s="367"/>
      <c r="N85" s="23"/>
      <c r="O85" s="23"/>
      <c r="P85" s="23"/>
      <c r="Q85" s="23"/>
      <c r="R85" s="23"/>
      <c r="S85" s="23"/>
      <c r="T85" s="367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</row>
    <row r="86">
      <c r="A86" s="435">
        <v>1.0</v>
      </c>
      <c r="B86" s="436" t="s">
        <v>68</v>
      </c>
      <c r="C86" s="435">
        <v>4.0</v>
      </c>
      <c r="D86" s="437" t="s">
        <v>754</v>
      </c>
      <c r="E86" s="441">
        <v>13.89</v>
      </c>
      <c r="F86" s="439">
        <v>1.0</v>
      </c>
      <c r="G86" s="439">
        <v>1.0</v>
      </c>
      <c r="H86" s="440">
        <v>7645.0</v>
      </c>
      <c r="I86" s="23"/>
      <c r="J86" s="23"/>
      <c r="K86" s="23"/>
      <c r="L86" s="138"/>
      <c r="M86" s="370"/>
      <c r="N86" s="104"/>
      <c r="O86" s="96"/>
      <c r="P86" s="104"/>
      <c r="Q86" s="104"/>
      <c r="R86" s="96"/>
      <c r="S86" s="433"/>
      <c r="T86" s="103"/>
      <c r="U86" s="10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</row>
    <row r="87">
      <c r="A87" s="435">
        <v>1.0</v>
      </c>
      <c r="B87" s="436" t="s">
        <v>68</v>
      </c>
      <c r="C87" s="435">
        <v>4.0</v>
      </c>
      <c r="D87" s="437" t="s">
        <v>754</v>
      </c>
      <c r="E87" s="441">
        <v>13.89</v>
      </c>
      <c r="F87" s="439">
        <v>1.0</v>
      </c>
      <c r="G87" s="439">
        <v>1.0</v>
      </c>
      <c r="H87" s="440">
        <v>7645.0</v>
      </c>
      <c r="I87" s="23"/>
      <c r="J87" s="31"/>
      <c r="K87" s="31"/>
      <c r="L87" s="23"/>
      <c r="M87" s="367"/>
      <c r="N87" s="23"/>
      <c r="O87" s="23"/>
      <c r="P87" s="23"/>
      <c r="Q87" s="23"/>
      <c r="R87" s="23"/>
      <c r="S87" s="23"/>
      <c r="T87" s="367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</row>
    <row r="88">
      <c r="A88" s="435">
        <v>1.0</v>
      </c>
      <c r="B88" s="436" t="s">
        <v>68</v>
      </c>
      <c r="C88" s="435">
        <v>4.0</v>
      </c>
      <c r="D88" s="437" t="s">
        <v>754</v>
      </c>
      <c r="E88" s="441">
        <v>13.41</v>
      </c>
      <c r="F88" s="439">
        <v>1.0</v>
      </c>
      <c r="G88" s="439">
        <v>1.0</v>
      </c>
      <c r="H88" s="440">
        <v>7645.0</v>
      </c>
      <c r="I88" s="23"/>
      <c r="J88" s="23"/>
      <c r="K88" s="23"/>
      <c r="L88" s="138"/>
      <c r="M88" s="370"/>
      <c r="N88" s="104"/>
      <c r="O88" s="96"/>
      <c r="P88" s="104"/>
      <c r="Q88" s="104"/>
      <c r="R88" s="96"/>
      <c r="S88" s="433"/>
      <c r="T88" s="103"/>
      <c r="U88" s="10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</row>
    <row r="89">
      <c r="A89" s="435">
        <v>1.0</v>
      </c>
      <c r="B89" s="436" t="s">
        <v>68</v>
      </c>
      <c r="C89" s="435">
        <v>4.0</v>
      </c>
      <c r="D89" s="437" t="s">
        <v>759</v>
      </c>
      <c r="E89" s="441">
        <v>12.18</v>
      </c>
      <c r="F89" s="439">
        <v>1.0</v>
      </c>
      <c r="G89" s="439">
        <v>1.0</v>
      </c>
      <c r="H89" s="440">
        <v>7645.0</v>
      </c>
      <c r="I89" s="23"/>
      <c r="J89" s="31"/>
      <c r="K89" s="31"/>
      <c r="L89" s="23"/>
      <c r="M89" s="367"/>
      <c r="N89" s="23"/>
      <c r="O89" s="23"/>
      <c r="P89" s="23"/>
      <c r="Q89" s="23"/>
      <c r="R89" s="23"/>
      <c r="S89" s="23"/>
      <c r="T89" s="367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</row>
    <row r="90">
      <c r="A90" s="435">
        <v>1.0</v>
      </c>
      <c r="B90" s="436" t="s">
        <v>68</v>
      </c>
      <c r="C90" s="435">
        <v>4.0</v>
      </c>
      <c r="D90" s="437" t="s">
        <v>754</v>
      </c>
      <c r="E90" s="441">
        <v>34.65</v>
      </c>
      <c r="F90" s="439">
        <v>1.0</v>
      </c>
      <c r="G90" s="439">
        <v>1.0</v>
      </c>
      <c r="H90" s="440">
        <v>7645.0</v>
      </c>
      <c r="I90" s="23"/>
      <c r="J90" s="23"/>
      <c r="K90" s="23"/>
      <c r="L90" s="138"/>
      <c r="M90" s="370"/>
      <c r="N90" s="104"/>
      <c r="O90" s="96"/>
      <c r="P90" s="104"/>
      <c r="Q90" s="104"/>
      <c r="R90" s="96"/>
      <c r="S90" s="433"/>
      <c r="T90" s="103"/>
      <c r="U90" s="10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</row>
    <row r="91">
      <c r="A91" s="435">
        <v>1.0</v>
      </c>
      <c r="B91" s="436" t="s">
        <v>68</v>
      </c>
      <c r="C91" s="435">
        <v>4.0</v>
      </c>
      <c r="D91" s="437" t="s">
        <v>754</v>
      </c>
      <c r="E91" s="441">
        <v>16.5</v>
      </c>
      <c r="F91" s="439">
        <v>1.0</v>
      </c>
      <c r="G91" s="439">
        <v>1.0</v>
      </c>
      <c r="H91" s="440">
        <v>7645.0</v>
      </c>
      <c r="I91" s="23"/>
      <c r="J91" s="31"/>
      <c r="K91" s="31"/>
      <c r="L91" s="23"/>
      <c r="M91" s="367"/>
      <c r="N91" s="23"/>
      <c r="O91" s="23"/>
      <c r="P91" s="23"/>
      <c r="Q91" s="23"/>
      <c r="R91" s="23"/>
      <c r="S91" s="23"/>
      <c r="T91" s="367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</row>
    <row r="92">
      <c r="A92" s="435">
        <v>1.0</v>
      </c>
      <c r="B92" s="436" t="s">
        <v>68</v>
      </c>
      <c r="C92" s="435">
        <v>4.0</v>
      </c>
      <c r="D92" s="437" t="s">
        <v>762</v>
      </c>
      <c r="E92" s="441">
        <v>14.1</v>
      </c>
      <c r="F92" s="439">
        <v>1.0</v>
      </c>
      <c r="G92" s="439">
        <v>1.0</v>
      </c>
      <c r="H92" s="440">
        <v>7635.0</v>
      </c>
      <c r="I92" s="23"/>
      <c r="J92" s="23"/>
      <c r="K92" s="23"/>
      <c r="L92" s="138"/>
      <c r="M92" s="370"/>
      <c r="N92" s="104"/>
      <c r="O92" s="96"/>
      <c r="P92" s="104"/>
      <c r="Q92" s="104"/>
      <c r="R92" s="96"/>
      <c r="S92" s="433"/>
      <c r="T92" s="103"/>
      <c r="U92" s="10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</row>
    <row r="93">
      <c r="A93" s="435">
        <v>1.0</v>
      </c>
      <c r="B93" s="436" t="s">
        <v>68</v>
      </c>
      <c r="C93" s="435">
        <v>4.0</v>
      </c>
      <c r="D93" s="437" t="s">
        <v>762</v>
      </c>
      <c r="E93" s="441">
        <v>14.5</v>
      </c>
      <c r="F93" s="439">
        <v>1.0</v>
      </c>
      <c r="G93" s="439">
        <v>1.0</v>
      </c>
      <c r="H93" s="440">
        <v>7630.0</v>
      </c>
      <c r="I93" s="23"/>
      <c r="J93" s="31"/>
      <c r="K93" s="31"/>
      <c r="L93" s="23"/>
      <c r="M93" s="367"/>
      <c r="N93" s="23"/>
      <c r="O93" s="23"/>
      <c r="P93" s="23"/>
      <c r="Q93" s="23"/>
      <c r="R93" s="23"/>
      <c r="S93" s="23"/>
      <c r="T93" s="367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</row>
    <row r="94">
      <c r="A94" s="435">
        <v>1.0</v>
      </c>
      <c r="B94" s="436" t="s">
        <v>68</v>
      </c>
      <c r="C94" s="435">
        <v>4.0</v>
      </c>
      <c r="D94" s="437" t="s">
        <v>762</v>
      </c>
      <c r="E94" s="441">
        <v>14.5</v>
      </c>
      <c r="F94" s="439">
        <v>1.0</v>
      </c>
      <c r="G94" s="439">
        <v>1.0</v>
      </c>
      <c r="H94" s="442">
        <v>7630.0</v>
      </c>
      <c r="I94" s="23"/>
      <c r="J94" s="23"/>
      <c r="K94" s="23"/>
      <c r="L94" s="138"/>
      <c r="M94" s="370"/>
      <c r="N94" s="104"/>
      <c r="O94" s="96"/>
      <c r="P94" s="104"/>
      <c r="Q94" s="104"/>
      <c r="R94" s="96"/>
      <c r="S94" s="433"/>
      <c r="T94" s="103"/>
      <c r="U94" s="10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3"/>
      <c r="GI94" s="23"/>
      <c r="GJ94" s="23"/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</row>
    <row r="95">
      <c r="A95" s="435">
        <v>1.0</v>
      </c>
      <c r="B95" s="436" t="s">
        <v>68</v>
      </c>
      <c r="C95" s="435">
        <v>4.0</v>
      </c>
      <c r="D95" s="437" t="s">
        <v>764</v>
      </c>
      <c r="E95" s="441">
        <v>13.87</v>
      </c>
      <c r="F95" s="439">
        <v>1.0</v>
      </c>
      <c r="G95" s="439">
        <v>1.0</v>
      </c>
      <c r="H95" s="442">
        <v>7645.0</v>
      </c>
      <c r="I95" s="23"/>
      <c r="J95" s="31"/>
      <c r="K95" s="31"/>
      <c r="L95" s="23"/>
      <c r="M95" s="367"/>
      <c r="N95" s="23"/>
      <c r="O95" s="23"/>
      <c r="P95" s="23"/>
      <c r="Q95" s="23"/>
      <c r="R95" s="23"/>
      <c r="S95" s="23"/>
      <c r="T95" s="367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</row>
    <row r="96">
      <c r="A96" s="435">
        <v>1.0</v>
      </c>
      <c r="B96" s="436" t="s">
        <v>68</v>
      </c>
      <c r="C96" s="435">
        <v>4.0</v>
      </c>
      <c r="D96" s="437" t="s">
        <v>764</v>
      </c>
      <c r="E96" s="441">
        <v>14.1</v>
      </c>
      <c r="F96" s="439">
        <v>1.0</v>
      </c>
      <c r="G96" s="439">
        <v>1.0</v>
      </c>
      <c r="H96" s="442">
        <v>7645.0</v>
      </c>
      <c r="I96" s="23"/>
      <c r="J96" s="23"/>
      <c r="K96" s="23"/>
      <c r="L96" s="138"/>
      <c r="M96" s="370"/>
      <c r="N96" s="104"/>
      <c r="O96" s="96"/>
      <c r="P96" s="104"/>
      <c r="Q96" s="104"/>
      <c r="R96" s="96"/>
      <c r="S96" s="433"/>
      <c r="T96" s="103"/>
      <c r="U96" s="10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</row>
    <row r="97">
      <c r="A97" s="435">
        <v>1.0</v>
      </c>
      <c r="B97" s="436" t="s">
        <v>68</v>
      </c>
      <c r="C97" s="435">
        <v>4.0</v>
      </c>
      <c r="D97" s="437" t="s">
        <v>718</v>
      </c>
      <c r="E97" s="441">
        <v>14.65</v>
      </c>
      <c r="F97" s="439">
        <v>1.0</v>
      </c>
      <c r="G97" s="439">
        <v>1.0</v>
      </c>
      <c r="H97" s="440">
        <v>7635.0</v>
      </c>
      <c r="I97" s="23"/>
      <c r="J97" s="31"/>
      <c r="K97" s="31"/>
      <c r="L97" s="23"/>
      <c r="M97" s="367"/>
      <c r="N97" s="23"/>
      <c r="O97" s="23"/>
      <c r="P97" s="23"/>
      <c r="Q97" s="23"/>
      <c r="R97" s="23"/>
      <c r="S97" s="23"/>
      <c r="T97" s="367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</row>
    <row r="98">
      <c r="A98" s="435">
        <v>1.0</v>
      </c>
      <c r="B98" s="436" t="s">
        <v>68</v>
      </c>
      <c r="C98" s="435">
        <v>4.0</v>
      </c>
      <c r="D98" s="437" t="s">
        <v>718</v>
      </c>
      <c r="E98" s="441">
        <v>14.5</v>
      </c>
      <c r="F98" s="439">
        <v>1.0</v>
      </c>
      <c r="G98" s="439">
        <v>1.0</v>
      </c>
      <c r="H98" s="440">
        <v>7635.0</v>
      </c>
      <c r="I98" s="23"/>
      <c r="J98" s="23"/>
      <c r="K98" s="23"/>
      <c r="L98" s="138"/>
      <c r="M98" s="370"/>
      <c r="N98" s="104"/>
      <c r="O98" s="96"/>
      <c r="P98" s="104"/>
      <c r="Q98" s="104"/>
      <c r="R98" s="96"/>
      <c r="S98" s="433"/>
      <c r="T98" s="103"/>
      <c r="U98" s="10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</row>
    <row r="99">
      <c r="A99" s="435">
        <v>1.0</v>
      </c>
      <c r="B99" s="436" t="s">
        <v>68</v>
      </c>
      <c r="C99" s="435">
        <v>4.0</v>
      </c>
      <c r="D99" s="437" t="s">
        <v>718</v>
      </c>
      <c r="E99" s="441">
        <v>14.62</v>
      </c>
      <c r="F99" s="439">
        <v>1.0</v>
      </c>
      <c r="G99" s="439">
        <v>1.0</v>
      </c>
      <c r="H99" s="440">
        <v>7635.0</v>
      </c>
      <c r="I99" s="23"/>
      <c r="J99" s="31"/>
      <c r="K99" s="31"/>
      <c r="L99" s="23"/>
      <c r="M99" s="367"/>
      <c r="N99" s="23"/>
      <c r="O99" s="23"/>
      <c r="P99" s="23"/>
      <c r="Q99" s="23"/>
      <c r="R99" s="23"/>
      <c r="S99" s="23"/>
      <c r="T99" s="367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</row>
    <row r="100">
      <c r="A100" s="435">
        <v>1.0</v>
      </c>
      <c r="B100" s="436" t="s">
        <v>68</v>
      </c>
      <c r="C100" s="435">
        <v>4.0</v>
      </c>
      <c r="D100" s="437" t="s">
        <v>718</v>
      </c>
      <c r="E100" s="441">
        <v>14.89</v>
      </c>
      <c r="F100" s="439">
        <v>1.0</v>
      </c>
      <c r="G100" s="439">
        <v>1.0</v>
      </c>
      <c r="H100" s="442">
        <v>7635.0</v>
      </c>
      <c r="I100" s="23"/>
      <c r="J100" s="23"/>
      <c r="K100" s="23"/>
      <c r="L100" s="138"/>
      <c r="M100" s="370"/>
      <c r="N100" s="104"/>
      <c r="O100" s="96"/>
      <c r="P100" s="104"/>
      <c r="Q100" s="104"/>
      <c r="R100" s="96"/>
      <c r="S100" s="433"/>
      <c r="T100" s="103"/>
      <c r="U100" s="10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</row>
    <row r="101">
      <c r="A101" s="435">
        <v>1.0</v>
      </c>
      <c r="B101" s="436" t="s">
        <v>68</v>
      </c>
      <c r="C101" s="435">
        <v>4.0</v>
      </c>
      <c r="D101" s="437" t="s">
        <v>761</v>
      </c>
      <c r="E101" s="441">
        <v>6.0</v>
      </c>
      <c r="F101" s="439">
        <v>1.0</v>
      </c>
      <c r="G101" s="439">
        <v>1.0</v>
      </c>
      <c r="H101" s="442">
        <v>7645.0</v>
      </c>
      <c r="I101" s="23"/>
      <c r="J101" s="31"/>
      <c r="K101" s="31"/>
      <c r="L101" s="23"/>
      <c r="M101" s="367"/>
      <c r="N101" s="23"/>
      <c r="O101" s="23"/>
      <c r="P101" s="23"/>
      <c r="Q101" s="23"/>
      <c r="R101" s="23"/>
      <c r="S101" s="23"/>
      <c r="T101" s="367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</row>
    <row r="102">
      <c r="A102" s="435">
        <v>1.0</v>
      </c>
      <c r="B102" s="436" t="s">
        <v>68</v>
      </c>
      <c r="C102" s="435">
        <v>4.0</v>
      </c>
      <c r="D102" s="437" t="s">
        <v>765</v>
      </c>
      <c r="E102" s="441">
        <v>9.27</v>
      </c>
      <c r="F102" s="439">
        <v>1.0</v>
      </c>
      <c r="G102" s="439">
        <v>1.0</v>
      </c>
      <c r="H102" s="442">
        <v>7630.0</v>
      </c>
      <c r="I102" s="23"/>
      <c r="J102" s="31"/>
      <c r="K102" s="31"/>
      <c r="L102" s="23"/>
      <c r="M102" s="367"/>
      <c r="N102" s="23"/>
      <c r="O102" s="23"/>
      <c r="P102" s="23"/>
      <c r="Q102" s="23"/>
      <c r="R102" s="23"/>
      <c r="S102" s="23"/>
      <c r="T102" s="367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</row>
    <row r="103">
      <c r="A103" s="435">
        <v>1.0</v>
      </c>
      <c r="B103" s="436" t="s">
        <v>68</v>
      </c>
      <c r="C103" s="435">
        <v>4.0</v>
      </c>
      <c r="D103" s="437" t="s">
        <v>766</v>
      </c>
      <c r="E103" s="441">
        <v>13.7</v>
      </c>
      <c r="F103" s="439">
        <v>1.0</v>
      </c>
      <c r="G103" s="439">
        <v>1.0</v>
      </c>
      <c r="H103" s="442">
        <v>7635.0</v>
      </c>
      <c r="I103" s="23"/>
      <c r="J103" s="31"/>
      <c r="K103" s="31"/>
      <c r="L103" s="23"/>
      <c r="M103" s="367"/>
      <c r="N103" s="23"/>
      <c r="O103" s="23"/>
      <c r="P103" s="23"/>
      <c r="Q103" s="23"/>
      <c r="R103" s="23"/>
      <c r="S103" s="23"/>
      <c r="T103" s="367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</row>
    <row r="104">
      <c r="A104" s="435">
        <v>1.0</v>
      </c>
      <c r="B104" s="436" t="s">
        <v>68</v>
      </c>
      <c r="C104" s="435">
        <v>4.0</v>
      </c>
      <c r="D104" s="437" t="s">
        <v>767</v>
      </c>
      <c r="E104" s="441">
        <v>2.06</v>
      </c>
      <c r="F104" s="439">
        <v>1.0</v>
      </c>
      <c r="G104" s="439">
        <v>1.0</v>
      </c>
      <c r="H104" s="442">
        <v>7635.0</v>
      </c>
      <c r="I104" s="23"/>
      <c r="J104" s="31"/>
      <c r="K104" s="31"/>
      <c r="L104" s="23"/>
      <c r="M104" s="367"/>
      <c r="N104" s="23"/>
      <c r="O104" s="23"/>
      <c r="P104" s="23"/>
      <c r="Q104" s="23"/>
      <c r="R104" s="23"/>
      <c r="S104" s="23"/>
      <c r="T104" s="367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</row>
    <row r="105">
      <c r="A105" s="435">
        <v>1.0</v>
      </c>
      <c r="B105" s="436" t="s">
        <v>768</v>
      </c>
      <c r="C105" s="435">
        <v>1.0</v>
      </c>
      <c r="D105" s="437" t="s">
        <v>769</v>
      </c>
      <c r="E105" s="441">
        <v>10.72</v>
      </c>
      <c r="F105" s="439">
        <v>1.0</v>
      </c>
      <c r="G105" s="439">
        <v>1.0</v>
      </c>
      <c r="H105" s="442">
        <v>7640.0</v>
      </c>
      <c r="I105" s="23"/>
      <c r="J105" s="31"/>
      <c r="K105" s="31"/>
      <c r="L105" s="23"/>
      <c r="M105" s="367"/>
      <c r="N105" s="23"/>
      <c r="O105" s="23"/>
      <c r="P105" s="23"/>
      <c r="Q105" s="23"/>
      <c r="R105" s="23"/>
      <c r="S105" s="23"/>
      <c r="T105" s="367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</row>
    <row r="106">
      <c r="A106" s="435">
        <v>1.0</v>
      </c>
      <c r="B106" s="436" t="s">
        <v>768</v>
      </c>
      <c r="C106" s="435">
        <v>2.0</v>
      </c>
      <c r="D106" s="437" t="s">
        <v>718</v>
      </c>
      <c r="E106" s="441">
        <v>12.73</v>
      </c>
      <c r="F106" s="439">
        <v>1.0</v>
      </c>
      <c r="G106" s="439">
        <v>1.0</v>
      </c>
      <c r="H106" s="442">
        <v>7635.0</v>
      </c>
      <c r="I106" s="23"/>
      <c r="J106" s="31"/>
      <c r="K106" s="31"/>
      <c r="L106" s="23"/>
      <c r="M106" s="367"/>
      <c r="N106" s="23"/>
      <c r="O106" s="23"/>
      <c r="P106" s="23"/>
      <c r="Q106" s="23"/>
      <c r="R106" s="23"/>
      <c r="S106" s="23"/>
      <c r="T106" s="367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</row>
    <row r="107">
      <c r="A107" s="435">
        <v>1.0</v>
      </c>
      <c r="B107" s="436" t="s">
        <v>768</v>
      </c>
      <c r="C107" s="435">
        <v>2.0</v>
      </c>
      <c r="D107" s="437" t="s">
        <v>763</v>
      </c>
      <c r="E107" s="441">
        <v>9.25</v>
      </c>
      <c r="F107" s="439">
        <v>1.0</v>
      </c>
      <c r="G107" s="439">
        <v>1.0</v>
      </c>
      <c r="H107" s="440">
        <v>7645.0</v>
      </c>
      <c r="I107" s="23"/>
      <c r="J107" s="31"/>
      <c r="K107" s="31"/>
      <c r="L107" s="23"/>
      <c r="M107" s="367"/>
      <c r="N107" s="23"/>
      <c r="O107" s="23"/>
      <c r="P107" s="23"/>
      <c r="Q107" s="23"/>
      <c r="R107" s="23"/>
      <c r="S107" s="23"/>
      <c r="T107" s="367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</row>
    <row r="108">
      <c r="A108" s="435">
        <v>1.0</v>
      </c>
      <c r="B108" s="436" t="s">
        <v>768</v>
      </c>
      <c r="C108" s="435">
        <v>2.0</v>
      </c>
      <c r="D108" s="437" t="s">
        <v>770</v>
      </c>
      <c r="E108" s="441">
        <v>23.47</v>
      </c>
      <c r="F108" s="439">
        <v>1.0</v>
      </c>
      <c r="G108" s="439">
        <v>1.0</v>
      </c>
      <c r="H108" s="440">
        <v>7645.0</v>
      </c>
      <c r="I108" s="23"/>
      <c r="J108" s="31"/>
      <c r="K108" s="31"/>
      <c r="L108" s="23"/>
      <c r="M108" s="367"/>
      <c r="N108" s="23"/>
      <c r="O108" s="23"/>
      <c r="P108" s="23"/>
      <c r="Q108" s="23"/>
      <c r="R108" s="23"/>
      <c r="S108" s="23"/>
      <c r="T108" s="367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</row>
    <row r="109">
      <c r="A109" s="435">
        <v>1.0</v>
      </c>
      <c r="B109" s="436" t="s">
        <v>768</v>
      </c>
      <c r="C109" s="435">
        <v>2.0</v>
      </c>
      <c r="D109" s="437" t="s">
        <v>763</v>
      </c>
      <c r="E109" s="441">
        <v>20.97</v>
      </c>
      <c r="F109" s="439">
        <v>1.0</v>
      </c>
      <c r="G109" s="439">
        <v>1.0</v>
      </c>
      <c r="H109" s="442">
        <v>7645.0</v>
      </c>
      <c r="I109" s="23"/>
      <c r="J109" s="31"/>
      <c r="K109" s="31"/>
      <c r="L109" s="23"/>
      <c r="M109" s="367"/>
      <c r="N109" s="23"/>
      <c r="O109" s="23"/>
      <c r="P109" s="23"/>
      <c r="Q109" s="23"/>
      <c r="R109" s="23"/>
      <c r="S109" s="23"/>
      <c r="T109" s="367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</row>
    <row r="110">
      <c r="A110" s="435">
        <v>1.0</v>
      </c>
      <c r="B110" s="436" t="s">
        <v>768</v>
      </c>
      <c r="C110" s="435">
        <v>2.0</v>
      </c>
      <c r="D110" s="437" t="s">
        <v>763</v>
      </c>
      <c r="E110" s="441">
        <v>15.13</v>
      </c>
      <c r="F110" s="439">
        <v>1.0</v>
      </c>
      <c r="G110" s="439">
        <v>1.0</v>
      </c>
      <c r="H110" s="440">
        <v>7645.0</v>
      </c>
      <c r="I110" s="23"/>
      <c r="J110" s="31"/>
      <c r="K110" s="31"/>
      <c r="L110" s="23"/>
      <c r="M110" s="367"/>
      <c r="N110" s="23"/>
      <c r="O110" s="23"/>
      <c r="P110" s="23"/>
      <c r="Q110" s="23"/>
      <c r="R110" s="23"/>
      <c r="S110" s="23"/>
      <c r="T110" s="367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</row>
    <row r="111">
      <c r="A111" s="435">
        <v>1.0</v>
      </c>
      <c r="B111" s="436" t="s">
        <v>768</v>
      </c>
      <c r="C111" s="435">
        <v>2.0</v>
      </c>
      <c r="D111" s="437" t="s">
        <v>756</v>
      </c>
      <c r="E111" s="441">
        <v>14.37</v>
      </c>
      <c r="F111" s="439">
        <v>1.0</v>
      </c>
      <c r="G111" s="439">
        <v>1.0</v>
      </c>
      <c r="H111" s="440">
        <v>7645.0</v>
      </c>
      <c r="I111" s="23"/>
      <c r="J111" s="31"/>
      <c r="K111" s="31"/>
      <c r="L111" s="23"/>
      <c r="M111" s="367"/>
      <c r="N111" s="23"/>
      <c r="O111" s="23"/>
      <c r="P111" s="23"/>
      <c r="Q111" s="23"/>
      <c r="R111" s="23"/>
      <c r="S111" s="23"/>
      <c r="T111" s="367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</row>
    <row r="112">
      <c r="A112" s="435">
        <v>1.0</v>
      </c>
      <c r="B112" s="436" t="s">
        <v>768</v>
      </c>
      <c r="C112" s="435">
        <v>3.0</v>
      </c>
      <c r="D112" s="437" t="s">
        <v>718</v>
      </c>
      <c r="E112" s="441">
        <v>17.64</v>
      </c>
      <c r="F112" s="439">
        <v>1.0</v>
      </c>
      <c r="G112" s="439">
        <v>1.0</v>
      </c>
      <c r="H112" s="440">
        <v>7635.0</v>
      </c>
      <c r="I112" s="23"/>
      <c r="J112" s="31"/>
      <c r="K112" s="31"/>
      <c r="L112" s="23"/>
      <c r="M112" s="367"/>
      <c r="N112" s="23"/>
      <c r="O112" s="23"/>
      <c r="P112" s="23"/>
      <c r="Q112" s="23"/>
      <c r="R112" s="23"/>
      <c r="S112" s="23"/>
      <c r="T112" s="367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</row>
    <row r="113">
      <c r="A113" s="435">
        <v>1.0</v>
      </c>
      <c r="B113" s="436" t="s">
        <v>768</v>
      </c>
      <c r="C113" s="435">
        <v>3.0</v>
      </c>
      <c r="D113" s="437" t="s">
        <v>718</v>
      </c>
      <c r="E113" s="441">
        <v>23.52</v>
      </c>
      <c r="F113" s="439">
        <v>1.0</v>
      </c>
      <c r="G113" s="439">
        <v>1.0</v>
      </c>
      <c r="H113" s="440">
        <v>7635.0</v>
      </c>
      <c r="I113" s="23"/>
      <c r="J113" s="31"/>
      <c r="K113" s="31"/>
      <c r="L113" s="23"/>
      <c r="M113" s="367"/>
      <c r="N113" s="23"/>
      <c r="O113" s="23"/>
      <c r="P113" s="23"/>
      <c r="Q113" s="23"/>
      <c r="R113" s="23"/>
      <c r="S113" s="23"/>
      <c r="T113" s="367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</row>
    <row r="114">
      <c r="A114" s="435">
        <v>1.0</v>
      </c>
      <c r="B114" s="436" t="s">
        <v>768</v>
      </c>
      <c r="C114" s="435">
        <v>3.0</v>
      </c>
      <c r="D114" s="437" t="s">
        <v>766</v>
      </c>
      <c r="E114" s="441">
        <v>21.4</v>
      </c>
      <c r="F114" s="439">
        <v>1.0</v>
      </c>
      <c r="G114" s="439">
        <v>1.0</v>
      </c>
      <c r="H114" s="440">
        <v>7635.0</v>
      </c>
      <c r="I114" s="23"/>
      <c r="J114" s="31"/>
      <c r="K114" s="31"/>
      <c r="L114" s="23"/>
      <c r="M114" s="367"/>
      <c r="N114" s="23"/>
      <c r="O114" s="23"/>
      <c r="P114" s="23"/>
      <c r="Q114" s="23"/>
      <c r="R114" s="23"/>
      <c r="S114" s="23"/>
      <c r="T114" s="367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</row>
    <row r="115">
      <c r="A115" s="435">
        <v>1.0</v>
      </c>
      <c r="B115" s="436" t="s">
        <v>768</v>
      </c>
      <c r="C115" s="435">
        <v>3.0</v>
      </c>
      <c r="D115" s="437" t="s">
        <v>718</v>
      </c>
      <c r="E115" s="441">
        <v>102.73</v>
      </c>
      <c r="F115" s="439">
        <v>1.0</v>
      </c>
      <c r="G115" s="439">
        <v>1.0</v>
      </c>
      <c r="H115" s="440">
        <v>7635.0</v>
      </c>
      <c r="I115" s="23"/>
      <c r="J115" s="31"/>
      <c r="K115" s="31"/>
      <c r="L115" s="23"/>
      <c r="M115" s="367"/>
      <c r="N115" s="23"/>
      <c r="O115" s="23"/>
      <c r="P115" s="23"/>
      <c r="Q115" s="23"/>
      <c r="R115" s="23"/>
      <c r="S115" s="23"/>
      <c r="T115" s="367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</row>
    <row r="116">
      <c r="A116" s="435">
        <v>1.0</v>
      </c>
      <c r="B116" s="436" t="s">
        <v>771</v>
      </c>
      <c r="C116" s="435">
        <v>-1.0</v>
      </c>
      <c r="D116" s="437" t="s">
        <v>772</v>
      </c>
      <c r="E116" s="441">
        <v>60.05</v>
      </c>
      <c r="F116" s="439">
        <v>1.0</v>
      </c>
      <c r="G116" s="439">
        <v>1.0</v>
      </c>
      <c r="H116" s="440">
        <v>7640.0</v>
      </c>
      <c r="I116" s="23"/>
      <c r="J116" s="31"/>
      <c r="K116" s="31"/>
      <c r="L116" s="23"/>
      <c r="M116" s="367"/>
      <c r="N116" s="23"/>
      <c r="O116" s="23"/>
      <c r="P116" s="23"/>
      <c r="Q116" s="23"/>
      <c r="R116" s="23"/>
      <c r="S116" s="23"/>
      <c r="T116" s="367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3"/>
      <c r="GI116" s="23"/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</row>
    <row r="117">
      <c r="A117" s="435">
        <v>1.0</v>
      </c>
      <c r="B117" s="436" t="s">
        <v>771</v>
      </c>
      <c r="C117" s="435">
        <v>-1.0</v>
      </c>
      <c r="D117" s="437" t="s">
        <v>773</v>
      </c>
      <c r="E117" s="441">
        <v>21.0</v>
      </c>
      <c r="F117" s="439">
        <v>1.0</v>
      </c>
      <c r="G117" s="439">
        <v>1.0</v>
      </c>
      <c r="H117" s="440">
        <v>7640.0</v>
      </c>
      <c r="I117" s="23"/>
      <c r="J117" s="31"/>
      <c r="K117" s="31"/>
      <c r="L117" s="23"/>
      <c r="M117" s="367"/>
      <c r="N117" s="23"/>
      <c r="O117" s="23"/>
      <c r="P117" s="23"/>
      <c r="Q117" s="23"/>
      <c r="R117" s="23"/>
      <c r="S117" s="23"/>
      <c r="T117" s="367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3"/>
      <c r="GI117" s="23"/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</row>
    <row r="118">
      <c r="A118" s="435">
        <v>1.0</v>
      </c>
      <c r="B118" s="436" t="s">
        <v>771</v>
      </c>
      <c r="C118" s="435">
        <v>-1.0</v>
      </c>
      <c r="D118" s="437" t="s">
        <v>774</v>
      </c>
      <c r="E118" s="441">
        <v>4.2</v>
      </c>
      <c r="F118" s="439">
        <v>1.0</v>
      </c>
      <c r="G118" s="439">
        <v>1.0</v>
      </c>
      <c r="H118" s="440">
        <v>7640.0</v>
      </c>
      <c r="I118" s="23"/>
      <c r="J118" s="31"/>
      <c r="K118" s="31"/>
      <c r="L118" s="23"/>
      <c r="M118" s="367"/>
      <c r="N118" s="23"/>
      <c r="O118" s="23"/>
      <c r="P118" s="23"/>
      <c r="Q118" s="23"/>
      <c r="R118" s="23"/>
      <c r="S118" s="23"/>
      <c r="T118" s="367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  <c r="FL118" s="23"/>
      <c r="FM118" s="23"/>
      <c r="FN118" s="23"/>
      <c r="FO118" s="23"/>
      <c r="FP118" s="23"/>
      <c r="FQ118" s="23"/>
      <c r="FR118" s="23"/>
      <c r="FS118" s="23"/>
      <c r="FT118" s="23"/>
      <c r="FU118" s="23"/>
      <c r="FV118" s="23"/>
      <c r="FW118" s="23"/>
      <c r="FX118" s="23"/>
      <c r="FY118" s="23"/>
      <c r="FZ118" s="23"/>
      <c r="GA118" s="23"/>
      <c r="GB118" s="23"/>
      <c r="GC118" s="23"/>
      <c r="GD118" s="23"/>
      <c r="GE118" s="23"/>
      <c r="GF118" s="23"/>
      <c r="GG118" s="23"/>
      <c r="GH118" s="23"/>
      <c r="GI118" s="23"/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</row>
    <row r="119">
      <c r="A119" s="435">
        <v>1.0</v>
      </c>
      <c r="B119" s="436" t="s">
        <v>775</v>
      </c>
      <c r="C119" s="435">
        <v>3.0</v>
      </c>
      <c r="D119" s="445" t="s">
        <v>718</v>
      </c>
      <c r="E119" s="446">
        <v>25.61</v>
      </c>
      <c r="F119" s="447">
        <v>1.0</v>
      </c>
      <c r="G119" s="447">
        <v>1.0</v>
      </c>
      <c r="H119" s="436">
        <v>7635.0</v>
      </c>
      <c r="I119" s="23"/>
      <c r="J119" s="31"/>
      <c r="K119" s="31"/>
      <c r="L119" s="23"/>
      <c r="M119" s="367"/>
      <c r="N119" s="23"/>
      <c r="O119" s="23"/>
      <c r="P119" s="23"/>
      <c r="Q119" s="23"/>
      <c r="R119" s="23"/>
      <c r="S119" s="23"/>
      <c r="T119" s="367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</row>
    <row r="120">
      <c r="A120" s="435">
        <v>1.0</v>
      </c>
      <c r="B120" s="436" t="s">
        <v>775</v>
      </c>
      <c r="C120" s="435">
        <v>3.0</v>
      </c>
      <c r="D120" s="445" t="s">
        <v>776</v>
      </c>
      <c r="E120" s="446">
        <v>15.21</v>
      </c>
      <c r="F120" s="447">
        <v>1.0</v>
      </c>
      <c r="G120" s="447">
        <v>2.0</v>
      </c>
      <c r="H120" s="436">
        <v>7635.0</v>
      </c>
      <c r="I120" s="23"/>
      <c r="J120" s="31"/>
      <c r="K120" s="31"/>
      <c r="L120" s="23"/>
      <c r="M120" s="367"/>
      <c r="N120" s="23"/>
      <c r="O120" s="23"/>
      <c r="P120" s="23"/>
      <c r="Q120" s="23"/>
      <c r="R120" s="23"/>
      <c r="S120" s="23"/>
      <c r="T120" s="367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</row>
    <row r="121">
      <c r="A121" s="435">
        <v>1.0</v>
      </c>
      <c r="B121" s="436" t="s">
        <v>775</v>
      </c>
      <c r="C121" s="435">
        <v>3.0</v>
      </c>
      <c r="D121" s="445" t="s">
        <v>718</v>
      </c>
      <c r="E121" s="446">
        <v>15.09</v>
      </c>
      <c r="F121" s="447">
        <v>1.0</v>
      </c>
      <c r="G121" s="447">
        <v>1.0</v>
      </c>
      <c r="H121" s="436">
        <v>7635.0</v>
      </c>
      <c r="I121" s="23"/>
      <c r="J121" s="31"/>
      <c r="K121" s="31"/>
      <c r="L121" s="23"/>
      <c r="M121" s="367"/>
      <c r="N121" s="23"/>
      <c r="O121" s="23"/>
      <c r="P121" s="23"/>
      <c r="Q121" s="23"/>
      <c r="R121" s="23"/>
      <c r="S121" s="23"/>
      <c r="T121" s="367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  <c r="FR121" s="23"/>
      <c r="FS121" s="23"/>
      <c r="FT121" s="23"/>
      <c r="FU121" s="23"/>
      <c r="FV121" s="23"/>
      <c r="FW121" s="23"/>
      <c r="FX121" s="23"/>
      <c r="FY121" s="23"/>
      <c r="FZ121" s="23"/>
      <c r="GA121" s="23"/>
      <c r="GB121" s="23"/>
      <c r="GC121" s="23"/>
      <c r="GD121" s="23"/>
      <c r="GE121" s="23"/>
      <c r="GF121" s="23"/>
      <c r="GG121" s="23"/>
      <c r="GH121" s="23"/>
      <c r="GI121" s="23"/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</row>
    <row r="122">
      <c r="A122" s="435">
        <v>1.0</v>
      </c>
      <c r="B122" s="436" t="s">
        <v>775</v>
      </c>
      <c r="C122" s="435">
        <v>3.0</v>
      </c>
      <c r="D122" s="445" t="s">
        <v>777</v>
      </c>
      <c r="E122" s="446">
        <v>15.09</v>
      </c>
      <c r="F122" s="447">
        <v>1.0</v>
      </c>
      <c r="G122" s="447">
        <v>1.0</v>
      </c>
      <c r="H122" s="436">
        <v>7635.0</v>
      </c>
      <c r="I122" s="23"/>
      <c r="J122" s="31"/>
      <c r="K122" s="31"/>
      <c r="L122" s="23"/>
      <c r="M122" s="367"/>
      <c r="N122" s="23"/>
      <c r="O122" s="23"/>
      <c r="P122" s="23"/>
      <c r="Q122" s="23"/>
      <c r="R122" s="23"/>
      <c r="S122" s="23"/>
      <c r="T122" s="367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</row>
    <row r="123">
      <c r="A123" s="435">
        <v>1.0</v>
      </c>
      <c r="B123" s="436" t="s">
        <v>775</v>
      </c>
      <c r="C123" s="435">
        <v>3.0</v>
      </c>
      <c r="D123" s="445" t="s">
        <v>778</v>
      </c>
      <c r="E123" s="446">
        <v>15.41</v>
      </c>
      <c r="F123" s="447">
        <v>1.0</v>
      </c>
      <c r="G123" s="447">
        <v>2.0</v>
      </c>
      <c r="H123" s="436">
        <v>7635.0</v>
      </c>
      <c r="I123" s="23"/>
      <c r="J123" s="31"/>
      <c r="K123" s="31"/>
      <c r="L123" s="23"/>
      <c r="M123" s="367"/>
      <c r="N123" s="23"/>
      <c r="O123" s="23"/>
      <c r="P123" s="23"/>
      <c r="Q123" s="23"/>
      <c r="R123" s="23"/>
      <c r="S123" s="23"/>
      <c r="T123" s="367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</row>
    <row r="124">
      <c r="A124" s="435">
        <v>1.0</v>
      </c>
      <c r="B124" s="436" t="s">
        <v>775</v>
      </c>
      <c r="C124" s="435">
        <v>3.0</v>
      </c>
      <c r="D124" s="445" t="s">
        <v>779</v>
      </c>
      <c r="E124" s="446">
        <v>15.41</v>
      </c>
      <c r="F124" s="447">
        <v>1.0</v>
      </c>
      <c r="G124" s="447">
        <v>1.0</v>
      </c>
      <c r="H124" s="436">
        <v>7635.0</v>
      </c>
      <c r="I124" s="23"/>
      <c r="J124" s="31"/>
      <c r="K124" s="31"/>
      <c r="L124" s="23"/>
      <c r="M124" s="367"/>
      <c r="N124" s="23"/>
      <c r="O124" s="23"/>
      <c r="P124" s="23"/>
      <c r="Q124" s="23"/>
      <c r="R124" s="23"/>
      <c r="S124" s="23"/>
      <c r="T124" s="367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</row>
    <row r="125">
      <c r="A125" s="435">
        <v>1.0</v>
      </c>
      <c r="B125" s="436" t="s">
        <v>775</v>
      </c>
      <c r="C125" s="435">
        <v>3.0</v>
      </c>
      <c r="D125" s="445" t="s">
        <v>780</v>
      </c>
      <c r="E125" s="446">
        <v>15.09</v>
      </c>
      <c r="F125" s="447">
        <v>1.0</v>
      </c>
      <c r="G125" s="447">
        <v>2.0</v>
      </c>
      <c r="H125" s="436">
        <v>7635.0</v>
      </c>
      <c r="I125" s="23"/>
      <c r="J125" s="31"/>
      <c r="K125" s="31"/>
      <c r="L125" s="23"/>
      <c r="M125" s="367"/>
      <c r="N125" s="23"/>
      <c r="O125" s="23"/>
      <c r="P125" s="23"/>
      <c r="Q125" s="23"/>
      <c r="R125" s="23"/>
      <c r="S125" s="23"/>
      <c r="T125" s="367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</row>
    <row r="126">
      <c r="A126" s="435">
        <v>1.0</v>
      </c>
      <c r="B126" s="436" t="s">
        <v>775</v>
      </c>
      <c r="C126" s="435">
        <v>3.0</v>
      </c>
      <c r="D126" s="445" t="s">
        <v>781</v>
      </c>
      <c r="E126" s="446">
        <v>15.09</v>
      </c>
      <c r="F126" s="447">
        <v>1.0</v>
      </c>
      <c r="G126" s="447">
        <v>2.0</v>
      </c>
      <c r="H126" s="436">
        <v>7635.0</v>
      </c>
      <c r="I126" s="23"/>
      <c r="J126" s="31"/>
      <c r="K126" s="31"/>
      <c r="L126" s="23"/>
      <c r="M126" s="367"/>
      <c r="N126" s="23"/>
      <c r="O126" s="23"/>
      <c r="P126" s="23"/>
      <c r="Q126" s="23"/>
      <c r="R126" s="23"/>
      <c r="S126" s="23"/>
      <c r="T126" s="367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</row>
    <row r="127">
      <c r="A127" s="435">
        <v>1.0</v>
      </c>
      <c r="B127" s="436" t="s">
        <v>775</v>
      </c>
      <c r="C127" s="435">
        <v>3.0</v>
      </c>
      <c r="D127" s="445" t="s">
        <v>782</v>
      </c>
      <c r="E127" s="446">
        <v>15.41</v>
      </c>
      <c r="F127" s="447">
        <v>1.0</v>
      </c>
      <c r="G127" s="447">
        <v>1.0</v>
      </c>
      <c r="H127" s="436">
        <v>7635.0</v>
      </c>
      <c r="I127" s="23"/>
      <c r="J127" s="31"/>
      <c r="K127" s="31"/>
      <c r="L127" s="23"/>
      <c r="M127" s="367"/>
      <c r="N127" s="23"/>
      <c r="O127" s="23"/>
      <c r="P127" s="23"/>
      <c r="Q127" s="23"/>
      <c r="R127" s="23"/>
      <c r="S127" s="23"/>
      <c r="T127" s="367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</row>
    <row r="128">
      <c r="A128" s="435">
        <v>1.0</v>
      </c>
      <c r="B128" s="436" t="s">
        <v>775</v>
      </c>
      <c r="C128" s="435">
        <v>3.0</v>
      </c>
      <c r="D128" s="445" t="s">
        <v>783</v>
      </c>
      <c r="E128" s="446">
        <v>19.4</v>
      </c>
      <c r="F128" s="447">
        <v>1.0</v>
      </c>
      <c r="G128" s="447">
        <v>1.0</v>
      </c>
      <c r="H128" s="436">
        <v>7630.0</v>
      </c>
      <c r="I128" s="23"/>
      <c r="J128" s="31"/>
      <c r="K128" s="31"/>
      <c r="L128" s="23"/>
      <c r="M128" s="367"/>
      <c r="N128" s="23"/>
      <c r="O128" s="23"/>
      <c r="P128" s="23"/>
      <c r="Q128" s="23"/>
      <c r="R128" s="23"/>
      <c r="S128" s="23"/>
      <c r="T128" s="367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</row>
    <row r="129">
      <c r="A129" s="435">
        <v>1.0</v>
      </c>
      <c r="B129" s="436" t="s">
        <v>775</v>
      </c>
      <c r="C129" s="435">
        <v>3.0</v>
      </c>
      <c r="D129" s="445" t="s">
        <v>784</v>
      </c>
      <c r="E129" s="446">
        <v>45.41</v>
      </c>
      <c r="F129" s="447">
        <v>1.0</v>
      </c>
      <c r="G129" s="447">
        <v>1.0</v>
      </c>
      <c r="H129" s="436">
        <v>7630.0</v>
      </c>
      <c r="I129" s="23"/>
      <c r="J129" s="31"/>
      <c r="K129" s="31"/>
      <c r="L129" s="23"/>
      <c r="M129" s="367"/>
      <c r="N129" s="23"/>
      <c r="O129" s="23"/>
      <c r="P129" s="23"/>
      <c r="Q129" s="23"/>
      <c r="R129" s="23"/>
      <c r="S129" s="23"/>
      <c r="T129" s="367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</row>
    <row r="130">
      <c r="A130" s="435">
        <v>1.0</v>
      </c>
      <c r="B130" s="436" t="s">
        <v>775</v>
      </c>
      <c r="C130" s="435">
        <v>3.0</v>
      </c>
      <c r="D130" s="445" t="s">
        <v>785</v>
      </c>
      <c r="E130" s="446">
        <v>29.4</v>
      </c>
      <c r="F130" s="447">
        <v>1.0</v>
      </c>
      <c r="G130" s="447">
        <v>1.0</v>
      </c>
      <c r="H130" s="436">
        <v>7630.0</v>
      </c>
      <c r="I130" s="23"/>
      <c r="J130" s="23"/>
      <c r="K130" s="23"/>
      <c r="L130" s="138"/>
      <c r="M130" s="370"/>
      <c r="N130" s="104"/>
      <c r="O130" s="96"/>
      <c r="P130" s="104"/>
      <c r="Q130" s="104"/>
      <c r="R130" s="96"/>
      <c r="S130" s="433"/>
      <c r="T130" s="103"/>
      <c r="U130" s="10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</row>
    <row r="131">
      <c r="A131" s="435">
        <v>1.0</v>
      </c>
      <c r="B131" s="436" t="s">
        <v>775</v>
      </c>
      <c r="C131" s="435">
        <v>3.0</v>
      </c>
      <c r="D131" s="445" t="s">
        <v>786</v>
      </c>
      <c r="E131" s="446">
        <v>45.8</v>
      </c>
      <c r="F131" s="447">
        <v>1.0</v>
      </c>
      <c r="G131" s="447">
        <v>1.0</v>
      </c>
      <c r="H131" s="436">
        <v>7640.0</v>
      </c>
      <c r="I131" s="23"/>
      <c r="J131" s="31"/>
      <c r="K131" s="31"/>
      <c r="L131" s="23"/>
      <c r="M131" s="367"/>
      <c r="N131" s="23"/>
      <c r="O131" s="23"/>
      <c r="P131" s="23"/>
      <c r="Q131" s="23"/>
      <c r="R131" s="23"/>
      <c r="S131" s="23"/>
      <c r="T131" s="367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</row>
    <row r="132">
      <c r="A132" s="435">
        <v>1.0</v>
      </c>
      <c r="B132" s="436" t="s">
        <v>775</v>
      </c>
      <c r="C132" s="435">
        <v>3.0</v>
      </c>
      <c r="D132" s="445" t="s">
        <v>787</v>
      </c>
      <c r="E132" s="446">
        <v>45.92</v>
      </c>
      <c r="F132" s="447">
        <v>1.0</v>
      </c>
      <c r="G132" s="447">
        <v>1.0</v>
      </c>
      <c r="H132" s="436">
        <v>7640.0</v>
      </c>
      <c r="I132" s="23"/>
      <c r="J132" s="31"/>
      <c r="K132" s="31"/>
      <c r="L132" s="23"/>
      <c r="M132" s="367"/>
      <c r="N132" s="23"/>
      <c r="O132" s="23"/>
      <c r="P132" s="23"/>
      <c r="Q132" s="23"/>
      <c r="R132" s="23"/>
      <c r="S132" s="23"/>
      <c r="T132" s="367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</row>
    <row r="133">
      <c r="A133" s="435">
        <v>1.0</v>
      </c>
      <c r="B133" s="436" t="s">
        <v>775</v>
      </c>
      <c r="C133" s="435">
        <v>3.0</v>
      </c>
      <c r="D133" s="445" t="s">
        <v>788</v>
      </c>
      <c r="E133" s="446">
        <v>30.45</v>
      </c>
      <c r="F133" s="447">
        <v>1.0</v>
      </c>
      <c r="G133" s="447">
        <v>1.0</v>
      </c>
      <c r="H133" s="436">
        <v>7630.0</v>
      </c>
      <c r="I133" s="23"/>
      <c r="J133" s="31"/>
      <c r="K133" s="31"/>
      <c r="L133" s="23"/>
      <c r="M133" s="367"/>
      <c r="N133" s="23"/>
      <c r="O133" s="23"/>
      <c r="P133" s="23"/>
      <c r="Q133" s="23"/>
      <c r="R133" s="23"/>
      <c r="S133" s="23"/>
      <c r="T133" s="367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</row>
    <row r="134">
      <c r="A134" s="435">
        <v>1.0</v>
      </c>
      <c r="B134" s="436" t="s">
        <v>775</v>
      </c>
      <c r="C134" s="435">
        <v>3.0</v>
      </c>
      <c r="D134" s="445" t="s">
        <v>789</v>
      </c>
      <c r="E134" s="446">
        <v>30.45</v>
      </c>
      <c r="F134" s="447">
        <v>1.0</v>
      </c>
      <c r="G134" s="447">
        <v>2.0</v>
      </c>
      <c r="H134" s="436">
        <v>7630.0</v>
      </c>
      <c r="I134" s="23"/>
      <c r="J134" s="31"/>
      <c r="K134" s="31"/>
      <c r="L134" s="23"/>
      <c r="M134" s="367"/>
      <c r="N134" s="23"/>
      <c r="O134" s="23"/>
      <c r="P134" s="23"/>
      <c r="Q134" s="23"/>
      <c r="R134" s="23"/>
      <c r="S134" s="23"/>
      <c r="T134" s="367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</row>
    <row r="135">
      <c r="A135" s="435">
        <v>1.0</v>
      </c>
      <c r="B135" s="436" t="s">
        <v>775</v>
      </c>
      <c r="C135" s="435">
        <v>3.0</v>
      </c>
      <c r="D135" s="445" t="s">
        <v>790</v>
      </c>
      <c r="E135" s="446">
        <v>30.45</v>
      </c>
      <c r="F135" s="447">
        <v>1.0</v>
      </c>
      <c r="G135" s="447">
        <v>1.0</v>
      </c>
      <c r="H135" s="436">
        <v>7630.0</v>
      </c>
      <c r="I135" s="23"/>
      <c r="J135" s="31"/>
      <c r="K135" s="31"/>
      <c r="L135" s="23"/>
      <c r="M135" s="367"/>
      <c r="N135" s="23"/>
      <c r="O135" s="23"/>
      <c r="P135" s="23"/>
      <c r="Q135" s="23"/>
      <c r="R135" s="23"/>
      <c r="S135" s="23"/>
      <c r="T135" s="367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</row>
    <row r="136">
      <c r="A136" s="435">
        <v>1.0</v>
      </c>
      <c r="B136" s="436" t="s">
        <v>775</v>
      </c>
      <c r="C136" s="435">
        <v>3.0</v>
      </c>
      <c r="D136" s="445" t="s">
        <v>791</v>
      </c>
      <c r="E136" s="446">
        <v>21.71</v>
      </c>
      <c r="F136" s="447">
        <v>1.0</v>
      </c>
      <c r="G136" s="447">
        <v>1.0</v>
      </c>
      <c r="H136" s="436">
        <v>7630.0</v>
      </c>
      <c r="I136" s="23"/>
      <c r="J136" s="31"/>
      <c r="K136" s="31"/>
      <c r="L136" s="23"/>
      <c r="M136" s="367"/>
      <c r="N136" s="23"/>
      <c r="O136" s="23"/>
      <c r="P136" s="23"/>
      <c r="Q136" s="23"/>
      <c r="R136" s="23"/>
      <c r="S136" s="23"/>
      <c r="T136" s="367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</row>
    <row r="137">
      <c r="A137" s="435">
        <v>3.0</v>
      </c>
      <c r="B137" s="436" t="s">
        <v>792</v>
      </c>
      <c r="C137" s="435">
        <v>1.0</v>
      </c>
      <c r="D137" s="449" t="s">
        <v>793</v>
      </c>
      <c r="E137" s="441">
        <v>59.3</v>
      </c>
      <c r="F137" s="439">
        <v>1.0</v>
      </c>
      <c r="G137" s="439">
        <v>2.0</v>
      </c>
      <c r="H137" s="440">
        <v>7635.0</v>
      </c>
      <c r="I137" s="23"/>
      <c r="J137" s="31"/>
      <c r="K137" s="31"/>
      <c r="L137" s="23"/>
      <c r="M137" s="367"/>
      <c r="N137" s="23"/>
      <c r="O137" s="23"/>
      <c r="P137" s="23"/>
      <c r="Q137" s="23"/>
      <c r="R137" s="23"/>
      <c r="S137" s="23"/>
      <c r="T137" s="367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</row>
    <row r="138">
      <c r="A138" s="435">
        <v>3.0</v>
      </c>
      <c r="B138" s="436" t="s">
        <v>792</v>
      </c>
      <c r="C138" s="435">
        <v>3.0</v>
      </c>
      <c r="D138" s="437" t="s">
        <v>793</v>
      </c>
      <c r="E138" s="441">
        <v>7.91</v>
      </c>
      <c r="F138" s="439">
        <v>1.0</v>
      </c>
      <c r="G138" s="439">
        <v>2.0</v>
      </c>
      <c r="H138" s="440">
        <v>7635.0</v>
      </c>
      <c r="I138" s="23"/>
      <c r="J138" s="31"/>
      <c r="K138" s="31"/>
      <c r="L138" s="23"/>
      <c r="M138" s="367"/>
      <c r="N138" s="23"/>
      <c r="O138" s="23"/>
      <c r="P138" s="23"/>
      <c r="Q138" s="23"/>
      <c r="R138" s="23"/>
      <c r="S138" s="23"/>
      <c r="T138" s="367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</row>
    <row r="139">
      <c r="A139" s="435">
        <v>3.0</v>
      </c>
      <c r="B139" s="436" t="s">
        <v>792</v>
      </c>
      <c r="C139" s="435">
        <v>3.0</v>
      </c>
      <c r="D139" s="437" t="s">
        <v>793</v>
      </c>
      <c r="E139" s="441">
        <v>119.83</v>
      </c>
      <c r="F139" s="439">
        <v>1.0</v>
      </c>
      <c r="G139" s="439">
        <v>2.0</v>
      </c>
      <c r="H139" s="440">
        <v>7635.0</v>
      </c>
      <c r="I139" s="23"/>
      <c r="J139" s="31"/>
      <c r="K139" s="31"/>
      <c r="L139" s="23"/>
      <c r="M139" s="367"/>
      <c r="N139" s="23"/>
      <c r="O139" s="23"/>
      <c r="P139" s="23"/>
      <c r="Q139" s="23"/>
      <c r="R139" s="23"/>
      <c r="S139" s="23"/>
      <c r="T139" s="367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</row>
    <row r="140">
      <c r="A140" s="435">
        <v>3.0</v>
      </c>
      <c r="B140" s="436" t="s">
        <v>792</v>
      </c>
      <c r="C140" s="435">
        <v>3.0</v>
      </c>
      <c r="D140" s="437" t="s">
        <v>793</v>
      </c>
      <c r="E140" s="441">
        <v>9.17</v>
      </c>
      <c r="F140" s="439">
        <v>1.0</v>
      </c>
      <c r="G140" s="439">
        <v>2.0</v>
      </c>
      <c r="H140" s="440">
        <v>7635.0</v>
      </c>
      <c r="I140" s="23"/>
      <c r="J140" s="31"/>
      <c r="K140" s="31"/>
      <c r="L140" s="23"/>
      <c r="M140" s="367"/>
      <c r="N140" s="23"/>
      <c r="O140" s="23"/>
      <c r="P140" s="23"/>
      <c r="Q140" s="23"/>
      <c r="R140" s="23"/>
      <c r="S140" s="23"/>
      <c r="T140" s="367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  <c r="FS140" s="23"/>
      <c r="FT140" s="23"/>
      <c r="FU140" s="23"/>
      <c r="FV140" s="23"/>
      <c r="FW140" s="23"/>
      <c r="FX140" s="23"/>
      <c r="FY140" s="23"/>
      <c r="FZ140" s="23"/>
      <c r="GA140" s="23"/>
      <c r="GB140" s="23"/>
      <c r="GC140" s="23"/>
      <c r="GD140" s="23"/>
      <c r="GE140" s="23"/>
      <c r="GF140" s="23"/>
      <c r="GG140" s="23"/>
      <c r="GH140" s="23"/>
      <c r="GI140" s="23"/>
      <c r="GJ140" s="23"/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</row>
    <row r="141">
      <c r="A141" s="435">
        <v>3.0</v>
      </c>
      <c r="B141" s="436" t="s">
        <v>792</v>
      </c>
      <c r="C141" s="435">
        <v>3.0</v>
      </c>
      <c r="D141" s="437" t="s">
        <v>793</v>
      </c>
      <c r="E141" s="441">
        <v>80.14</v>
      </c>
      <c r="F141" s="439">
        <v>1.0</v>
      </c>
      <c r="G141" s="439">
        <v>2.0</v>
      </c>
      <c r="H141" s="440">
        <v>7635.0</v>
      </c>
      <c r="I141" s="23"/>
      <c r="J141" s="31"/>
      <c r="K141" s="31"/>
      <c r="L141" s="23"/>
      <c r="M141" s="367"/>
      <c r="N141" s="23"/>
      <c r="O141" s="23"/>
      <c r="P141" s="23"/>
      <c r="Q141" s="23"/>
      <c r="R141" s="23"/>
      <c r="S141" s="23"/>
      <c r="T141" s="367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  <c r="FL141" s="23"/>
      <c r="FM141" s="23"/>
      <c r="FN141" s="23"/>
      <c r="FO141" s="23"/>
      <c r="FP141" s="23"/>
      <c r="FQ141" s="23"/>
      <c r="FR141" s="23"/>
      <c r="FS141" s="23"/>
      <c r="FT141" s="23"/>
      <c r="FU141" s="23"/>
      <c r="FV141" s="23"/>
      <c r="FW141" s="23"/>
      <c r="FX141" s="23"/>
      <c r="FY141" s="23"/>
      <c r="FZ141" s="23"/>
      <c r="GA141" s="23"/>
      <c r="GB141" s="23"/>
      <c r="GC141" s="23"/>
      <c r="GD141" s="23"/>
      <c r="GE141" s="23"/>
      <c r="GF141" s="23"/>
      <c r="GG141" s="23"/>
      <c r="GH141" s="23"/>
      <c r="GI141" s="23"/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</row>
    <row r="142">
      <c r="A142" s="435">
        <v>3.0</v>
      </c>
      <c r="B142" s="436" t="s">
        <v>792</v>
      </c>
      <c r="C142" s="435">
        <v>3.0</v>
      </c>
      <c r="D142" s="437" t="s">
        <v>794</v>
      </c>
      <c r="E142" s="441">
        <v>38.85</v>
      </c>
      <c r="F142" s="439">
        <v>1.0</v>
      </c>
      <c r="G142" s="439">
        <v>2.0</v>
      </c>
      <c r="H142" s="440">
        <v>7635.0</v>
      </c>
      <c r="I142" s="23"/>
      <c r="J142" s="31"/>
      <c r="K142" s="31"/>
      <c r="L142" s="23"/>
      <c r="M142" s="367"/>
      <c r="N142" s="23"/>
      <c r="O142" s="23"/>
      <c r="P142" s="23"/>
      <c r="Q142" s="23"/>
      <c r="R142" s="23"/>
      <c r="S142" s="23"/>
      <c r="T142" s="367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</row>
    <row r="143">
      <c r="A143" s="435">
        <v>3.0</v>
      </c>
      <c r="B143" s="436" t="s">
        <v>792</v>
      </c>
      <c r="C143" s="435">
        <v>3.0</v>
      </c>
      <c r="D143" s="437" t="s">
        <v>795</v>
      </c>
      <c r="E143" s="441">
        <v>19.39</v>
      </c>
      <c r="F143" s="439">
        <v>1.0</v>
      </c>
      <c r="G143" s="439">
        <v>2.0</v>
      </c>
      <c r="H143" s="440">
        <v>7630.0</v>
      </c>
      <c r="I143" s="23"/>
      <c r="J143" s="31"/>
      <c r="K143" s="31"/>
      <c r="L143" s="23"/>
      <c r="M143" s="367"/>
      <c r="N143" s="23"/>
      <c r="O143" s="23"/>
      <c r="P143" s="23"/>
      <c r="Q143" s="23"/>
      <c r="R143" s="23"/>
      <c r="S143" s="23"/>
      <c r="T143" s="367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  <c r="FL143" s="23"/>
      <c r="FM143" s="23"/>
      <c r="FN143" s="23"/>
      <c r="FO143" s="23"/>
      <c r="FP143" s="23"/>
      <c r="FQ143" s="23"/>
      <c r="FR143" s="23"/>
      <c r="FS143" s="23"/>
      <c r="FT143" s="23"/>
      <c r="FU143" s="23"/>
      <c r="FV143" s="23"/>
      <c r="FW143" s="23"/>
      <c r="FX143" s="23"/>
      <c r="FY143" s="23"/>
      <c r="FZ143" s="23"/>
      <c r="GA143" s="23"/>
      <c r="GB143" s="23"/>
      <c r="GC143" s="23"/>
      <c r="GD143" s="23"/>
      <c r="GE143" s="23"/>
      <c r="GF143" s="23"/>
      <c r="GG143" s="23"/>
      <c r="GH143" s="23"/>
      <c r="GI143" s="23"/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</row>
    <row r="144">
      <c r="A144" s="435">
        <v>3.0</v>
      </c>
      <c r="B144" s="436" t="s">
        <v>796</v>
      </c>
      <c r="C144" s="435">
        <v>1.0</v>
      </c>
      <c r="D144" s="437" t="s">
        <v>797</v>
      </c>
      <c r="E144" s="441">
        <v>18.0</v>
      </c>
      <c r="F144" s="439">
        <v>1.0</v>
      </c>
      <c r="G144" s="439">
        <v>2.0</v>
      </c>
      <c r="H144" s="440">
        <v>7635.0</v>
      </c>
      <c r="I144" s="23"/>
      <c r="J144" s="31"/>
      <c r="K144" s="31"/>
      <c r="L144" s="23"/>
      <c r="M144" s="367"/>
      <c r="N144" s="23"/>
      <c r="O144" s="23"/>
      <c r="P144" s="23"/>
      <c r="Q144" s="23"/>
      <c r="R144" s="23"/>
      <c r="S144" s="23"/>
      <c r="T144" s="367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</row>
    <row r="145">
      <c r="A145" s="23"/>
      <c r="B145" s="23"/>
      <c r="C145" s="23"/>
      <c r="D145" s="23"/>
      <c r="E145" s="355">
        <f>SUM(E2:E144)</f>
        <v>4067.36</v>
      </c>
      <c r="F145" s="340" t="s">
        <v>798</v>
      </c>
      <c r="G145" s="23"/>
      <c r="H145" s="23"/>
      <c r="I145" s="96"/>
      <c r="J145" s="23"/>
      <c r="K145" s="23"/>
      <c r="L145" s="31"/>
      <c r="M145" s="23"/>
      <c r="N145" s="23"/>
      <c r="O145" s="450"/>
      <c r="P145" s="450"/>
      <c r="Q145" s="450"/>
      <c r="R145" s="23"/>
      <c r="S145" s="23"/>
      <c r="T145" s="23"/>
      <c r="U145" s="23"/>
      <c r="V145" s="23"/>
      <c r="W145" s="23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</row>
    <row r="146">
      <c r="A146" s="90"/>
      <c r="B146" s="90"/>
      <c r="C146" s="90"/>
      <c r="D146" s="23"/>
      <c r="E146" s="222"/>
      <c r="F146" s="31"/>
      <c r="G146" s="23"/>
      <c r="H146" s="23"/>
      <c r="I146" s="96"/>
      <c r="J146" s="23"/>
      <c r="K146" s="23"/>
      <c r="L146" s="23"/>
      <c r="M146" s="366"/>
      <c r="N146" s="23"/>
      <c r="O146" s="451"/>
      <c r="P146" s="451"/>
      <c r="Q146" s="451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</row>
    <row r="147">
      <c r="A147" s="23"/>
      <c r="B147" s="23"/>
      <c r="C147" s="23" t="s">
        <v>799</v>
      </c>
      <c r="D147" s="23"/>
      <c r="E147" s="23"/>
      <c r="F147" s="23"/>
      <c r="G147" s="23"/>
      <c r="H147" s="23"/>
      <c r="I147" s="96"/>
      <c r="J147" s="96"/>
      <c r="K147" s="452"/>
      <c r="L147" s="23"/>
      <c r="M147" s="370"/>
      <c r="N147" s="31"/>
      <c r="O147" s="31"/>
      <c r="P147" s="31"/>
      <c r="Q147" s="31"/>
      <c r="R147" s="31"/>
      <c r="S147" s="453"/>
      <c r="T147" s="453"/>
      <c r="U147" s="31"/>
      <c r="V147" s="31"/>
      <c r="W147" s="31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  <c r="FL147" s="23"/>
      <c r="FM147" s="23"/>
      <c r="FN147" s="23"/>
      <c r="FO147" s="23"/>
      <c r="FP147" s="23"/>
      <c r="FQ147" s="23"/>
      <c r="FR147" s="23"/>
      <c r="FS147" s="23"/>
      <c r="FT147" s="23"/>
      <c r="FU147" s="23"/>
      <c r="FV147" s="23"/>
      <c r="FW147" s="23"/>
      <c r="FX147" s="23"/>
      <c r="FY147" s="23"/>
      <c r="FZ147" s="23"/>
      <c r="GA147" s="23"/>
      <c r="GB147" s="23"/>
      <c r="GC147" s="23"/>
      <c r="GD147" s="23"/>
      <c r="GE147" s="23"/>
      <c r="GF147" s="23"/>
      <c r="GG147" s="23"/>
      <c r="GH147" s="23"/>
      <c r="GI147" s="23"/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  <c r="HT147" s="23"/>
      <c r="HU147" s="23"/>
      <c r="HV147" s="23"/>
      <c r="HW147" s="23"/>
      <c r="HX147" s="23"/>
      <c r="HY147" s="23"/>
      <c r="HZ147" s="23"/>
      <c r="IA147" s="23"/>
      <c r="IB147" s="23"/>
      <c r="IC147" s="23"/>
      <c r="ID147" s="23"/>
      <c r="IE147" s="23"/>
      <c r="IF147" s="23"/>
    </row>
    <row r="148">
      <c r="A148" s="454" t="s">
        <v>800</v>
      </c>
      <c r="B148" s="454"/>
      <c r="C148" s="455"/>
      <c r="D148" s="454"/>
      <c r="E148" s="23"/>
      <c r="F148" s="23"/>
      <c r="G148" s="23"/>
      <c r="H148" s="23"/>
      <c r="I148" s="96"/>
      <c r="J148" s="96"/>
      <c r="K148" s="23"/>
      <c r="L148" s="23"/>
      <c r="M148" s="23"/>
      <c r="N148" s="23"/>
      <c r="O148" s="23"/>
      <c r="P148" s="23"/>
      <c r="Q148" s="456"/>
      <c r="R148" s="23"/>
      <c r="S148" s="457"/>
      <c r="T148" s="457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</row>
    <row r="149">
      <c r="A149" s="23"/>
      <c r="B149" s="23"/>
      <c r="C149" s="367"/>
      <c r="D149" s="169"/>
      <c r="E149" s="23"/>
      <c r="F149" s="23"/>
      <c r="G149" s="23"/>
      <c r="H149" s="23"/>
      <c r="I149" s="96"/>
      <c r="J149" s="96"/>
      <c r="K149" s="23"/>
      <c r="L149" s="340"/>
      <c r="M149" s="367"/>
      <c r="N149" s="23"/>
      <c r="O149" s="23"/>
      <c r="P149" s="23"/>
      <c r="Q149" s="23"/>
      <c r="R149" s="23"/>
      <c r="S149" s="457"/>
      <c r="T149" s="457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  <c r="FR149" s="23"/>
      <c r="FS149" s="23"/>
      <c r="FT149" s="23"/>
      <c r="FU149" s="23"/>
      <c r="FV149" s="23"/>
      <c r="FW149" s="23"/>
      <c r="FX149" s="23"/>
      <c r="FY149" s="23"/>
      <c r="FZ149" s="23"/>
      <c r="GA149" s="23"/>
      <c r="GB149" s="23"/>
      <c r="GC149" s="23"/>
      <c r="GD149" s="23"/>
      <c r="GE149" s="23"/>
      <c r="GF149" s="23"/>
      <c r="GG149" s="23"/>
      <c r="GH149" s="23"/>
      <c r="GI149" s="23"/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</row>
    <row r="150">
      <c r="A150" s="23"/>
      <c r="B150" s="23"/>
      <c r="C150" s="138"/>
      <c r="D150" s="367" t="s">
        <v>801</v>
      </c>
      <c r="E150" s="458" t="s">
        <v>802</v>
      </c>
      <c r="F150" s="459" t="s">
        <v>803</v>
      </c>
      <c r="G150" s="460" t="s">
        <v>804</v>
      </c>
      <c r="H150" s="453" t="s">
        <v>805</v>
      </c>
      <c r="I150" s="96"/>
      <c r="J150" s="433"/>
      <c r="K150" s="103"/>
      <c r="L150" s="103"/>
      <c r="M150" s="367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  <c r="HT150" s="23"/>
      <c r="HU150" s="23"/>
      <c r="HV150" s="23"/>
      <c r="HW150" s="23"/>
      <c r="HX150" s="23"/>
      <c r="HY150" s="23"/>
      <c r="HZ150" s="23"/>
      <c r="IA150" s="23"/>
      <c r="IB150" s="23"/>
      <c r="IC150" s="23"/>
      <c r="ID150" s="23"/>
      <c r="IE150" s="23"/>
      <c r="IF150" s="23"/>
    </row>
    <row r="151">
      <c r="A151" s="31"/>
      <c r="B151" s="32"/>
      <c r="C151" s="210">
        <v>7620.0</v>
      </c>
      <c r="D151" s="461">
        <f t="shared" ref="D151:D158" si="1">SUM(E151:G151)</f>
        <v>239.19</v>
      </c>
      <c r="E151" s="462">
        <v>99.25</v>
      </c>
      <c r="F151" s="462">
        <v>139.94</v>
      </c>
      <c r="G151" s="462">
        <v>0.0</v>
      </c>
      <c r="H151" s="457" t="s">
        <v>806</v>
      </c>
      <c r="I151" s="96"/>
      <c r="J151" s="433"/>
      <c r="K151" s="103"/>
      <c r="L151" s="10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  <c r="FR151" s="23"/>
      <c r="FS151" s="23"/>
      <c r="FT151" s="23"/>
      <c r="FU151" s="23"/>
      <c r="FV151" s="23"/>
      <c r="FW151" s="23"/>
      <c r="FX151" s="23"/>
      <c r="FY151" s="23"/>
      <c r="FZ151" s="23"/>
      <c r="GA151" s="23"/>
      <c r="GB151" s="23"/>
      <c r="GC151" s="23"/>
      <c r="GD151" s="23"/>
      <c r="GE151" s="23"/>
      <c r="GF151" s="23"/>
      <c r="GG151" s="23"/>
      <c r="GH151" s="23"/>
      <c r="GI151" s="23"/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</row>
    <row r="152">
      <c r="A152" s="23"/>
      <c r="B152" s="32"/>
      <c r="C152" s="210">
        <v>7625.0</v>
      </c>
      <c r="D152" s="461">
        <f t="shared" si="1"/>
        <v>373.63</v>
      </c>
      <c r="E152" s="463">
        <v>273.88</v>
      </c>
      <c r="F152" s="463">
        <v>60.7</v>
      </c>
      <c r="G152" s="463">
        <v>39.05</v>
      </c>
      <c r="H152" s="457" t="s">
        <v>807</v>
      </c>
      <c r="I152" s="23"/>
      <c r="J152" s="23"/>
      <c r="K152" s="367"/>
      <c r="L152" s="23"/>
      <c r="M152" s="278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</row>
    <row r="153">
      <c r="A153" s="23"/>
      <c r="B153" s="32"/>
      <c r="C153" s="210">
        <v>7630.0</v>
      </c>
      <c r="D153" s="461">
        <f t="shared" si="1"/>
        <v>1113.8</v>
      </c>
      <c r="E153" s="463">
        <v>133.05</v>
      </c>
      <c r="F153" s="463">
        <v>961.36</v>
      </c>
      <c r="G153" s="463">
        <v>19.39</v>
      </c>
      <c r="H153" s="450"/>
      <c r="I153" s="96"/>
      <c r="J153" s="433"/>
      <c r="K153" s="103"/>
      <c r="L153" s="103"/>
      <c r="M153" s="367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  <c r="HT153" s="23"/>
      <c r="HU153" s="23"/>
      <c r="HV153" s="23"/>
      <c r="HW153" s="23"/>
      <c r="HX153" s="23"/>
      <c r="HY153" s="23"/>
      <c r="HZ153" s="23"/>
      <c r="IA153" s="23"/>
      <c r="IB153" s="23"/>
      <c r="IC153" s="23"/>
      <c r="ID153" s="23"/>
      <c r="IE153" s="23"/>
      <c r="IF153" s="23"/>
    </row>
    <row r="154">
      <c r="A154" s="278"/>
      <c r="B154" s="32"/>
      <c r="C154" s="210">
        <v>7635.0</v>
      </c>
      <c r="D154" s="461">
        <f t="shared" si="1"/>
        <v>1255.13</v>
      </c>
      <c r="E154" s="463">
        <v>831.37</v>
      </c>
      <c r="F154" s="463">
        <v>315.2</v>
      </c>
      <c r="G154" s="463">
        <v>108.56</v>
      </c>
      <c r="H154" s="450"/>
      <c r="I154" s="96"/>
      <c r="J154" s="278"/>
      <c r="K154" s="103"/>
      <c r="L154" s="10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  <c r="HT154" s="23"/>
      <c r="HU154" s="23"/>
      <c r="HV154" s="23"/>
      <c r="HW154" s="23"/>
      <c r="HX154" s="23"/>
      <c r="HY154" s="23"/>
      <c r="HZ154" s="23"/>
      <c r="IA154" s="23"/>
      <c r="IB154" s="23"/>
      <c r="IC154" s="23"/>
      <c r="ID154" s="23"/>
      <c r="IE154" s="23"/>
      <c r="IF154" s="23"/>
    </row>
    <row r="155">
      <c r="A155" s="23"/>
      <c r="B155" s="32"/>
      <c r="C155" s="210">
        <v>7640.0</v>
      </c>
      <c r="D155" s="461">
        <f t="shared" si="1"/>
        <v>486.86</v>
      </c>
      <c r="E155" s="463">
        <v>48.12</v>
      </c>
      <c r="F155" s="463">
        <v>438.74</v>
      </c>
      <c r="G155" s="463">
        <v>0.0</v>
      </c>
      <c r="H155" s="450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  <c r="FR155" s="23"/>
      <c r="FS155" s="23"/>
      <c r="FT155" s="23"/>
      <c r="FU155" s="23"/>
      <c r="FV155" s="23"/>
      <c r="FW155" s="23"/>
      <c r="FX155" s="23"/>
      <c r="FY155" s="23"/>
      <c r="FZ155" s="23"/>
      <c r="GA155" s="23"/>
      <c r="GB155" s="23"/>
      <c r="GC155" s="23"/>
      <c r="GD155" s="23"/>
      <c r="GE155" s="23"/>
      <c r="GF155" s="23"/>
      <c r="GG155" s="23"/>
      <c r="GH155" s="23"/>
      <c r="GI155" s="23"/>
      <c r="GJ155" s="23"/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</row>
    <row r="156">
      <c r="A156" s="23"/>
      <c r="B156" s="32"/>
      <c r="C156" s="210">
        <v>7645.0</v>
      </c>
      <c r="D156" s="461">
        <f t="shared" si="1"/>
        <v>412.35</v>
      </c>
      <c r="E156" s="463">
        <v>359.79</v>
      </c>
      <c r="F156" s="463">
        <v>23.47</v>
      </c>
      <c r="G156" s="463">
        <v>29.09</v>
      </c>
      <c r="H156" s="450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</row>
    <row r="157">
      <c r="A157" s="23"/>
      <c r="B157" s="23"/>
      <c r="C157" s="210">
        <v>7817.0</v>
      </c>
      <c r="D157" s="461">
        <f t="shared" si="1"/>
        <v>151.78</v>
      </c>
      <c r="E157" s="463">
        <v>75.58</v>
      </c>
      <c r="F157" s="463">
        <v>0.0</v>
      </c>
      <c r="G157" s="463">
        <v>76.2</v>
      </c>
      <c r="H157" s="450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23"/>
      <c r="HX157" s="23"/>
      <c r="HY157" s="23"/>
      <c r="HZ157" s="23"/>
      <c r="IA157" s="23"/>
      <c r="IB157" s="23"/>
      <c r="IC157" s="23"/>
      <c r="ID157" s="23"/>
      <c r="IE157" s="23"/>
      <c r="IF157" s="23"/>
    </row>
    <row r="158">
      <c r="A158" s="23"/>
      <c r="B158" s="23"/>
      <c r="C158" s="210">
        <v>7117.0</v>
      </c>
      <c r="D158" s="461">
        <f t="shared" si="1"/>
        <v>34.62</v>
      </c>
      <c r="E158" s="463">
        <v>34.62</v>
      </c>
      <c r="F158" s="463">
        <v>0.0</v>
      </c>
      <c r="G158" s="463">
        <v>0.0</v>
      </c>
      <c r="H158" s="450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  <c r="HT158" s="23"/>
      <c r="HU158" s="23"/>
      <c r="HV158" s="23"/>
      <c r="HW158" s="23"/>
      <c r="HX158" s="23"/>
      <c r="HY158" s="23"/>
      <c r="HZ158" s="23"/>
      <c r="IA158" s="23"/>
      <c r="IB158" s="23"/>
      <c r="IC158" s="23"/>
      <c r="ID158" s="23"/>
      <c r="IE158" s="23"/>
      <c r="IF158" s="23"/>
    </row>
    <row r="159">
      <c r="A159" s="23"/>
      <c r="B159" s="23"/>
      <c r="C159" s="23"/>
      <c r="D159" s="366">
        <f t="shared" ref="D159:G159" si="2">SUM(D151:D158)</f>
        <v>4067.36</v>
      </c>
      <c r="E159" s="451">
        <f t="shared" si="2"/>
        <v>1855.66</v>
      </c>
      <c r="F159" s="451">
        <f t="shared" si="2"/>
        <v>1939.41</v>
      </c>
      <c r="G159" s="451">
        <f t="shared" si="2"/>
        <v>272.29</v>
      </c>
      <c r="H159" s="451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  <c r="FL159" s="23"/>
      <c r="FM159" s="23"/>
      <c r="FN159" s="23"/>
      <c r="FO159" s="23"/>
      <c r="FP159" s="23"/>
      <c r="FQ159" s="23"/>
      <c r="FR159" s="23"/>
      <c r="FS159" s="23"/>
      <c r="FT159" s="23"/>
      <c r="FU159" s="23"/>
      <c r="FV159" s="23"/>
      <c r="FW159" s="23"/>
      <c r="FX159" s="23"/>
      <c r="FY159" s="23"/>
      <c r="FZ159" s="23"/>
      <c r="GA159" s="23"/>
      <c r="GB159" s="23"/>
      <c r="GC159" s="23"/>
      <c r="GD159" s="23"/>
      <c r="GE159" s="23"/>
      <c r="GF159" s="23"/>
      <c r="GG159" s="23"/>
      <c r="GH159" s="23"/>
      <c r="GI159" s="23"/>
      <c r="GJ159" s="23"/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  <c r="HT159" s="23"/>
      <c r="HU159" s="23"/>
      <c r="HV159" s="23"/>
      <c r="HW159" s="23"/>
      <c r="HX159" s="23"/>
      <c r="HY159" s="23"/>
      <c r="HZ159" s="23"/>
      <c r="IA159" s="23"/>
      <c r="IB159" s="23"/>
      <c r="IC159" s="23"/>
      <c r="ID159" s="23"/>
      <c r="IE159" s="23"/>
      <c r="IF159" s="23"/>
    </row>
    <row r="160">
      <c r="A160" s="96"/>
      <c r="B160" s="452">
        <v>4067.36</v>
      </c>
      <c r="C160" s="124" t="s">
        <v>808</v>
      </c>
      <c r="D160" s="370">
        <f>D159-E145</f>
        <v>0</v>
      </c>
      <c r="E160" s="31"/>
      <c r="F160" s="31"/>
      <c r="G160" s="31"/>
      <c r="H160" s="31"/>
      <c r="I160" s="31"/>
      <c r="J160" s="453"/>
      <c r="K160" s="453"/>
      <c r="L160" s="31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  <c r="FS160" s="23"/>
      <c r="FT160" s="23"/>
      <c r="FU160" s="23"/>
      <c r="FV160" s="23"/>
      <c r="FW160" s="23"/>
      <c r="FX160" s="23"/>
      <c r="FY160" s="23"/>
      <c r="FZ160" s="23"/>
      <c r="GA160" s="23"/>
      <c r="GB160" s="23"/>
      <c r="GC160" s="23"/>
      <c r="GD160" s="23"/>
      <c r="GE160" s="23"/>
      <c r="GF160" s="23"/>
      <c r="GG160" s="23"/>
      <c r="GH160" s="23"/>
      <c r="GI160" s="23"/>
      <c r="GJ160" s="23"/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  <c r="HT160" s="23"/>
      <c r="HU160" s="23"/>
      <c r="HV160" s="23"/>
      <c r="HW160" s="23"/>
      <c r="HX160" s="23"/>
      <c r="HY160" s="23"/>
      <c r="HZ160" s="23"/>
      <c r="IA160" s="23"/>
      <c r="IB160" s="23"/>
      <c r="IC160" s="23"/>
      <c r="ID160" s="23"/>
      <c r="IE160" s="23"/>
      <c r="IF160" s="23"/>
    </row>
    <row r="161">
      <c r="A161" s="96"/>
      <c r="B161" s="23"/>
      <c r="C161" s="23"/>
      <c r="D161" s="23"/>
      <c r="E161" s="23"/>
      <c r="F161" s="23"/>
      <c r="G161" s="456">
        <f>SUM(E159:G159)</f>
        <v>4067.36</v>
      </c>
      <c r="H161" s="456"/>
      <c r="I161" s="23"/>
      <c r="J161" s="457"/>
      <c r="K161" s="457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  <c r="FR161" s="23"/>
      <c r="FS161" s="23"/>
      <c r="FT161" s="23"/>
      <c r="FU161" s="23"/>
      <c r="FV161" s="23"/>
      <c r="FW161" s="23"/>
      <c r="FX161" s="23"/>
      <c r="FY161" s="23"/>
      <c r="FZ161" s="23"/>
      <c r="GA161" s="23"/>
      <c r="GB161" s="23"/>
      <c r="GC161" s="23"/>
      <c r="GD161" s="23"/>
      <c r="GE161" s="23"/>
      <c r="GF161" s="23"/>
      <c r="GG161" s="23"/>
      <c r="GH161" s="23"/>
      <c r="GI161" s="23"/>
      <c r="GJ161" s="23"/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  <c r="HT161" s="23"/>
      <c r="HU161" s="23"/>
      <c r="HV161" s="23"/>
      <c r="HW161" s="23"/>
      <c r="HX161" s="23"/>
      <c r="HY161" s="23"/>
      <c r="HZ161" s="23"/>
      <c r="IA161" s="23"/>
      <c r="IB161" s="23"/>
      <c r="IC161" s="23"/>
      <c r="ID161" s="23"/>
      <c r="IE161" s="23"/>
      <c r="IF161" s="23"/>
    </row>
    <row r="162">
      <c r="A162" s="96"/>
      <c r="B162" s="23"/>
      <c r="C162" s="340" t="s">
        <v>262</v>
      </c>
      <c r="D162" s="367">
        <f>D151+D152</f>
        <v>612.82</v>
      </c>
      <c r="E162" s="23"/>
      <c r="F162" s="23"/>
      <c r="G162" s="23"/>
      <c r="H162" s="23"/>
      <c r="I162" s="23"/>
      <c r="J162" s="457"/>
      <c r="K162" s="464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  <c r="FL162" s="23"/>
      <c r="FM162" s="23"/>
      <c r="FN162" s="23"/>
      <c r="FO162" s="23"/>
      <c r="FP162" s="23"/>
      <c r="FQ162" s="23"/>
      <c r="FR162" s="23"/>
      <c r="FS162" s="23"/>
      <c r="FT162" s="23"/>
      <c r="FU162" s="23"/>
      <c r="FV162" s="23"/>
      <c r="FW162" s="23"/>
      <c r="FX162" s="23"/>
      <c r="FY162" s="23"/>
      <c r="FZ162" s="23"/>
      <c r="GA162" s="23"/>
      <c r="GB162" s="23"/>
      <c r="GC162" s="23"/>
      <c r="GD162" s="23"/>
      <c r="GE162" s="23"/>
      <c r="GF162" s="23"/>
      <c r="GG162" s="23"/>
      <c r="GH162" s="23"/>
      <c r="GI162" s="23"/>
      <c r="GJ162" s="23"/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  <c r="HT162" s="23"/>
      <c r="HU162" s="23"/>
      <c r="HV162" s="23"/>
      <c r="HW162" s="23"/>
      <c r="HX162" s="23"/>
      <c r="HY162" s="23"/>
      <c r="HZ162" s="23"/>
      <c r="IA162" s="23"/>
      <c r="IB162" s="23"/>
      <c r="IC162" s="23"/>
      <c r="ID162" s="23"/>
      <c r="IE162" s="23"/>
      <c r="IF162" s="23"/>
    </row>
    <row r="163">
      <c r="A163" s="96"/>
      <c r="B163" s="23"/>
      <c r="C163" s="340" t="s">
        <v>327</v>
      </c>
      <c r="D163" s="367">
        <f>D153+D154</f>
        <v>2368.93</v>
      </c>
      <c r="E163" s="23"/>
      <c r="F163" s="23"/>
      <c r="G163" s="23"/>
      <c r="H163" s="23"/>
      <c r="I163" s="23"/>
      <c r="J163" s="23"/>
      <c r="K163" s="464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  <c r="FL163" s="23"/>
      <c r="FM163" s="23"/>
      <c r="FN163" s="23"/>
      <c r="FO163" s="23"/>
      <c r="FP163" s="23"/>
      <c r="FQ163" s="23"/>
      <c r="FR163" s="23"/>
      <c r="FS163" s="23"/>
      <c r="FT163" s="23"/>
      <c r="FU163" s="23"/>
      <c r="FV163" s="23"/>
      <c r="FW163" s="23"/>
      <c r="FX163" s="23"/>
      <c r="FY163" s="23"/>
      <c r="FZ163" s="23"/>
      <c r="GA163" s="23"/>
      <c r="GB163" s="23"/>
      <c r="GC163" s="23"/>
      <c r="GD163" s="23"/>
      <c r="GE163" s="23"/>
      <c r="GF163" s="23"/>
      <c r="GG163" s="23"/>
      <c r="GH163" s="23"/>
      <c r="GI163" s="23"/>
      <c r="GJ163" s="23"/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  <c r="HT163" s="23"/>
      <c r="HU163" s="23"/>
      <c r="HV163" s="23"/>
      <c r="HW163" s="23"/>
      <c r="HX163" s="23"/>
      <c r="HY163" s="23"/>
      <c r="HZ163" s="23"/>
      <c r="IA163" s="23"/>
      <c r="IB163" s="23"/>
      <c r="IC163" s="23"/>
      <c r="ID163" s="23"/>
      <c r="IE163" s="23"/>
      <c r="IF163" s="23"/>
    </row>
    <row r="164">
      <c r="A164" s="96"/>
      <c r="B164" s="31"/>
      <c r="C164" s="340" t="s">
        <v>468</v>
      </c>
      <c r="D164" s="367">
        <f>D155+D156</f>
        <v>899.21</v>
      </c>
      <c r="E164" s="23"/>
      <c r="F164" s="23"/>
      <c r="G164" s="23"/>
      <c r="H164" s="23"/>
      <c r="I164" s="23"/>
      <c r="J164" s="23"/>
      <c r="K164" s="464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  <c r="FS164" s="23"/>
      <c r="FT164" s="23"/>
      <c r="FU164" s="23"/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/>
      <c r="GG164" s="23"/>
      <c r="GH164" s="23"/>
      <c r="GI164" s="23"/>
      <c r="GJ164" s="23"/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</row>
    <row r="165">
      <c r="A165" s="96"/>
      <c r="B165" s="23"/>
      <c r="C165" s="340" t="s">
        <v>809</v>
      </c>
      <c r="D165" s="465">
        <f>D157+D158</f>
        <v>186.4</v>
      </c>
      <c r="E165" s="23"/>
      <c r="F165" s="23"/>
      <c r="G165" s="23"/>
      <c r="H165" s="23"/>
      <c r="I165" s="23"/>
      <c r="J165" s="23"/>
      <c r="K165" s="464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  <c r="FL165" s="23"/>
      <c r="FM165" s="23"/>
      <c r="FN165" s="23"/>
      <c r="FO165" s="23"/>
      <c r="FP165" s="23"/>
      <c r="FQ165" s="23"/>
      <c r="FR165" s="23"/>
      <c r="FS165" s="23"/>
      <c r="FT165" s="23"/>
      <c r="FU165" s="23"/>
      <c r="FV165" s="23"/>
      <c r="FW165" s="23"/>
      <c r="FX165" s="23"/>
      <c r="FY165" s="23"/>
      <c r="FZ165" s="23"/>
      <c r="GA165" s="23"/>
      <c r="GB165" s="23"/>
      <c r="GC165" s="23"/>
      <c r="GD165" s="23"/>
      <c r="GE165" s="23"/>
      <c r="GF165" s="23"/>
      <c r="GG165" s="23"/>
      <c r="GH165" s="23"/>
      <c r="GI165" s="23"/>
      <c r="GJ165" s="23"/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  <c r="HT165" s="23"/>
      <c r="HU165" s="23"/>
      <c r="HV165" s="23"/>
      <c r="HW165" s="23"/>
      <c r="HX165" s="23"/>
      <c r="HY165" s="23"/>
      <c r="HZ165" s="23"/>
      <c r="IA165" s="23"/>
      <c r="IB165" s="23"/>
      <c r="IC165" s="23"/>
      <c r="ID165" s="23"/>
      <c r="IE165" s="23"/>
      <c r="IF165" s="23"/>
    </row>
    <row r="166">
      <c r="A166" s="96"/>
      <c r="B166" s="23"/>
      <c r="C166" s="23"/>
      <c r="D166" s="367">
        <f>SUM(D162:D165)</f>
        <v>4067.36</v>
      </c>
      <c r="E166" s="23"/>
      <c r="F166" s="23"/>
      <c r="G166" s="23"/>
      <c r="H166" s="23"/>
      <c r="I166" s="23"/>
      <c r="J166" s="23"/>
      <c r="K166" s="464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  <c r="FS166" s="23"/>
      <c r="FT166" s="23"/>
      <c r="FU166" s="23"/>
      <c r="FV166" s="23"/>
      <c r="FW166" s="23"/>
      <c r="FX166" s="23"/>
      <c r="FY166" s="23"/>
      <c r="FZ166" s="23"/>
      <c r="GA166" s="23"/>
      <c r="GB166" s="23"/>
      <c r="GC166" s="23"/>
      <c r="GD166" s="23"/>
      <c r="GE166" s="23"/>
      <c r="GF166" s="23"/>
      <c r="GG166" s="23"/>
      <c r="GH166" s="23"/>
      <c r="GI166" s="23"/>
      <c r="GJ166" s="23"/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  <c r="HT166" s="23"/>
      <c r="HU166" s="23"/>
      <c r="HV166" s="23"/>
      <c r="HW166" s="23"/>
      <c r="HX166" s="23"/>
      <c r="HY166" s="23"/>
      <c r="HZ166" s="23"/>
      <c r="IA166" s="23"/>
      <c r="IB166" s="23"/>
      <c r="IC166" s="23"/>
      <c r="ID166" s="23"/>
      <c r="IE166" s="23"/>
      <c r="IF166" s="23"/>
    </row>
    <row r="167">
      <c r="A167" s="96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  <c r="FL167" s="23"/>
      <c r="FM167" s="23"/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  <c r="HT167" s="23"/>
      <c r="HU167" s="23"/>
      <c r="HV167" s="23"/>
      <c r="HW167" s="23"/>
      <c r="HX167" s="23"/>
      <c r="HY167" s="23"/>
      <c r="HZ167" s="23"/>
      <c r="IA167" s="23"/>
      <c r="IB167" s="23"/>
      <c r="IC167" s="23"/>
      <c r="ID167" s="23"/>
      <c r="IE167" s="23"/>
      <c r="IF167" s="23"/>
    </row>
    <row r="168">
      <c r="A168" s="96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</row>
  </sheetData>
  <autoFilter ref="$A$1:$IF$145"/>
  <printOptions gridLines="1"/>
  <pageMargins bottom="0.0" footer="0.0" header="0.0" left="0.0" right="0.0" top="0.5905511811023623"/>
  <pageSetup paperSize="9" orientation="landscape"/>
  <headerFooter>
    <oddHeader>&amp;L&amp;F&amp;RList: &amp;A</oddHead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8.14"/>
    <col customWidth="1" min="3" max="3" width="17.0"/>
    <col customWidth="1" min="4" max="4" width="20.86"/>
    <col customWidth="1" min="5" max="5" width="23.29"/>
    <col customWidth="1" min="6" max="8" width="9.14"/>
    <col customWidth="1" min="9" max="9" width="15.71"/>
    <col customWidth="1" min="10" max="26" width="9.14"/>
  </cols>
  <sheetData>
    <row r="1" ht="18.0" customHeight="1">
      <c r="A1" s="22" t="s">
        <v>810</v>
      </c>
      <c r="B1" s="367"/>
      <c r="C1" s="404"/>
      <c r="D1" s="404"/>
      <c r="E1" s="367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8.0" customHeight="1">
      <c r="A2" s="22"/>
      <c r="B2" s="367"/>
      <c r="C2" s="404"/>
      <c r="D2" s="404"/>
      <c r="E2" s="367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8.0" customHeight="1">
      <c r="A3" s="23"/>
      <c r="B3" s="466"/>
      <c r="C3" s="467" t="s">
        <v>811</v>
      </c>
      <c r="D3" s="454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8.0" customHeight="1">
      <c r="A4" s="23"/>
      <c r="B4" s="207" t="s">
        <v>65</v>
      </c>
      <c r="C4" s="468">
        <v>4067.3599999999974</v>
      </c>
      <c r="D4" s="469" t="s">
        <v>812</v>
      </c>
      <c r="E4" s="23"/>
      <c r="F4" s="23"/>
      <c r="G4" s="124"/>
      <c r="H4" s="124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8.0" customHeight="1">
      <c r="A5" s="23"/>
      <c r="B5" s="207" t="s">
        <v>813</v>
      </c>
      <c r="C5" s="470">
        <f t="shared" ref="C5:C8" si="1">$C$4*E18</f>
        <v>186.4</v>
      </c>
      <c r="D5" s="471">
        <f t="shared" ref="D5:D6" si="2">CEILING(C18,1)-1</f>
        <v>23738</v>
      </c>
      <c r="E5" s="23"/>
      <c r="F5" s="23"/>
      <c r="G5" s="124"/>
      <c r="H5" s="124"/>
      <c r="I5" s="23"/>
      <c r="J5" s="23"/>
      <c r="K5" s="23"/>
      <c r="L5" s="23"/>
      <c r="M5" s="23"/>
      <c r="N5" s="23"/>
      <c r="O5" s="124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8.0" customHeight="1">
      <c r="A6" s="23"/>
      <c r="B6" s="207" t="s">
        <v>262</v>
      </c>
      <c r="C6" s="470">
        <f t="shared" si="1"/>
        <v>612.82</v>
      </c>
      <c r="D6" s="471">
        <f t="shared" si="2"/>
        <v>78043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124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8.0" customHeight="1">
      <c r="A7" s="23"/>
      <c r="B7" s="207" t="s">
        <v>327</v>
      </c>
      <c r="C7" s="470">
        <f t="shared" si="1"/>
        <v>2368.93</v>
      </c>
      <c r="D7" s="471">
        <f t="shared" ref="D7:D8" si="3">CEILING(C20,1)</f>
        <v>301687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124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8.0" customHeight="1">
      <c r="A8" s="23"/>
      <c r="B8" s="207" t="s">
        <v>468</v>
      </c>
      <c r="C8" s="470">
        <f t="shared" si="1"/>
        <v>899.21</v>
      </c>
      <c r="D8" s="471">
        <f t="shared" si="3"/>
        <v>114516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124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8.0" customHeight="1">
      <c r="A9" s="23"/>
      <c r="B9" s="472" t="s">
        <v>81</v>
      </c>
      <c r="C9" s="473">
        <f>C5+C6+C7+C8</f>
        <v>4067.36</v>
      </c>
      <c r="D9" s="473">
        <f>SUM(D5:D8)</f>
        <v>517984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18.0" customHeight="1">
      <c r="A10" s="23"/>
      <c r="B10" s="23"/>
      <c r="C10" s="468">
        <f>D22</f>
        <v>4067.36</v>
      </c>
      <c r="D10" s="23" t="s">
        <v>814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t="18.0" customHeight="1">
      <c r="A11" s="23"/>
      <c r="B11" s="23"/>
      <c r="C11" s="23"/>
      <c r="D11" s="23"/>
      <c r="E11" s="23"/>
      <c r="F11" s="23"/>
      <c r="G11" s="23"/>
      <c r="H11" s="23"/>
      <c r="I11" s="474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t="18.0" customHeight="1">
      <c r="A12" s="23"/>
      <c r="B12" s="90" t="s">
        <v>815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18.0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8.0" customHeight="1">
      <c r="A14" s="23" t="s">
        <v>816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8.0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34.5" customHeight="1">
      <c r="A16" s="23"/>
      <c r="B16" s="475">
        <v>2023.0</v>
      </c>
      <c r="C16" s="476" t="s">
        <v>811</v>
      </c>
      <c r="D16" s="477" t="s">
        <v>817</v>
      </c>
      <c r="E16" s="478" t="s">
        <v>818</v>
      </c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8.0" customHeight="1">
      <c r="A17" s="23"/>
      <c r="B17" s="479" t="s">
        <v>819</v>
      </c>
      <c r="C17" s="480">
        <f>'0_PRIDEL'!I26</f>
        <v>517984.3864</v>
      </c>
      <c r="D17" s="480">
        <f>'0_PRIDEL'!I25</f>
        <v>4067.36</v>
      </c>
      <c r="E17" s="481">
        <v>1.0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8.0" customHeight="1">
      <c r="A18" s="23"/>
      <c r="B18" s="482" t="s">
        <v>813</v>
      </c>
      <c r="C18" s="483">
        <f t="shared" ref="C18:C21" si="4">E18*$C$17</f>
        <v>23738.31911</v>
      </c>
      <c r="D18" s="484">
        <f>'7_Plochy pracovišť'!D165</f>
        <v>186.4</v>
      </c>
      <c r="E18" s="485">
        <f t="shared" ref="E18:E21" si="5">D18/$D$17</f>
        <v>0.04582825223</v>
      </c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8.0" customHeight="1">
      <c r="A19" s="23"/>
      <c r="B19" s="486" t="s">
        <v>262</v>
      </c>
      <c r="C19" s="487">
        <f t="shared" si="4"/>
        <v>78043.54463</v>
      </c>
      <c r="D19" s="488">
        <f>'7_Plochy pracovišť'!D162</f>
        <v>612.82</v>
      </c>
      <c r="E19" s="489">
        <f t="shared" si="5"/>
        <v>0.150667755</v>
      </c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8.0" customHeight="1">
      <c r="A20" s="23"/>
      <c r="B20" s="486" t="s">
        <v>327</v>
      </c>
      <c r="C20" s="487">
        <f t="shared" si="4"/>
        <v>301686.7827</v>
      </c>
      <c r="D20" s="488">
        <f>'7_Plochy pracovišť'!D163</f>
        <v>2368.93</v>
      </c>
      <c r="E20" s="489">
        <f t="shared" si="5"/>
        <v>0.5824244719</v>
      </c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8.0" customHeight="1">
      <c r="A21" s="23"/>
      <c r="B21" s="490" t="s">
        <v>468</v>
      </c>
      <c r="C21" s="491">
        <f t="shared" si="4"/>
        <v>114515.74</v>
      </c>
      <c r="D21" s="492">
        <f>'7_Plochy pracovišť'!D164</f>
        <v>899.21</v>
      </c>
      <c r="E21" s="493">
        <f t="shared" si="5"/>
        <v>0.2210795209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8.0" customHeight="1">
      <c r="A22" s="23"/>
      <c r="B22" s="23" t="s">
        <v>81</v>
      </c>
      <c r="C22" s="451">
        <f t="shared" ref="C22:E22" si="6">SUM(C18:C21)</f>
        <v>517984.3864</v>
      </c>
      <c r="D22" s="451">
        <f t="shared" si="6"/>
        <v>4067.36</v>
      </c>
      <c r="E22" s="494">
        <f t="shared" si="6"/>
        <v>1</v>
      </c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8.0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8.0" customHeight="1">
      <c r="A24" s="23"/>
      <c r="B24" s="23"/>
      <c r="C24" s="23" t="s">
        <v>820</v>
      </c>
      <c r="D24" s="495">
        <f>D17-D22</f>
        <v>0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8.0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8.0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8.0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8.0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8.0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8.0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8.0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8.0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8.0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8.0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8.0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8.0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8.0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8.0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8.0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8.0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8.0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8.0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8.0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8.0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8.0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8.0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8.0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8.0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8.0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8.0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8.0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8.0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8.0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8.0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8.0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8.0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8.0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8.0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8.0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8.0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8.0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8.0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8.0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8.0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8.0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8.0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8.0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8.0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8.0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8.0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8.0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8.0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8.0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8.0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8.0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8.0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8.0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8.0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8.0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8.0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8.0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8.0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8.0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8.0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8.0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8.0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8.0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8.0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8.0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8.0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8.0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8.0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8.0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8.0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8.0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8.0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8.0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8.0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8.0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8.0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8.0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8.0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8.0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8.0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8.0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8.0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8.0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8.0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8.0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8.0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8.0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8.0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8.0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8.0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8.0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8.0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8.0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8.0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8.0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8.0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8.0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8.0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8.0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8.0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8.0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8.0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8.0" customHeigh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8.0" customHeight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8.0" customHeight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8.0" customHeight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8.0" customHeight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8.0" customHeight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8.0" customHeight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8.0" customHeight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8.0" customHeight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8.0" customHeight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8.0" customHeight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8.0" customHeight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8.0" customHeight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8.0" customHeight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8.0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8.0" customHeight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8.0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8.0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8.0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8.0" customHeight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8.0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8.0" customHeight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8.0" customHeight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8.0" customHeight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8.0" customHeight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8.0" customHeight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8.0" customHeight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8.0" customHeight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8.0" customHeight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8.0" customHeight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8.0" customHeight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8.0" customHeight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8.0" customHeight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8.0" customHeight="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8.0" customHeight="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8.0" customHeight="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8.0" customHeight="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8.0" customHeight="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8.0" customHeight="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8.0" customHeight="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8.0" customHeight="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8.0" customHeight="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8.0" customHeight="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8.0" customHeight="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8.0" customHeight="1">
      <c r="A171" s="114"/>
      <c r="B171" s="114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ht="18.0" customHeight="1">
      <c r="A172" s="114"/>
      <c r="B172" s="114"/>
      <c r="C172" s="114"/>
      <c r="D172" s="114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ht="18.0" customHeight="1">
      <c r="A173" s="114"/>
      <c r="B173" s="114"/>
      <c r="C173" s="114"/>
      <c r="D173" s="114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ht="18.0" customHeight="1">
      <c r="A174" s="114"/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ht="18.0" customHeight="1">
      <c r="A175" s="114"/>
      <c r="B175" s="114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ht="18.0" customHeight="1">
      <c r="A176" s="114"/>
      <c r="B176" s="114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ht="18.0" customHeight="1">
      <c r="A177" s="114"/>
      <c r="B177" s="114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ht="18.0" customHeight="1">
      <c r="A178" s="114"/>
      <c r="B178" s="114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ht="18.0" customHeight="1">
      <c r="A179" s="114"/>
      <c r="B179" s="114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ht="18.0" customHeight="1">
      <c r="A180" s="114"/>
      <c r="B180" s="114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ht="18.0" customHeight="1">
      <c r="A181" s="114"/>
      <c r="B181" s="114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ht="18.0" customHeight="1">
      <c r="A182" s="114"/>
      <c r="B182" s="114"/>
      <c r="C182" s="114"/>
      <c r="D182" s="114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ht="18.0" customHeight="1">
      <c r="A183" s="114"/>
      <c r="B183" s="114"/>
      <c r="C183" s="114"/>
      <c r="D183" s="114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ht="18.0" customHeight="1">
      <c r="A184" s="114"/>
      <c r="B184" s="114"/>
      <c r="C184" s="114"/>
      <c r="D184" s="114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ht="18.0" customHeight="1">
      <c r="A185" s="114"/>
      <c r="B185" s="114"/>
      <c r="C185" s="114"/>
      <c r="D185" s="114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ht="18.0" customHeight="1">
      <c r="A186" s="114"/>
      <c r="B186" s="114"/>
      <c r="C186" s="114"/>
      <c r="D186" s="114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ht="18.0" customHeight="1">
      <c r="A187" s="114"/>
      <c r="B187" s="114"/>
      <c r="C187" s="114"/>
      <c r="D187" s="114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ht="18.0" customHeight="1">
      <c r="A188" s="114"/>
      <c r="B188" s="114"/>
      <c r="C188" s="114"/>
      <c r="D188" s="114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ht="18.0" customHeight="1">
      <c r="A189" s="114"/>
      <c r="B189" s="114"/>
      <c r="C189" s="114"/>
      <c r="D189" s="114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ht="18.0" customHeight="1">
      <c r="A190" s="114"/>
      <c r="B190" s="114"/>
      <c r="C190" s="114"/>
      <c r="D190" s="114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ht="18.0" customHeight="1">
      <c r="A191" s="114"/>
      <c r="B191" s="114"/>
      <c r="C191" s="114"/>
      <c r="D191" s="114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ht="18.0" customHeight="1">
      <c r="A192" s="114"/>
      <c r="B192" s="114"/>
      <c r="C192" s="114"/>
      <c r="D192" s="114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ht="18.0" customHeight="1">
      <c r="A193" s="114"/>
      <c r="B193" s="114"/>
      <c r="C193" s="114"/>
      <c r="D193" s="114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ht="18.0" customHeight="1">
      <c r="A194" s="114"/>
      <c r="B194" s="114"/>
      <c r="C194" s="114"/>
      <c r="D194" s="114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ht="18.0" customHeight="1">
      <c r="A195" s="114"/>
      <c r="B195" s="114"/>
      <c r="C195" s="114"/>
      <c r="D195" s="114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ht="18.0" customHeight="1">
      <c r="A196" s="114"/>
      <c r="B196" s="114"/>
      <c r="C196" s="114"/>
      <c r="D196" s="114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ht="18.0" customHeight="1">
      <c r="A197" s="114"/>
      <c r="B197" s="114"/>
      <c r="C197" s="114"/>
      <c r="D197" s="114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ht="18.0" customHeight="1">
      <c r="A198" s="114"/>
      <c r="B198" s="114"/>
      <c r="C198" s="114"/>
      <c r="D198" s="114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ht="18.0" customHeight="1">
      <c r="A199" s="114"/>
      <c r="B199" s="114"/>
      <c r="C199" s="114"/>
      <c r="D199" s="114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ht="18.0" customHeight="1">
      <c r="A200" s="114"/>
      <c r="B200" s="114"/>
      <c r="C200" s="114"/>
      <c r="D200" s="114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ht="18.0" customHeight="1">
      <c r="A201" s="114"/>
      <c r="B201" s="114"/>
      <c r="C201" s="114"/>
      <c r="D201" s="114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ht="18.0" customHeight="1">
      <c r="A202" s="114"/>
      <c r="B202" s="114"/>
      <c r="C202" s="114"/>
      <c r="D202" s="114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ht="18.0" customHeight="1">
      <c r="A203" s="114"/>
      <c r="B203" s="114"/>
      <c r="C203" s="114"/>
      <c r="D203" s="114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ht="18.0" customHeight="1">
      <c r="A204" s="114"/>
      <c r="B204" s="114"/>
      <c r="C204" s="114"/>
      <c r="D204" s="114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ht="18.0" customHeight="1">
      <c r="A205" s="114"/>
      <c r="B205" s="114"/>
      <c r="C205" s="114"/>
      <c r="D205" s="114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ht="18.0" customHeight="1">
      <c r="A206" s="114"/>
      <c r="B206" s="114"/>
      <c r="C206" s="114"/>
      <c r="D206" s="114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ht="18.0" customHeight="1">
      <c r="A207" s="114"/>
      <c r="B207" s="114"/>
      <c r="C207" s="114"/>
      <c r="D207" s="114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ht="18.0" customHeight="1">
      <c r="A208" s="114"/>
      <c r="B208" s="114"/>
      <c r="C208" s="114"/>
      <c r="D208" s="114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ht="18.0" customHeight="1">
      <c r="A209" s="114"/>
      <c r="B209" s="114"/>
      <c r="C209" s="114"/>
      <c r="D209" s="114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ht="18.0" customHeight="1">
      <c r="A210" s="114"/>
      <c r="B210" s="114"/>
      <c r="C210" s="114"/>
      <c r="D210" s="114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ht="18.0" customHeight="1">
      <c r="A211" s="114"/>
      <c r="B211" s="114"/>
      <c r="C211" s="114"/>
      <c r="D211" s="114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ht="18.0" customHeight="1">
      <c r="A212" s="114"/>
      <c r="B212" s="114"/>
      <c r="C212" s="114"/>
      <c r="D212" s="114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ht="18.0" customHeight="1">
      <c r="A213" s="114"/>
      <c r="B213" s="114"/>
      <c r="C213" s="114"/>
      <c r="D213" s="114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ht="18.0" customHeight="1">
      <c r="A214" s="114"/>
      <c r="B214" s="114"/>
      <c r="C214" s="114"/>
      <c r="D214" s="114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ht="18.0" customHeight="1">
      <c r="A215" s="114"/>
      <c r="B215" s="114"/>
      <c r="C215" s="114"/>
      <c r="D215" s="114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ht="18.0" customHeight="1">
      <c r="A216" s="114"/>
      <c r="B216" s="114"/>
      <c r="C216" s="114"/>
      <c r="D216" s="114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ht="18.0" customHeight="1">
      <c r="A217" s="114"/>
      <c r="B217" s="114"/>
      <c r="C217" s="114"/>
      <c r="D217" s="114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ht="18.0" customHeight="1">
      <c r="A218" s="114"/>
      <c r="B218" s="114"/>
      <c r="C218" s="114"/>
      <c r="D218" s="114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ht="18.0" customHeight="1">
      <c r="A219" s="114"/>
      <c r="B219" s="114"/>
      <c r="C219" s="114"/>
      <c r="D219" s="114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ht="18.0" customHeight="1">
      <c r="A220" s="114"/>
      <c r="B220" s="114"/>
      <c r="C220" s="114"/>
      <c r="D220" s="114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ht="18.0" customHeight="1">
      <c r="A221" s="114"/>
      <c r="B221" s="114"/>
      <c r="C221" s="114"/>
      <c r="D221" s="114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ht="18.0" customHeight="1">
      <c r="A222" s="114"/>
      <c r="B222" s="114"/>
      <c r="C222" s="114"/>
      <c r="D222" s="114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ht="18.0" customHeight="1">
      <c r="A223" s="114"/>
      <c r="B223" s="114"/>
      <c r="C223" s="114"/>
      <c r="D223" s="114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ht="18.0" customHeight="1">
      <c r="A224" s="114"/>
      <c r="B224" s="114"/>
      <c r="C224" s="114"/>
      <c r="D224" s="114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ht="18.0" customHeight="1">
      <c r="A225" s="114"/>
      <c r="B225" s="114"/>
      <c r="C225" s="114"/>
      <c r="D225" s="114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ht="18.0" customHeight="1">
      <c r="A226" s="114"/>
      <c r="B226" s="114"/>
      <c r="C226" s="114"/>
      <c r="D226" s="114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ht="18.0" customHeight="1">
      <c r="A227" s="114"/>
      <c r="B227" s="114"/>
      <c r="C227" s="114"/>
      <c r="D227" s="114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ht="18.0" customHeight="1">
      <c r="A228" s="114"/>
      <c r="B228" s="114"/>
      <c r="C228" s="114"/>
      <c r="D228" s="114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ht="18.0" customHeight="1">
      <c r="A229" s="114"/>
      <c r="B229" s="114"/>
      <c r="C229" s="114"/>
      <c r="D229" s="114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ht="18.0" customHeight="1">
      <c r="A230" s="114"/>
      <c r="B230" s="114"/>
      <c r="C230" s="114"/>
      <c r="D230" s="114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ht="18.0" customHeight="1">
      <c r="A231" s="114"/>
      <c r="B231" s="114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ht="18.0" customHeight="1">
      <c r="A232" s="114"/>
      <c r="B232" s="114"/>
      <c r="C232" s="114"/>
      <c r="D232" s="114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ht="18.0" customHeight="1">
      <c r="A233" s="114"/>
      <c r="B233" s="114"/>
      <c r="C233" s="114"/>
      <c r="D233" s="114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ht="18.0" customHeight="1">
      <c r="A234" s="114"/>
      <c r="B234" s="114"/>
      <c r="C234" s="114"/>
      <c r="D234" s="114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ht="18.0" customHeight="1">
      <c r="A235" s="114"/>
      <c r="B235" s="114"/>
      <c r="C235" s="114"/>
      <c r="D235" s="114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ht="18.0" customHeight="1">
      <c r="A236" s="114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ht="18.0" customHeight="1">
      <c r="A237" s="114"/>
      <c r="B237" s="114"/>
      <c r="C237" s="114"/>
      <c r="D237" s="114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ht="18.0" customHeight="1">
      <c r="A238" s="114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ht="18.0" customHeight="1">
      <c r="A239" s="114"/>
      <c r="B239" s="114"/>
      <c r="C239" s="114"/>
      <c r="D239" s="114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ht="18.0" customHeight="1">
      <c r="A240" s="114"/>
      <c r="B240" s="114"/>
      <c r="C240" s="114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ht="18.0" customHeight="1">
      <c r="A241" s="114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ht="18.0" customHeight="1">
      <c r="A242" s="114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ht="18.0" customHeight="1">
      <c r="A243" s="11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ht="18.0" customHeight="1">
      <c r="A244" s="11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ht="18.0" customHeight="1">
      <c r="A245" s="114"/>
      <c r="B245" s="114"/>
      <c r="C245" s="114"/>
      <c r="D245" s="114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ht="18.0" customHeight="1">
      <c r="A246" s="114"/>
      <c r="B246" s="114"/>
      <c r="C246" s="114"/>
      <c r="D246" s="114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ht="18.0" customHeight="1">
      <c r="A247" s="11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ht="18.0" customHeight="1">
      <c r="A248" s="11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ht="18.0" customHeight="1">
      <c r="A249" s="11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ht="18.0" customHeight="1">
      <c r="A250" s="114"/>
      <c r="B250" s="114"/>
      <c r="C250" s="114"/>
      <c r="D250" s="114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ht="18.0" customHeight="1">
      <c r="A251" s="114"/>
      <c r="B251" s="114"/>
      <c r="C251" s="114"/>
      <c r="D251" s="114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ht="18.0" customHeight="1">
      <c r="A252" s="114"/>
      <c r="B252" s="114"/>
      <c r="C252" s="114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ht="18.0" customHeight="1">
      <c r="A253" s="114"/>
      <c r="B253" s="114"/>
      <c r="C253" s="114"/>
      <c r="D253" s="114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ht="18.0" customHeight="1">
      <c r="A254" s="114"/>
      <c r="B254" s="114"/>
      <c r="C254" s="114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ht="18.0" customHeight="1">
      <c r="A255" s="114"/>
      <c r="B255" s="114"/>
      <c r="C255" s="114"/>
      <c r="D255" s="114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ht="18.0" customHeight="1">
      <c r="A256" s="114"/>
      <c r="B256" s="114"/>
      <c r="C256" s="114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ht="18.0" customHeight="1">
      <c r="A257" s="114"/>
      <c r="B257" s="114"/>
      <c r="C257" s="114"/>
      <c r="D257" s="114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ht="18.0" customHeight="1">
      <c r="A258" s="114"/>
      <c r="B258" s="114"/>
      <c r="C258" s="114"/>
      <c r="D258" s="114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ht="18.0" customHeight="1">
      <c r="A259" s="114"/>
      <c r="B259" s="114"/>
      <c r="C259" s="114"/>
      <c r="D259" s="114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ht="18.0" customHeight="1">
      <c r="A260" s="114"/>
      <c r="B260" s="114"/>
      <c r="C260" s="114"/>
      <c r="D260" s="114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ht="18.0" customHeight="1">
      <c r="A261" s="114"/>
      <c r="B261" s="114"/>
      <c r="C261" s="114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ht="18.0" customHeight="1">
      <c r="A262" s="114"/>
      <c r="B262" s="114"/>
      <c r="C262" s="114"/>
      <c r="D262" s="114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ht="18.0" customHeight="1">
      <c r="A263" s="114"/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ht="18.0" customHeight="1">
      <c r="A264" s="114"/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ht="18.0" customHeight="1">
      <c r="A265" s="114"/>
      <c r="B265" s="114"/>
      <c r="C265" s="114"/>
      <c r="D265" s="114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ht="18.0" customHeight="1">
      <c r="A266" s="114"/>
      <c r="B266" s="114"/>
      <c r="C266" s="114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ht="18.0" customHeight="1">
      <c r="A267" s="114"/>
      <c r="B267" s="114"/>
      <c r="C267" s="114"/>
      <c r="D267" s="114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ht="18.0" customHeight="1">
      <c r="A268" s="114"/>
      <c r="B268" s="114"/>
      <c r="C268" s="114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ht="18.0" customHeight="1">
      <c r="A269" s="11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ht="18.0" customHeight="1">
      <c r="A270" s="114"/>
      <c r="B270" s="114"/>
      <c r="C270" s="114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ht="18.0" customHeight="1">
      <c r="A271" s="114"/>
      <c r="B271" s="114"/>
      <c r="C271" s="114"/>
      <c r="D271" s="114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ht="18.0" customHeight="1">
      <c r="A272" s="114"/>
      <c r="B272" s="114"/>
      <c r="C272" s="114"/>
      <c r="D272" s="114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ht="18.0" customHeight="1">
      <c r="A273" s="114"/>
      <c r="B273" s="114"/>
      <c r="C273" s="114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ht="18.0" customHeight="1">
      <c r="A274" s="114"/>
      <c r="B274" s="114"/>
      <c r="C274" s="114"/>
      <c r="D274" s="114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ht="18.0" customHeight="1">
      <c r="A275" s="114"/>
      <c r="B275" s="114"/>
      <c r="C275" s="114"/>
      <c r="D275" s="114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ht="18.0" customHeight="1">
      <c r="A276" s="114"/>
      <c r="B276" s="114"/>
      <c r="C276" s="114"/>
      <c r="D276" s="114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ht="18.0" customHeight="1">
      <c r="A277" s="114"/>
      <c r="B277" s="114"/>
      <c r="C277" s="114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ht="18.0" customHeight="1">
      <c r="A278" s="114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ht="18.0" customHeight="1">
      <c r="A279" s="114"/>
      <c r="B279" s="114"/>
      <c r="C279" s="114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ht="18.0" customHeight="1">
      <c r="A280" s="114"/>
      <c r="B280" s="114"/>
      <c r="C280" s="114"/>
      <c r="D280" s="114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ht="18.0" customHeight="1">
      <c r="A281" s="114"/>
      <c r="B281" s="114"/>
      <c r="C281" s="114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ht="18.0" customHeight="1">
      <c r="A282" s="114"/>
      <c r="B282" s="114"/>
      <c r="C282" s="114"/>
      <c r="D282" s="114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ht="18.0" customHeight="1">
      <c r="A283" s="114"/>
      <c r="B283" s="114"/>
      <c r="C283" s="114"/>
      <c r="D283" s="114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ht="18.0" customHeight="1">
      <c r="A284" s="114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ht="18.0" customHeight="1">
      <c r="A285" s="114"/>
      <c r="B285" s="114"/>
      <c r="C285" s="114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ht="18.0" customHeight="1">
      <c r="A286" s="114"/>
      <c r="B286" s="114"/>
      <c r="C286" s="114"/>
      <c r="D286" s="114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ht="18.0" customHeight="1">
      <c r="A287" s="114"/>
      <c r="B287" s="114"/>
      <c r="C287" s="114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ht="18.0" customHeight="1">
      <c r="A288" s="114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ht="18.0" customHeight="1">
      <c r="A289" s="114"/>
      <c r="B289" s="114"/>
      <c r="C289" s="114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ht="18.0" customHeight="1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ht="18.0" customHeight="1">
      <c r="A291" s="114"/>
      <c r="B291" s="114"/>
      <c r="C291" s="114"/>
      <c r="D291" s="114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ht="18.0" customHeight="1">
      <c r="A292" s="114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ht="18.0" customHeight="1">
      <c r="A293" s="114"/>
      <c r="B293" s="114"/>
      <c r="C293" s="114"/>
      <c r="D293" s="114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ht="18.0" customHeight="1">
      <c r="A294" s="114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ht="18.0" customHeight="1">
      <c r="A295" s="114"/>
      <c r="B295" s="114"/>
      <c r="C295" s="114"/>
      <c r="D295" s="114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ht="18.0" customHeight="1">
      <c r="A296" s="114"/>
      <c r="B296" s="114"/>
      <c r="C296" s="114"/>
      <c r="D296" s="114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ht="18.0" customHeight="1">
      <c r="A297" s="114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ht="18.0" customHeight="1">
      <c r="A298" s="114"/>
      <c r="B298" s="114"/>
      <c r="C298" s="114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ht="18.0" customHeight="1">
      <c r="A299" s="114"/>
      <c r="B299" s="114"/>
      <c r="C299" s="114"/>
      <c r="D299" s="114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ht="18.0" customHeight="1">
      <c r="A300" s="114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ht="18.0" customHeight="1">
      <c r="A301" s="114"/>
      <c r="B301" s="114"/>
      <c r="C301" s="114"/>
      <c r="D301" s="114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ht="18.0" customHeight="1">
      <c r="A302" s="114"/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ht="18.0" customHeight="1">
      <c r="A303" s="114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ht="18.0" customHeight="1">
      <c r="A304" s="114"/>
      <c r="B304" s="114"/>
      <c r="C304" s="114"/>
      <c r="D304" s="114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ht="18.0" customHeight="1">
      <c r="A305" s="114"/>
      <c r="B305" s="114"/>
      <c r="C305" s="114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ht="18.0" customHeight="1">
      <c r="A306" s="114"/>
      <c r="B306" s="114"/>
      <c r="C306" s="114"/>
      <c r="D306" s="114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ht="18.0" customHeight="1">
      <c r="A307" s="114"/>
      <c r="B307" s="114"/>
      <c r="C307" s="114"/>
      <c r="D307" s="114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ht="18.0" customHeight="1">
      <c r="A308" s="114"/>
      <c r="B308" s="114"/>
      <c r="C308" s="114"/>
      <c r="D308" s="114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ht="18.0" customHeight="1">
      <c r="A309" s="114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ht="18.0" customHeight="1">
      <c r="A310" s="114"/>
      <c r="B310" s="114"/>
      <c r="C310" s="114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ht="18.0" customHeight="1">
      <c r="A311" s="114"/>
      <c r="B311" s="114"/>
      <c r="C311" s="114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ht="18.0" customHeight="1">
      <c r="A312" s="114"/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ht="18.0" customHeight="1">
      <c r="A313" s="11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ht="18.0" customHeight="1">
      <c r="A314" s="114"/>
      <c r="B314" s="114"/>
      <c r="C314" s="114"/>
      <c r="D314" s="114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ht="18.0" customHeight="1">
      <c r="A315" s="114"/>
      <c r="B315" s="114"/>
      <c r="C315" s="114"/>
      <c r="D315" s="114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ht="18.0" customHeight="1">
      <c r="A316" s="114"/>
      <c r="B316" s="114"/>
      <c r="C316" s="114"/>
      <c r="D316" s="114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ht="18.0" customHeight="1">
      <c r="A317" s="114"/>
      <c r="B317" s="114"/>
      <c r="C317" s="114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ht="18.0" customHeight="1">
      <c r="A318" s="114"/>
      <c r="B318" s="114"/>
      <c r="C318" s="114"/>
      <c r="D318" s="114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ht="18.0" customHeight="1">
      <c r="A319" s="114"/>
      <c r="B319" s="114"/>
      <c r="C319" s="114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ht="18.0" customHeight="1">
      <c r="A320" s="114"/>
      <c r="B320" s="114"/>
      <c r="C320" s="114"/>
      <c r="D320" s="114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ht="18.0" customHeight="1">
      <c r="A321" s="114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ht="18.0" customHeight="1">
      <c r="A322" s="114"/>
      <c r="B322" s="114"/>
      <c r="C322" s="114"/>
      <c r="D322" s="114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ht="18.0" customHeight="1">
      <c r="A323" s="11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ht="18.0" customHeight="1">
      <c r="A324" s="114"/>
      <c r="B324" s="114"/>
      <c r="C324" s="114"/>
      <c r="D324" s="114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ht="18.0" customHeight="1">
      <c r="A325" s="114"/>
      <c r="B325" s="114"/>
      <c r="C325" s="114"/>
      <c r="D325" s="114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ht="18.0" customHeight="1">
      <c r="A326" s="114"/>
      <c r="B326" s="114"/>
      <c r="C326" s="114"/>
      <c r="D326" s="114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ht="18.0" customHeight="1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ht="18.0" customHeight="1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ht="18.0" customHeight="1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ht="18.0" customHeight="1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ht="18.0" customHeight="1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ht="18.0" customHeight="1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ht="18.0" customHeight="1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ht="18.0" customHeight="1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ht="18.0" customHeight="1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ht="18.0" customHeight="1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ht="18.0" customHeight="1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ht="18.0" customHeight="1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ht="18.0" customHeight="1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ht="18.0" customHeight="1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ht="18.0" customHeight="1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ht="18.0" customHeight="1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ht="18.0" customHeight="1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ht="18.0" customHeight="1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ht="18.0" customHeight="1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ht="18.0" customHeight="1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ht="18.0" customHeight="1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ht="18.0" customHeight="1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ht="18.0" customHeight="1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ht="18.0" customHeight="1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ht="18.0" customHeight="1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ht="18.0" customHeight="1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ht="18.0" customHeight="1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ht="18.0" customHeight="1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ht="18.0" customHeight="1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ht="18.0" customHeight="1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ht="18.0" customHeight="1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ht="18.0" customHeight="1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ht="18.0" customHeight="1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ht="18.0" customHeight="1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ht="18.0" customHeight="1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ht="18.0" customHeight="1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ht="18.0" customHeight="1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ht="18.0" customHeight="1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ht="18.0" customHeight="1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ht="18.0" customHeight="1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ht="18.0" customHeight="1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ht="18.0" customHeight="1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ht="18.0" customHeight="1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ht="18.0" customHeight="1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ht="18.0" customHeight="1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ht="18.0" customHeight="1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ht="18.0" customHeight="1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ht="18.0" customHeight="1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ht="18.0" customHeight="1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ht="18.0" customHeight="1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ht="18.0" customHeight="1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ht="18.0" customHeight="1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ht="18.0" customHeight="1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ht="18.0" customHeight="1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ht="18.0" customHeight="1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ht="18.0" customHeight="1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ht="18.0" customHeight="1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ht="18.0" customHeight="1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ht="18.0" customHeight="1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ht="18.0" customHeight="1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ht="18.0" customHeight="1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ht="18.0" customHeight="1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ht="18.0" customHeight="1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ht="18.0" customHeight="1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ht="18.0" customHeight="1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ht="18.0" customHeight="1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ht="18.0" customHeight="1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ht="18.0" customHeight="1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ht="18.0" customHeight="1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ht="18.0" customHeight="1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ht="18.0" customHeight="1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ht="18.0" customHeight="1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ht="18.0" customHeight="1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ht="18.0" customHeight="1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ht="18.0" customHeight="1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ht="18.0" customHeight="1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ht="18.0" customHeight="1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ht="18.0" customHeight="1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ht="18.0" customHeight="1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ht="18.0" customHeight="1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ht="18.0" customHeight="1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ht="18.0" customHeight="1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ht="18.0" customHeight="1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ht="18.0" customHeight="1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ht="18.0" customHeight="1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ht="18.0" customHeight="1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ht="18.0" customHeight="1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ht="18.0" customHeight="1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ht="18.0" customHeight="1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ht="18.0" customHeight="1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ht="18.0" customHeight="1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ht="18.0" customHeight="1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ht="18.0" customHeight="1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ht="18.0" customHeight="1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ht="18.0" customHeight="1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ht="18.0" customHeight="1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ht="18.0" customHeight="1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ht="18.0" customHeight="1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ht="18.0" customHeight="1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ht="18.0" customHeight="1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ht="18.0" customHeight="1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ht="18.0" customHeight="1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ht="18.0" customHeight="1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ht="18.0" customHeight="1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ht="18.0" customHeight="1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ht="18.0" customHeight="1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ht="18.0" customHeight="1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ht="18.0" customHeight="1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ht="18.0" customHeight="1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ht="18.0" customHeight="1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ht="18.0" customHeight="1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ht="18.0" customHeight="1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ht="18.0" customHeight="1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ht="18.0" customHeight="1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ht="18.0" customHeight="1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ht="18.0" customHeight="1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ht="18.0" customHeight="1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ht="18.0" customHeight="1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ht="18.0" customHeight="1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ht="18.0" customHeight="1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ht="18.0" customHeight="1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ht="18.0" customHeight="1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ht="18.0" customHeight="1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ht="18.0" customHeight="1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ht="18.0" customHeight="1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ht="18.0" customHeight="1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ht="18.0" customHeight="1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ht="18.0" customHeight="1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ht="18.0" customHeight="1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ht="18.0" customHeight="1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ht="18.0" customHeight="1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ht="18.0" customHeight="1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ht="18.0" customHeight="1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ht="18.0" customHeight="1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ht="18.0" customHeight="1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ht="18.0" customHeight="1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ht="18.0" customHeight="1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ht="18.0" customHeight="1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ht="18.0" customHeight="1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ht="18.0" customHeight="1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ht="18.0" customHeight="1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ht="18.0" customHeight="1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ht="18.0" customHeight="1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ht="18.0" customHeight="1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ht="18.0" customHeight="1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ht="18.0" customHeight="1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ht="18.0" customHeight="1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ht="18.0" customHeight="1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ht="18.0" customHeight="1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ht="18.0" customHeight="1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ht="18.0" customHeight="1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ht="18.0" customHeight="1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ht="18.0" customHeight="1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ht="18.0" customHeight="1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ht="18.0" customHeight="1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ht="18.0" customHeight="1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ht="18.0" customHeight="1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ht="18.0" customHeight="1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ht="18.0" customHeight="1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ht="18.0" customHeight="1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ht="18.0" customHeight="1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ht="18.0" customHeight="1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ht="18.0" customHeight="1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ht="18.0" customHeight="1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ht="18.0" customHeight="1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ht="18.0" customHeight="1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ht="18.0" customHeight="1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ht="18.0" customHeight="1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ht="18.0" customHeight="1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ht="18.0" customHeight="1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ht="18.0" customHeight="1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ht="18.0" customHeight="1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ht="18.0" customHeight="1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ht="18.0" customHeight="1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ht="18.0" customHeight="1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ht="18.0" customHeight="1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ht="18.0" customHeight="1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ht="18.0" customHeight="1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ht="18.0" customHeight="1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ht="18.0" customHeight="1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ht="18.0" customHeight="1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ht="18.0" customHeight="1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ht="18.0" customHeight="1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ht="18.0" customHeight="1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ht="18.0" customHeight="1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ht="18.0" customHeight="1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ht="18.0" customHeight="1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ht="18.0" customHeight="1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ht="18.0" customHeight="1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ht="18.0" customHeight="1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ht="18.0" customHeight="1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ht="18.0" customHeight="1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ht="18.0" customHeight="1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ht="18.0" customHeight="1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ht="18.0" customHeight="1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ht="18.0" customHeight="1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ht="18.0" customHeight="1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ht="18.0" customHeight="1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ht="18.0" customHeight="1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ht="18.0" customHeight="1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ht="18.0" customHeight="1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ht="18.0" customHeight="1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ht="18.0" customHeight="1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ht="18.0" customHeight="1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ht="18.0" customHeight="1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ht="18.0" customHeight="1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ht="18.0" customHeight="1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ht="18.0" customHeight="1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ht="18.0" customHeight="1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ht="18.0" customHeight="1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ht="18.0" customHeight="1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ht="18.0" customHeight="1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ht="18.0" customHeight="1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ht="18.0" customHeight="1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ht="18.0" customHeight="1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ht="18.0" customHeight="1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ht="18.0" customHeight="1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ht="18.0" customHeight="1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ht="18.0" customHeight="1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ht="18.0" customHeight="1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ht="18.0" customHeight="1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ht="18.0" customHeight="1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ht="18.0" customHeight="1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ht="18.0" customHeight="1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ht="18.0" customHeight="1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ht="18.0" customHeight="1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ht="18.0" customHeight="1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ht="18.0" customHeight="1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ht="18.0" customHeight="1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ht="18.0" customHeight="1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ht="18.0" customHeight="1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ht="18.0" customHeight="1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ht="18.0" customHeight="1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ht="18.0" customHeight="1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ht="18.0" customHeight="1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ht="18.0" customHeight="1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ht="18.0" customHeight="1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ht="18.0" customHeight="1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ht="18.0" customHeight="1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ht="18.0" customHeight="1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ht="18.0" customHeight="1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ht="18.0" customHeight="1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ht="18.0" customHeight="1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ht="18.0" customHeight="1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ht="18.0" customHeight="1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ht="18.0" customHeight="1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ht="18.0" customHeight="1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ht="18.0" customHeight="1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ht="18.0" customHeight="1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ht="18.0" customHeight="1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ht="18.0" customHeight="1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ht="18.0" customHeight="1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ht="18.0" customHeight="1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ht="18.0" customHeight="1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ht="18.0" customHeight="1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ht="18.0" customHeight="1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ht="18.0" customHeight="1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ht="18.0" customHeight="1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ht="18.0" customHeight="1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ht="18.0" customHeight="1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ht="18.0" customHeight="1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ht="18.0" customHeight="1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ht="18.0" customHeight="1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ht="18.0" customHeight="1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ht="18.0" customHeight="1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ht="18.0" customHeight="1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ht="18.0" customHeight="1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ht="18.0" customHeight="1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ht="18.0" customHeight="1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ht="18.0" customHeight="1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ht="18.0" customHeight="1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ht="18.0" customHeight="1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ht="18.0" customHeight="1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ht="18.0" customHeight="1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ht="18.0" customHeight="1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ht="18.0" customHeight="1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ht="18.0" customHeight="1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ht="18.0" customHeight="1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ht="18.0" customHeight="1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ht="18.0" customHeight="1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ht="18.0" customHeight="1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ht="18.0" customHeight="1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ht="18.0" customHeight="1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ht="18.0" customHeight="1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ht="18.0" customHeight="1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ht="18.0" customHeight="1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ht="18.0" customHeight="1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ht="18.0" customHeight="1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ht="18.0" customHeight="1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ht="18.0" customHeight="1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ht="18.0" customHeight="1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ht="18.0" customHeight="1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ht="18.0" customHeight="1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ht="18.0" customHeight="1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ht="18.0" customHeight="1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ht="18.0" customHeight="1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ht="18.0" customHeight="1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ht="18.0" customHeight="1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ht="18.0" customHeight="1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ht="18.0" customHeight="1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ht="18.0" customHeight="1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ht="18.0" customHeight="1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ht="18.0" customHeight="1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ht="18.0" customHeight="1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ht="18.0" customHeight="1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ht="18.0" customHeight="1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ht="18.0" customHeight="1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ht="18.0" customHeight="1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ht="18.0" customHeight="1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ht="18.0" customHeight="1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ht="18.0" customHeight="1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ht="18.0" customHeight="1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ht="18.0" customHeight="1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ht="18.0" customHeight="1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ht="18.0" customHeight="1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ht="18.0" customHeight="1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ht="18.0" customHeight="1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ht="18.0" customHeight="1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ht="18.0" customHeight="1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ht="18.0" customHeight="1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ht="18.0" customHeight="1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ht="18.0" customHeight="1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ht="18.0" customHeight="1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ht="18.0" customHeight="1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ht="18.0" customHeight="1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ht="18.0" customHeight="1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ht="18.0" customHeight="1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ht="18.0" customHeight="1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ht="18.0" customHeight="1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ht="18.0" customHeight="1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ht="18.0" customHeight="1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ht="18.0" customHeight="1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ht="18.0" customHeight="1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ht="18.0" customHeight="1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ht="18.0" customHeight="1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ht="18.0" customHeight="1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ht="18.0" customHeight="1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ht="18.0" customHeight="1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ht="18.0" customHeight="1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ht="18.0" customHeight="1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ht="18.0" customHeight="1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ht="18.0" customHeight="1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ht="18.0" customHeight="1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ht="18.0" customHeight="1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ht="18.0" customHeight="1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ht="18.0" customHeight="1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ht="18.0" customHeight="1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ht="18.0" customHeight="1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ht="18.0" customHeight="1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ht="18.0" customHeight="1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ht="18.0" customHeight="1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ht="18.0" customHeight="1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ht="18.0" customHeight="1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ht="18.0" customHeight="1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ht="18.0" customHeight="1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ht="18.0" customHeight="1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ht="18.0" customHeight="1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ht="18.0" customHeight="1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ht="18.0" customHeight="1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ht="18.0" customHeight="1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ht="18.0" customHeight="1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ht="18.0" customHeight="1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ht="18.0" customHeight="1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ht="18.0" customHeight="1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ht="18.0" customHeight="1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ht="18.0" customHeight="1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ht="18.0" customHeight="1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ht="18.0" customHeight="1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ht="18.0" customHeight="1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ht="18.0" customHeight="1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ht="18.0" customHeight="1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ht="18.0" customHeight="1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ht="18.0" customHeight="1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ht="18.0" customHeight="1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ht="18.0" customHeight="1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ht="18.0" customHeight="1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ht="18.0" customHeight="1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ht="18.0" customHeight="1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ht="18.0" customHeight="1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ht="18.0" customHeight="1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ht="18.0" customHeight="1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ht="18.0" customHeight="1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ht="18.0" customHeight="1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ht="18.0" customHeight="1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ht="18.0" customHeight="1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ht="18.0" customHeight="1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ht="18.0" customHeight="1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ht="18.0" customHeight="1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ht="18.0" customHeight="1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ht="18.0" customHeight="1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ht="18.0" customHeight="1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ht="18.0" customHeight="1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ht="18.0" customHeight="1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ht="18.0" customHeight="1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ht="18.0" customHeight="1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ht="18.0" customHeight="1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ht="18.0" customHeight="1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ht="18.0" customHeight="1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ht="18.0" customHeight="1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ht="18.0" customHeight="1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ht="18.0" customHeight="1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ht="18.0" customHeight="1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ht="18.0" customHeight="1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ht="18.0" customHeight="1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ht="18.0" customHeight="1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ht="18.0" customHeight="1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ht="18.0" customHeight="1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ht="18.0" customHeight="1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ht="18.0" customHeight="1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ht="18.0" customHeight="1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ht="18.0" customHeight="1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ht="18.0" customHeight="1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ht="18.0" customHeight="1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ht="18.0" customHeight="1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ht="18.0" customHeight="1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ht="18.0" customHeight="1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ht="18.0" customHeight="1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ht="18.0" customHeight="1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ht="18.0" customHeight="1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ht="18.0" customHeight="1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ht="18.0" customHeight="1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ht="18.0" customHeight="1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ht="18.0" customHeight="1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ht="18.0" customHeight="1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ht="18.0" customHeight="1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ht="18.0" customHeight="1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ht="18.0" customHeight="1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ht="18.0" customHeight="1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ht="18.0" customHeight="1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ht="18.0" customHeight="1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ht="18.0" customHeight="1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ht="18.0" customHeight="1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ht="18.0" customHeight="1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ht="18.0" customHeight="1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ht="18.0" customHeight="1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ht="18.0" customHeight="1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ht="18.0" customHeight="1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ht="18.0" customHeight="1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ht="18.0" customHeight="1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ht="18.0" customHeight="1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ht="18.0" customHeight="1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ht="18.0" customHeight="1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ht="18.0" customHeight="1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ht="18.0" customHeight="1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ht="18.0" customHeight="1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ht="18.0" customHeight="1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ht="18.0" customHeight="1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ht="18.0" customHeight="1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ht="18.0" customHeight="1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ht="18.0" customHeight="1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ht="18.0" customHeight="1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ht="18.0" customHeight="1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ht="18.0" customHeight="1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ht="18.0" customHeight="1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ht="18.0" customHeight="1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ht="18.0" customHeight="1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ht="18.0" customHeight="1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ht="18.0" customHeight="1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ht="18.0" customHeight="1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ht="18.0" customHeight="1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ht="18.0" customHeight="1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ht="18.0" customHeight="1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ht="18.0" customHeight="1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ht="18.0" customHeight="1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ht="18.0" customHeight="1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ht="18.0" customHeight="1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ht="18.0" customHeight="1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ht="18.0" customHeight="1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ht="18.0" customHeight="1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ht="18.0" customHeight="1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ht="18.0" customHeight="1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ht="18.0" customHeight="1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ht="18.0" customHeight="1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ht="18.0" customHeight="1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ht="18.0" customHeight="1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ht="18.0" customHeight="1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ht="18.0" customHeight="1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ht="18.0" customHeight="1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ht="18.0" customHeight="1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ht="18.0" customHeight="1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ht="18.0" customHeight="1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ht="18.0" customHeight="1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ht="18.0" customHeight="1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ht="18.0" customHeight="1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ht="18.0" customHeight="1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ht="18.0" customHeight="1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ht="18.0" customHeight="1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ht="18.0" customHeight="1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ht="18.0" customHeight="1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ht="18.0" customHeight="1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ht="18.0" customHeight="1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ht="18.0" customHeight="1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ht="18.0" customHeight="1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ht="18.0" customHeight="1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ht="18.0" customHeight="1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ht="18.0" customHeight="1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ht="18.0" customHeight="1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ht="18.0" customHeight="1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ht="18.0" customHeight="1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ht="18.0" customHeight="1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ht="18.0" customHeight="1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ht="18.0" customHeight="1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ht="18.0" customHeight="1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ht="18.0" customHeight="1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ht="18.0" customHeight="1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ht="18.0" customHeight="1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ht="18.0" customHeight="1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ht="18.0" customHeight="1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ht="18.0" customHeight="1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ht="18.0" customHeight="1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ht="18.0" customHeight="1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ht="18.0" customHeight="1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ht="18.0" customHeight="1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ht="18.0" customHeight="1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ht="18.0" customHeight="1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ht="18.0" customHeight="1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ht="18.0" customHeight="1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ht="18.0" customHeight="1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ht="18.0" customHeight="1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ht="18.0" customHeight="1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ht="18.0" customHeight="1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ht="18.0" customHeight="1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ht="18.0" customHeight="1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ht="18.0" customHeight="1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ht="18.0" customHeight="1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ht="18.0" customHeight="1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ht="18.0" customHeight="1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ht="18.0" customHeight="1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ht="18.0" customHeight="1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ht="18.0" customHeight="1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ht="18.0" customHeight="1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ht="18.0" customHeight="1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ht="18.0" customHeight="1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ht="18.0" customHeight="1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ht="18.0" customHeight="1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ht="18.0" customHeight="1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ht="18.0" customHeight="1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ht="18.0" customHeight="1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ht="18.0" customHeight="1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ht="18.0" customHeight="1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ht="18.0" customHeight="1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ht="18.0" customHeight="1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ht="18.0" customHeight="1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ht="18.0" customHeight="1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ht="18.0" customHeight="1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ht="18.0" customHeight="1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ht="18.0" customHeight="1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ht="18.0" customHeight="1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ht="18.0" customHeight="1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ht="18.0" customHeight="1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ht="18.0" customHeight="1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ht="18.0" customHeight="1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ht="18.0" customHeight="1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ht="18.0" customHeight="1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ht="18.0" customHeight="1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ht="18.0" customHeight="1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ht="18.0" customHeight="1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ht="18.0" customHeight="1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ht="18.0" customHeight="1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ht="18.0" customHeight="1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ht="18.0" customHeight="1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ht="18.0" customHeight="1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ht="18.0" customHeight="1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ht="18.0" customHeight="1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ht="18.0" customHeight="1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ht="18.0" customHeight="1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ht="18.0" customHeight="1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ht="18.0" customHeight="1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ht="18.0" customHeight="1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ht="18.0" customHeight="1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ht="18.0" customHeight="1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ht="18.0" customHeight="1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ht="18.0" customHeight="1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ht="18.0" customHeight="1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ht="18.0" customHeight="1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ht="18.0" customHeight="1">
      <c r="A902" s="114"/>
      <c r="B902" s="114"/>
      <c r="C902" s="114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ht="18.0" customHeight="1">
      <c r="A903" s="114"/>
      <c r="B903" s="114"/>
      <c r="C903" s="114"/>
      <c r="D903" s="114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ht="18.0" customHeight="1">
      <c r="A904" s="114"/>
      <c r="B904" s="114"/>
      <c r="C904" s="114"/>
      <c r="D904" s="114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ht="18.0" customHeight="1">
      <c r="A905" s="114"/>
      <c r="B905" s="114"/>
      <c r="C905" s="114"/>
      <c r="D905" s="114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ht="18.0" customHeight="1">
      <c r="A906" s="114"/>
      <c r="B906" s="114"/>
      <c r="C906" s="114"/>
      <c r="D906" s="114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ht="18.0" customHeight="1">
      <c r="A907" s="114"/>
      <c r="B907" s="114"/>
      <c r="C907" s="114"/>
      <c r="D907" s="114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ht="18.0" customHeight="1">
      <c r="A908" s="114"/>
      <c r="B908" s="114"/>
      <c r="C908" s="114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ht="18.0" customHeight="1">
      <c r="A909" s="114"/>
      <c r="B909" s="114"/>
      <c r="C909" s="114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ht="18.0" customHeight="1">
      <c r="A910" s="114"/>
      <c r="B910" s="114"/>
      <c r="C910" s="114"/>
      <c r="D910" s="114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ht="18.0" customHeight="1">
      <c r="A911" s="114"/>
      <c r="B911" s="114"/>
      <c r="C911" s="114"/>
      <c r="D911" s="114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ht="18.0" customHeight="1">
      <c r="A912" s="114"/>
      <c r="B912" s="114"/>
      <c r="C912" s="114"/>
      <c r="D912" s="114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ht="18.0" customHeight="1">
      <c r="A913" s="114"/>
      <c r="B913" s="114"/>
      <c r="C913" s="114"/>
      <c r="D913" s="114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ht="18.0" customHeight="1">
      <c r="A914" s="114"/>
      <c r="B914" s="114"/>
      <c r="C914" s="114"/>
      <c r="D914" s="114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ht="18.0" customHeight="1">
      <c r="A915" s="114"/>
      <c r="B915" s="114"/>
      <c r="C915" s="114"/>
      <c r="D915" s="114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ht="18.0" customHeight="1">
      <c r="A916" s="114"/>
      <c r="B916" s="114"/>
      <c r="C916" s="114"/>
      <c r="D916" s="114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ht="18.0" customHeight="1">
      <c r="A917" s="114"/>
      <c r="B917" s="114"/>
      <c r="C917" s="114"/>
      <c r="D917" s="114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ht="18.0" customHeight="1">
      <c r="A918" s="114"/>
      <c r="B918" s="114"/>
      <c r="C918" s="114"/>
      <c r="D918" s="114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ht="18.0" customHeight="1">
      <c r="A919" s="114"/>
      <c r="B919" s="114"/>
      <c r="C919" s="114"/>
      <c r="D919" s="114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ht="18.0" customHeight="1">
      <c r="A920" s="114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ht="18.0" customHeight="1">
      <c r="A921" s="114"/>
      <c r="B921" s="114"/>
      <c r="C921" s="114"/>
      <c r="D921" s="114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ht="18.0" customHeight="1">
      <c r="A922" s="114"/>
      <c r="B922" s="114"/>
      <c r="C922" s="114"/>
      <c r="D922" s="114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ht="18.0" customHeight="1">
      <c r="A923" s="114"/>
      <c r="B923" s="114"/>
      <c r="C923" s="114"/>
      <c r="D923" s="114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ht="18.0" customHeight="1">
      <c r="A924" s="114"/>
      <c r="B924" s="114"/>
      <c r="C924" s="114"/>
      <c r="D924" s="114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ht="18.0" customHeight="1">
      <c r="A925" s="114"/>
      <c r="B925" s="114"/>
      <c r="C925" s="114"/>
      <c r="D925" s="114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ht="18.0" customHeight="1">
      <c r="A926" s="114"/>
      <c r="B926" s="114"/>
      <c r="C926" s="114"/>
      <c r="D926" s="114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ht="18.0" customHeight="1">
      <c r="A927" s="114"/>
      <c r="B927" s="114"/>
      <c r="C927" s="114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ht="18.0" customHeight="1">
      <c r="A928" s="114"/>
      <c r="B928" s="114"/>
      <c r="C928" s="114"/>
      <c r="D928" s="114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ht="18.0" customHeight="1">
      <c r="A929" s="114"/>
      <c r="B929" s="114"/>
      <c r="C929" s="114"/>
      <c r="D929" s="114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ht="18.0" customHeight="1">
      <c r="A930" s="114"/>
      <c r="B930" s="114"/>
      <c r="C930" s="114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ht="18.0" customHeight="1">
      <c r="A931" s="114"/>
      <c r="B931" s="114"/>
      <c r="C931" s="114"/>
      <c r="D931" s="114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ht="18.0" customHeight="1">
      <c r="A932" s="114"/>
      <c r="B932" s="114"/>
      <c r="C932" s="114"/>
      <c r="D932" s="114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ht="18.0" customHeight="1">
      <c r="A933" s="114"/>
      <c r="B933" s="114"/>
      <c r="C933" s="114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ht="18.0" customHeight="1">
      <c r="A934" s="114"/>
      <c r="B934" s="114"/>
      <c r="C934" s="114"/>
      <c r="D934" s="114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ht="18.0" customHeight="1">
      <c r="A935" s="114"/>
      <c r="B935" s="114"/>
      <c r="C935" s="114"/>
      <c r="D935" s="114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ht="18.0" customHeight="1">
      <c r="A936" s="114"/>
      <c r="B936" s="114"/>
      <c r="C936" s="114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ht="18.0" customHeight="1">
      <c r="A937" s="114"/>
      <c r="B937" s="114"/>
      <c r="C937" s="114"/>
      <c r="D937" s="114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ht="18.0" customHeight="1">
      <c r="A938" s="114"/>
      <c r="B938" s="114"/>
      <c r="C938" s="114"/>
      <c r="D938" s="114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ht="18.0" customHeight="1">
      <c r="A939" s="114"/>
      <c r="B939" s="114"/>
      <c r="C939" s="114"/>
      <c r="D939" s="114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ht="18.0" customHeight="1">
      <c r="A940" s="114"/>
      <c r="B940" s="114"/>
      <c r="C940" s="114"/>
      <c r="D940" s="114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ht="18.0" customHeight="1">
      <c r="A941" s="114"/>
      <c r="B941" s="114"/>
      <c r="C941" s="114"/>
      <c r="D941" s="114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ht="18.0" customHeight="1">
      <c r="A942" s="114"/>
      <c r="B942" s="114"/>
      <c r="C942" s="114"/>
      <c r="D942" s="114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ht="18.0" customHeight="1">
      <c r="A943" s="114"/>
      <c r="B943" s="114"/>
      <c r="C943" s="114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ht="18.0" customHeight="1">
      <c r="A944" s="114"/>
      <c r="B944" s="114"/>
      <c r="C944" s="114"/>
      <c r="D944" s="114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ht="18.0" customHeight="1">
      <c r="A945" s="114"/>
      <c r="B945" s="114"/>
      <c r="C945" s="114"/>
      <c r="D945" s="114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ht="18.0" customHeight="1">
      <c r="A946" s="114"/>
      <c r="B946" s="114"/>
      <c r="C946" s="114"/>
      <c r="D946" s="114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ht="18.0" customHeight="1">
      <c r="A947" s="114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ht="18.0" customHeight="1">
      <c r="A948" s="114"/>
      <c r="B948" s="114"/>
      <c r="C948" s="114"/>
      <c r="D948" s="114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ht="18.0" customHeight="1">
      <c r="A949" s="114"/>
      <c r="B949" s="114"/>
      <c r="C949" s="114"/>
      <c r="D949" s="114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ht="18.0" customHeight="1">
      <c r="A950" s="114"/>
      <c r="B950" s="114"/>
      <c r="C950" s="114"/>
      <c r="D950" s="114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ht="18.0" customHeight="1">
      <c r="A951" s="114"/>
      <c r="B951" s="114"/>
      <c r="C951" s="114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ht="18.0" customHeight="1">
      <c r="A952" s="114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ht="18.0" customHeight="1">
      <c r="A953" s="114"/>
      <c r="B953" s="114"/>
      <c r="C953" s="114"/>
      <c r="D953" s="114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ht="18.0" customHeight="1">
      <c r="A954" s="114"/>
      <c r="B954" s="114"/>
      <c r="C954" s="114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ht="18.0" customHeight="1">
      <c r="A955" s="114"/>
      <c r="B955" s="114"/>
      <c r="C955" s="114"/>
      <c r="D955" s="114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ht="18.0" customHeight="1">
      <c r="A956" s="114"/>
      <c r="B956" s="114"/>
      <c r="C956" s="114"/>
      <c r="D956" s="114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ht="18.0" customHeight="1">
      <c r="A957" s="114"/>
      <c r="B957" s="114"/>
      <c r="C957" s="114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ht="18.0" customHeight="1">
      <c r="A958" s="114"/>
      <c r="B958" s="114"/>
      <c r="C958" s="114"/>
      <c r="D958" s="114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ht="18.0" customHeight="1">
      <c r="A959" s="114"/>
      <c r="B959" s="114"/>
      <c r="C959" s="114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ht="18.0" customHeight="1">
      <c r="A960" s="114"/>
      <c r="B960" s="114"/>
      <c r="C960" s="114"/>
      <c r="D960" s="114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ht="18.0" customHeight="1">
      <c r="A961" s="114"/>
      <c r="B961" s="114"/>
      <c r="C961" s="114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ht="18.0" customHeight="1">
      <c r="A962" s="114"/>
      <c r="B962" s="114"/>
      <c r="C962" s="114"/>
      <c r="D962" s="114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ht="18.0" customHeight="1">
      <c r="A963" s="114"/>
      <c r="B963" s="114"/>
      <c r="C963" s="114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ht="18.0" customHeight="1">
      <c r="A964" s="114"/>
      <c r="B964" s="114"/>
      <c r="C964" s="114"/>
      <c r="D964" s="114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ht="18.0" customHeight="1">
      <c r="A965" s="114"/>
      <c r="B965" s="114"/>
      <c r="C965" s="114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ht="18.0" customHeight="1">
      <c r="A966" s="114"/>
      <c r="B966" s="114"/>
      <c r="C966" s="114"/>
      <c r="D966" s="114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ht="18.0" customHeight="1">
      <c r="A967" s="114"/>
      <c r="B967" s="114"/>
      <c r="C967" s="114"/>
      <c r="D967" s="114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ht="18.0" customHeight="1">
      <c r="A968" s="114"/>
      <c r="B968" s="114"/>
      <c r="C968" s="114"/>
      <c r="D968" s="114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ht="18.0" customHeight="1">
      <c r="A969" s="114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ht="18.0" customHeight="1">
      <c r="A970" s="114"/>
      <c r="B970" s="114"/>
      <c r="C970" s="114"/>
      <c r="D970" s="114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ht="18.0" customHeight="1">
      <c r="A971" s="114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ht="18.0" customHeight="1">
      <c r="A972" s="114"/>
      <c r="B972" s="114"/>
      <c r="C972" s="114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ht="18.0" customHeight="1">
      <c r="A973" s="114"/>
      <c r="B973" s="114"/>
      <c r="C973" s="114"/>
      <c r="D973" s="114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ht="18.0" customHeight="1">
      <c r="A974" s="114"/>
      <c r="B974" s="114"/>
      <c r="C974" s="114"/>
      <c r="D974" s="114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ht="18.0" customHeight="1">
      <c r="A975" s="114"/>
      <c r="B975" s="114"/>
      <c r="C975" s="114"/>
      <c r="D975" s="114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ht="18.0" customHeight="1">
      <c r="A976" s="114"/>
      <c r="B976" s="114"/>
      <c r="C976" s="114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ht="18.0" customHeight="1">
      <c r="A977" s="114"/>
      <c r="B977" s="114"/>
      <c r="C977" s="114"/>
      <c r="D977" s="114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ht="18.0" customHeight="1">
      <c r="A978" s="114"/>
      <c r="B978" s="114"/>
      <c r="C978" s="114"/>
      <c r="D978" s="114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ht="18.0" customHeight="1">
      <c r="A979" s="114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ht="18.0" customHeight="1">
      <c r="A980" s="114"/>
      <c r="B980" s="114"/>
      <c r="C980" s="114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ht="18.0" customHeight="1">
      <c r="A981" s="114"/>
      <c r="B981" s="114"/>
      <c r="C981" s="114"/>
      <c r="D981" s="114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ht="18.0" customHeight="1">
      <c r="A982" s="114"/>
      <c r="B982" s="114"/>
      <c r="C982" s="114"/>
      <c r="D982" s="114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ht="18.0" customHeight="1">
      <c r="A983" s="114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ht="18.0" customHeight="1">
      <c r="A984" s="114"/>
      <c r="B984" s="114"/>
      <c r="C984" s="114"/>
      <c r="D984" s="114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ht="18.0" customHeight="1">
      <c r="A985" s="114"/>
      <c r="B985" s="114"/>
      <c r="C985" s="114"/>
      <c r="D985" s="114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ht="18.0" customHeight="1">
      <c r="A986" s="114"/>
      <c r="B986" s="114"/>
      <c r="C986" s="114"/>
      <c r="D986" s="114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ht="18.0" customHeight="1">
      <c r="A987" s="114"/>
      <c r="B987" s="114"/>
      <c r="C987" s="114"/>
      <c r="D987" s="114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ht="18.0" customHeight="1">
      <c r="A988" s="114"/>
      <c r="B988" s="114"/>
      <c r="C988" s="114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ht="18.0" customHeight="1">
      <c r="A989" s="114"/>
      <c r="B989" s="114"/>
      <c r="C989" s="114"/>
      <c r="D989" s="114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ht="18.0" customHeight="1">
      <c r="A990" s="114"/>
      <c r="B990" s="114"/>
      <c r="C990" s="114"/>
      <c r="D990" s="114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ht="18.0" customHeight="1">
      <c r="A991" s="114"/>
      <c r="B991" s="114"/>
      <c r="C991" s="114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ht="18.0" customHeight="1">
      <c r="A992" s="114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ht="18.0" customHeight="1">
      <c r="A993" s="114"/>
      <c r="B993" s="114"/>
      <c r="C993" s="114"/>
      <c r="D993" s="114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ht="18.0" customHeight="1">
      <c r="A994" s="114"/>
      <c r="B994" s="114"/>
      <c r="C994" s="114"/>
      <c r="D994" s="114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ht="18.0" customHeight="1">
      <c r="A995" s="114"/>
      <c r="B995" s="114"/>
      <c r="C995" s="114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ht="18.0" customHeight="1">
      <c r="A996" s="114"/>
      <c r="B996" s="114"/>
      <c r="C996" s="114"/>
      <c r="D996" s="114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ht="18.0" customHeight="1">
      <c r="A997" s="114"/>
      <c r="B997" s="114"/>
      <c r="C997" s="114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ht="18.0" customHeight="1">
      <c r="A998" s="114"/>
      <c r="B998" s="114"/>
      <c r="C998" s="114"/>
      <c r="D998" s="114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ht="18.0" customHeight="1">
      <c r="A999" s="114"/>
      <c r="B999" s="114"/>
      <c r="C999" s="114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ht="18.0" customHeight="1">
      <c r="A1000" s="114"/>
      <c r="B1000" s="114"/>
      <c r="C1000" s="114"/>
      <c r="D1000" s="114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printOptions gridLines="1"/>
  <pageMargins bottom="0.7874015748031497" footer="0.0" header="0.0" left="0.7086614173228347" right="0.7086614173228347" top="0.7874015748031497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6.86"/>
    <col customWidth="1" min="2" max="4" width="23.14"/>
    <col customWidth="1" min="5" max="6" width="22.57"/>
    <col customWidth="1" min="7" max="7" width="15.71"/>
    <col customWidth="1" min="8" max="8" width="21.0"/>
    <col customWidth="1" min="9" max="9" width="25.71"/>
    <col customWidth="1" min="10" max="10" width="30.71"/>
    <col customWidth="1" min="11" max="11" width="11.0"/>
    <col customWidth="1" min="12" max="12" width="12.71"/>
    <col customWidth="1" min="13" max="13" width="11.57"/>
    <col customWidth="1" min="14" max="14" width="10.43"/>
    <col customWidth="1" min="15" max="15" width="4.14"/>
    <col customWidth="1" min="16" max="16" width="12.71"/>
    <col customWidth="1" min="17" max="17" width="18.71"/>
    <col customWidth="1" min="18" max="18" width="7.71"/>
    <col customWidth="1" min="19" max="22" width="18.29"/>
    <col customWidth="1" min="23" max="26" width="9.14"/>
  </cols>
  <sheetData>
    <row r="1">
      <c r="A1" s="22" t="s">
        <v>821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32"/>
      <c r="B3" s="496"/>
      <c r="C3" s="23"/>
      <c r="D3" s="23"/>
      <c r="E3" s="23"/>
      <c r="F3" s="23"/>
      <c r="G3" s="23"/>
      <c r="H3" s="23"/>
      <c r="I3" s="23"/>
      <c r="J3" s="23"/>
      <c r="K3" s="23"/>
      <c r="L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90">
        <v>2023.0</v>
      </c>
      <c r="C4" s="71"/>
      <c r="D4" s="71"/>
      <c r="E4" s="23"/>
      <c r="F4" s="23"/>
      <c r="G4" s="32"/>
      <c r="H4" s="96"/>
      <c r="I4" s="96"/>
      <c r="J4" s="96"/>
      <c r="K4" s="96"/>
      <c r="L4" s="96"/>
      <c r="N4" s="96"/>
      <c r="O4" s="96"/>
      <c r="P4" s="96"/>
      <c r="Q4" s="96"/>
      <c r="R4" s="23"/>
      <c r="S4" s="23"/>
      <c r="T4" s="23"/>
      <c r="U4" s="23"/>
      <c r="V4" s="23"/>
      <c r="W4" s="23"/>
      <c r="X4" s="23"/>
      <c r="Y4" s="23"/>
      <c r="Z4" s="23"/>
    </row>
    <row r="5">
      <c r="A5" s="66" t="s">
        <v>822</v>
      </c>
      <c r="B5" s="497">
        <v>3800000.0</v>
      </c>
      <c r="C5" s="498" t="s">
        <v>823</v>
      </c>
      <c r="D5" s="394"/>
      <c r="E5" s="499"/>
      <c r="F5" s="499"/>
      <c r="G5" s="499"/>
      <c r="H5" s="499"/>
      <c r="I5" s="499"/>
      <c r="J5" s="499"/>
      <c r="K5" s="499"/>
      <c r="L5" s="499"/>
      <c r="N5" s="499"/>
      <c r="O5" s="499"/>
      <c r="P5" s="499"/>
      <c r="Q5" s="499"/>
      <c r="R5" s="23"/>
      <c r="S5" s="23"/>
      <c r="T5" s="23"/>
      <c r="U5" s="23"/>
      <c r="V5" s="23"/>
      <c r="W5" s="23"/>
      <c r="X5" s="23"/>
      <c r="Y5" s="23"/>
      <c r="Z5" s="23"/>
    </row>
    <row r="6">
      <c r="A6" s="32" t="s">
        <v>824</v>
      </c>
      <c r="B6" s="500">
        <f>C16</f>
        <v>2681967.48</v>
      </c>
      <c r="C6" s="501" t="str">
        <f>#REF!*C11*1.34*0</f>
        <v>#REF!</v>
      </c>
      <c r="D6" s="71"/>
      <c r="E6" s="502"/>
      <c r="F6" s="502"/>
      <c r="G6" s="394"/>
      <c r="H6" s="394"/>
      <c r="I6" s="406"/>
      <c r="J6" s="406"/>
      <c r="K6" s="406"/>
      <c r="L6" s="406"/>
      <c r="N6" s="406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32" t="s">
        <v>825</v>
      </c>
      <c r="B7" s="503"/>
      <c r="C7" s="170" t="s">
        <v>826</v>
      </c>
      <c r="D7" s="502"/>
      <c r="E7" s="502"/>
      <c r="F7" s="502"/>
      <c r="G7" s="394"/>
      <c r="H7" s="406"/>
      <c r="I7" s="406"/>
      <c r="J7" s="406"/>
      <c r="K7" s="406"/>
      <c r="L7" s="406"/>
      <c r="N7" s="504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66" t="s">
        <v>827</v>
      </c>
      <c r="B8" s="505">
        <f>B6+B5+B7</f>
        <v>6481967.48</v>
      </c>
      <c r="C8" s="23"/>
      <c r="D8" s="506"/>
      <c r="E8" s="506"/>
      <c r="F8" s="506"/>
      <c r="G8" s="506"/>
      <c r="H8" s="506"/>
      <c r="I8" s="506"/>
      <c r="J8" s="506"/>
      <c r="K8" s="506"/>
      <c r="L8" s="506"/>
      <c r="N8" s="507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502" t="s">
        <v>828</v>
      </c>
      <c r="B9" s="219">
        <f>B6-C16</f>
        <v>0</v>
      </c>
      <c r="C9" s="23"/>
      <c r="D9" s="506"/>
      <c r="E9" s="506"/>
      <c r="F9" s="506"/>
      <c r="G9" s="506"/>
      <c r="H9" s="506"/>
      <c r="I9" s="506"/>
      <c r="J9" s="506"/>
      <c r="K9" s="506"/>
      <c r="L9" s="506"/>
      <c r="N9" s="507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66" t="s">
        <v>829</v>
      </c>
      <c r="B11" s="508" t="s">
        <v>830</v>
      </c>
      <c r="C11" s="509"/>
      <c r="D11" s="23"/>
      <c r="E11" s="23"/>
      <c r="F11" s="222"/>
      <c r="G11" s="366"/>
      <c r="H11" s="23"/>
      <c r="I11" s="23"/>
      <c r="J11" s="23"/>
      <c r="K11" s="23"/>
      <c r="L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510" t="s">
        <v>831</v>
      </c>
      <c r="C12" s="511"/>
      <c r="D12" s="23"/>
      <c r="E12" s="23"/>
      <c r="F12" s="23" t="s">
        <v>832</v>
      </c>
      <c r="G12" s="23"/>
      <c r="H12" s="23"/>
      <c r="I12" s="23"/>
      <c r="J12" s="23"/>
      <c r="K12" s="23"/>
      <c r="L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512" t="s">
        <v>262</v>
      </c>
      <c r="C13" s="513">
        <f t="shared" ref="C13:C15" si="1">SUMIF($R$15:$R$24,B13,$Q$15:$Q$24)*1.338</f>
        <v>0</v>
      </c>
      <c r="D13" s="514" t="str">
        <f t="shared" ref="D13:D15" si="2">"mzdové náklady převedené "&amp;B13&amp;" (viz list 10/sl.K)"</f>
        <v>mzdové náklady převedené ITE (viz list 10/sl.K)</v>
      </c>
      <c r="E13" s="23"/>
      <c r="F13" s="515" t="s">
        <v>833</v>
      </c>
      <c r="G13" s="516"/>
      <c r="H13" s="516"/>
      <c r="I13" s="516"/>
      <c r="J13" s="516"/>
      <c r="K13" s="23"/>
      <c r="L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512" t="s">
        <v>327</v>
      </c>
      <c r="C14" s="513">
        <f t="shared" si="1"/>
        <v>85364.4</v>
      </c>
      <c r="D14" s="514" t="str">
        <f t="shared" si="2"/>
        <v>mzdové náklady převedené MTI (viz list 10/sl.K)</v>
      </c>
      <c r="E14" s="23"/>
      <c r="F14" s="23"/>
      <c r="G14" s="517" t="s">
        <v>834</v>
      </c>
      <c r="H14" s="517" t="s">
        <v>835</v>
      </c>
      <c r="I14" s="517" t="s">
        <v>836</v>
      </c>
      <c r="J14" s="517" t="s">
        <v>837</v>
      </c>
      <c r="K14" s="23"/>
      <c r="L14" s="517" t="s">
        <v>838</v>
      </c>
      <c r="M14" s="517" t="s">
        <v>839</v>
      </c>
      <c r="N14" s="518"/>
      <c r="O14" s="23"/>
      <c r="P14" s="517" t="s">
        <v>838</v>
      </c>
      <c r="Q14" s="517" t="s">
        <v>840</v>
      </c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3"/>
      <c r="B15" s="512" t="s">
        <v>468</v>
      </c>
      <c r="C15" s="513">
        <f t="shared" si="1"/>
        <v>0</v>
      </c>
      <c r="D15" s="514" t="str">
        <f t="shared" si="2"/>
        <v>mzdové náklady převedené NTI (viz list 10/sl.K)</v>
      </c>
      <c r="E15" s="23"/>
      <c r="F15" s="519" t="s">
        <v>841</v>
      </c>
      <c r="G15" s="520">
        <f>(55000*0.531)+700</f>
        <v>29905</v>
      </c>
      <c r="H15" s="521">
        <v>18000.0</v>
      </c>
      <c r="I15" s="522">
        <v>5000.0</v>
      </c>
      <c r="J15" s="523"/>
      <c r="K15" s="96" t="s">
        <v>842</v>
      </c>
      <c r="L15" s="96">
        <v>12.0</v>
      </c>
      <c r="M15" s="524">
        <f t="shared" ref="M15:M16" si="3">SUM(G15:I15)*L15</f>
        <v>634860</v>
      </c>
      <c r="N15" s="525" t="s">
        <v>813</v>
      </c>
      <c r="O15" s="23"/>
      <c r="P15" s="96">
        <v>0.0</v>
      </c>
      <c r="Q15" s="524">
        <f t="shared" ref="Q15:Q16" si="4">J15*L15</f>
        <v>0</v>
      </c>
      <c r="R15" s="525" t="s">
        <v>262</v>
      </c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512" t="s">
        <v>813</v>
      </c>
      <c r="C16" s="513">
        <f>SUMIF($N$15:$N$24,B16,$M$15:$M$24)*1.338</f>
        <v>2681967.48</v>
      </c>
      <c r="D16" s="514" t="str">
        <f>"mzdové náklady rozpočtem "&amp;B16&amp;" mimo paušál &gt; viz B6"</f>
        <v>mzdové náklady rozpočtem DFM mimo paušál &gt; viz B6</v>
      </c>
      <c r="E16" s="23"/>
      <c r="F16" s="526" t="s">
        <v>843</v>
      </c>
      <c r="G16" s="527">
        <f>40000*0.5</f>
        <v>20000</v>
      </c>
      <c r="H16" s="528">
        <v>10000.0</v>
      </c>
      <c r="I16" s="529">
        <v>1500.0</v>
      </c>
      <c r="J16" s="530"/>
      <c r="K16" s="270" t="s">
        <v>844</v>
      </c>
      <c r="L16" s="270">
        <v>12.0</v>
      </c>
      <c r="M16" s="524">
        <f t="shared" si="3"/>
        <v>378000</v>
      </c>
      <c r="N16" s="525" t="s">
        <v>813</v>
      </c>
      <c r="O16" s="23"/>
      <c r="P16" s="96">
        <v>0.0</v>
      </c>
      <c r="Q16" s="524">
        <f t="shared" si="4"/>
        <v>0</v>
      </c>
      <c r="R16" s="525" t="s">
        <v>327</v>
      </c>
      <c r="S16" s="23"/>
      <c r="T16" s="23"/>
      <c r="U16" s="23"/>
      <c r="V16" s="23"/>
      <c r="W16" s="23"/>
      <c r="X16" s="23"/>
      <c r="Y16" s="23"/>
      <c r="Z16" s="23"/>
    </row>
    <row r="17">
      <c r="A17" s="23"/>
      <c r="B17" s="512"/>
      <c r="C17" s="513"/>
      <c r="D17" s="514"/>
      <c r="E17" s="23"/>
      <c r="F17" s="526" t="s">
        <v>845</v>
      </c>
      <c r="G17" s="527">
        <v>8700.0</v>
      </c>
      <c r="H17" s="528">
        <v>10000.0</v>
      </c>
      <c r="I17" s="529">
        <v>0.0</v>
      </c>
      <c r="J17" s="530">
        <v>5800.0</v>
      </c>
      <c r="K17" s="270" t="s">
        <v>844</v>
      </c>
      <c r="L17" s="270">
        <v>12.0</v>
      </c>
      <c r="M17" s="524">
        <f>(SUM(G17:I17)*L17)+5800</f>
        <v>230200</v>
      </c>
      <c r="N17" s="525" t="s">
        <v>813</v>
      </c>
      <c r="O17" s="23"/>
      <c r="P17" s="96">
        <v>11.0</v>
      </c>
      <c r="Q17" s="524">
        <f>J17*P17</f>
        <v>63800</v>
      </c>
      <c r="R17" s="525" t="s">
        <v>327</v>
      </c>
      <c r="S17" s="23"/>
      <c r="T17" s="23"/>
      <c r="U17" s="23"/>
      <c r="V17" s="23"/>
      <c r="W17" s="23"/>
      <c r="X17" s="23"/>
      <c r="Y17" s="23"/>
      <c r="Z17" s="23"/>
    </row>
    <row r="18">
      <c r="A18" s="23"/>
      <c r="B18" s="23"/>
      <c r="C18" s="219"/>
      <c r="D18" s="531"/>
      <c r="E18" s="23"/>
      <c r="F18" s="526" t="s">
        <v>846</v>
      </c>
      <c r="G18" s="527">
        <v>24750.0</v>
      </c>
      <c r="H18" s="528">
        <v>10000.0</v>
      </c>
      <c r="I18" s="529">
        <v>0.0</v>
      </c>
      <c r="J18" s="530"/>
      <c r="K18" s="270" t="s">
        <v>844</v>
      </c>
      <c r="L18" s="270">
        <v>12.0</v>
      </c>
      <c r="M18" s="524">
        <f t="shared" ref="M18:M24" si="5">SUM(G18:I18)*L18</f>
        <v>417000</v>
      </c>
      <c r="N18" s="525" t="s">
        <v>813</v>
      </c>
      <c r="O18" s="23"/>
      <c r="P18" s="96">
        <v>0.0</v>
      </c>
      <c r="Q18" s="524">
        <f t="shared" ref="Q18:Q24" si="6">J18*L18</f>
        <v>0</v>
      </c>
      <c r="R18" s="525" t="s">
        <v>262</v>
      </c>
      <c r="S18" s="23"/>
      <c r="T18" s="23"/>
      <c r="U18" s="23"/>
      <c r="V18" s="23"/>
      <c r="W18" s="23"/>
      <c r="X18" s="23"/>
      <c r="Y18" s="23"/>
      <c r="Z18" s="23"/>
    </row>
    <row r="19">
      <c r="A19" s="23"/>
      <c r="B19" s="23"/>
      <c r="C19" s="23"/>
      <c r="D19" s="23"/>
      <c r="E19" s="23"/>
      <c r="F19" s="519" t="s">
        <v>847</v>
      </c>
      <c r="G19" s="532">
        <f>20000*0.5</f>
        <v>10000</v>
      </c>
      <c r="H19" s="533">
        <v>0.0</v>
      </c>
      <c r="I19" s="534">
        <v>0.0</v>
      </c>
      <c r="J19" s="535"/>
      <c r="K19" s="536" t="s">
        <v>848</v>
      </c>
      <c r="L19" s="270">
        <v>12.0</v>
      </c>
      <c r="M19" s="524">
        <f t="shared" si="5"/>
        <v>120000</v>
      </c>
      <c r="N19" s="525" t="s">
        <v>813</v>
      </c>
      <c r="O19" s="23"/>
      <c r="P19" s="96">
        <v>0.0</v>
      </c>
      <c r="Q19" s="524">
        <f t="shared" si="6"/>
        <v>0</v>
      </c>
      <c r="R19" s="525" t="s">
        <v>327</v>
      </c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23"/>
      <c r="D20" s="23"/>
      <c r="E20" s="23"/>
      <c r="F20" s="519" t="s">
        <v>849</v>
      </c>
      <c r="G20" s="532">
        <f>35000*0.2</f>
        <v>7000</v>
      </c>
      <c r="H20" s="533">
        <v>0.0</v>
      </c>
      <c r="I20" s="534">
        <v>1000.0</v>
      </c>
      <c r="J20" s="535"/>
      <c r="K20" s="536" t="s">
        <v>850</v>
      </c>
      <c r="L20" s="270">
        <v>12.0</v>
      </c>
      <c r="M20" s="524">
        <f t="shared" si="5"/>
        <v>96000</v>
      </c>
      <c r="N20" s="525" t="s">
        <v>813</v>
      </c>
      <c r="O20" s="23"/>
      <c r="P20" s="96">
        <v>0.0</v>
      </c>
      <c r="Q20" s="524">
        <f t="shared" si="6"/>
        <v>0</v>
      </c>
      <c r="R20" s="525" t="s">
        <v>197</v>
      </c>
      <c r="S20" s="23"/>
      <c r="T20" s="23"/>
      <c r="U20" s="23"/>
      <c r="V20" s="23"/>
      <c r="W20" s="23"/>
      <c r="X20" s="23"/>
      <c r="Y20" s="23"/>
      <c r="Z20" s="23"/>
    </row>
    <row r="21">
      <c r="A21" s="23"/>
      <c r="B21" s="23"/>
      <c r="C21" s="23"/>
      <c r="D21" s="23"/>
      <c r="E21" s="23"/>
      <c r="F21" s="519" t="s">
        <v>851</v>
      </c>
      <c r="G21" s="532">
        <v>3000.0</v>
      </c>
      <c r="H21" s="533">
        <v>0.0</v>
      </c>
      <c r="I21" s="534">
        <v>1000.0</v>
      </c>
      <c r="J21" s="535"/>
      <c r="K21" s="536" t="s">
        <v>852</v>
      </c>
      <c r="L21" s="270">
        <v>12.0</v>
      </c>
      <c r="M21" s="524">
        <f t="shared" si="5"/>
        <v>48000</v>
      </c>
      <c r="N21" s="525" t="s">
        <v>813</v>
      </c>
      <c r="O21" s="23"/>
      <c r="P21" s="96">
        <v>0.0</v>
      </c>
      <c r="Q21" s="524">
        <f t="shared" si="6"/>
        <v>0</v>
      </c>
      <c r="R21" s="525" t="s">
        <v>813</v>
      </c>
      <c r="S21" s="23"/>
      <c r="T21" s="23"/>
      <c r="U21" s="23"/>
      <c r="V21" s="23"/>
      <c r="W21" s="23"/>
      <c r="X21" s="23"/>
      <c r="Y21" s="23"/>
      <c r="Z21" s="23"/>
    </row>
    <row r="22">
      <c r="A22" s="537"/>
      <c r="B22" s="23"/>
      <c r="C22" s="23"/>
      <c r="D22" s="23"/>
      <c r="E22" s="23"/>
      <c r="F22" s="519" t="s">
        <v>853</v>
      </c>
      <c r="G22" s="532">
        <f>37000*0.05</f>
        <v>1850</v>
      </c>
      <c r="H22" s="533">
        <v>0.0</v>
      </c>
      <c r="I22" s="534">
        <v>1850.0</v>
      </c>
      <c r="J22" s="535"/>
      <c r="K22" s="536" t="s">
        <v>854</v>
      </c>
      <c r="L22" s="270">
        <v>12.0</v>
      </c>
      <c r="M22" s="524">
        <f t="shared" si="5"/>
        <v>44400</v>
      </c>
      <c r="N22" s="525" t="s">
        <v>813</v>
      </c>
      <c r="O22" s="23"/>
      <c r="P22" s="96">
        <v>0.0</v>
      </c>
      <c r="Q22" s="524">
        <f t="shared" si="6"/>
        <v>0</v>
      </c>
      <c r="R22" s="525" t="s">
        <v>262</v>
      </c>
      <c r="S22" s="23"/>
      <c r="T22" s="23"/>
      <c r="U22" s="23"/>
      <c r="V22" s="23"/>
      <c r="W22" s="23"/>
      <c r="X22" s="23"/>
      <c r="Y22" s="23"/>
      <c r="Z22" s="23"/>
    </row>
    <row r="23">
      <c r="A23" s="23"/>
      <c r="B23" s="23"/>
      <c r="C23" s="23"/>
      <c r="D23" s="23"/>
      <c r="E23" s="23"/>
      <c r="F23" s="519" t="s">
        <v>855</v>
      </c>
      <c r="G23" s="538">
        <v>0.0</v>
      </c>
      <c r="H23" s="539">
        <v>0.0</v>
      </c>
      <c r="I23" s="540">
        <v>3000.0</v>
      </c>
      <c r="J23" s="535"/>
      <c r="K23" s="536" t="s">
        <v>856</v>
      </c>
      <c r="L23" s="270">
        <v>12.0</v>
      </c>
      <c r="M23" s="524">
        <f t="shared" si="5"/>
        <v>36000</v>
      </c>
      <c r="N23" s="525" t="s">
        <v>813</v>
      </c>
      <c r="O23" s="23"/>
      <c r="P23" s="96">
        <v>0.0</v>
      </c>
      <c r="Q23" s="524">
        <f t="shared" si="6"/>
        <v>0</v>
      </c>
      <c r="R23" s="525" t="s">
        <v>468</v>
      </c>
      <c r="S23" s="23"/>
      <c r="T23" s="23"/>
      <c r="U23" s="23"/>
      <c r="V23" s="23"/>
      <c r="W23" s="23"/>
      <c r="X23" s="23"/>
      <c r="Y23" s="23"/>
      <c r="Z23" s="23"/>
    </row>
    <row r="24">
      <c r="A24" s="23"/>
      <c r="B24" s="23"/>
      <c r="C24" s="23"/>
      <c r="D24" s="23"/>
      <c r="E24" s="23"/>
      <c r="F24" s="519"/>
      <c r="G24" s="541"/>
      <c r="H24" s="542"/>
      <c r="I24" s="543"/>
      <c r="J24" s="544"/>
      <c r="K24" s="536" t="s">
        <v>857</v>
      </c>
      <c r="L24" s="270">
        <v>0.0</v>
      </c>
      <c r="M24" s="524">
        <f t="shared" si="5"/>
        <v>0</v>
      </c>
      <c r="N24" s="525" t="s">
        <v>813</v>
      </c>
      <c r="O24" s="23"/>
      <c r="P24" s="96">
        <v>0.0</v>
      </c>
      <c r="Q24" s="524">
        <f t="shared" si="6"/>
        <v>0</v>
      </c>
      <c r="R24" s="525" t="s">
        <v>262</v>
      </c>
      <c r="S24" s="23"/>
      <c r="T24" s="23"/>
      <c r="U24" s="23"/>
      <c r="V24" s="23"/>
      <c r="W24" s="23"/>
      <c r="X24" s="23"/>
      <c r="Y24" s="23"/>
      <c r="Z24" s="23"/>
    </row>
    <row r="25">
      <c r="A25" s="23"/>
      <c r="B25" s="23"/>
      <c r="C25" s="23"/>
      <c r="D25" s="23"/>
      <c r="E25" s="23"/>
      <c r="F25" s="66"/>
      <c r="G25" s="545"/>
      <c r="H25" s="502"/>
      <c r="I25" s="394"/>
      <c r="J25" s="394"/>
      <c r="K25" s="23"/>
      <c r="L25" s="270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3"/>
      <c r="C26" s="23"/>
      <c r="D26" s="23"/>
      <c r="E26" s="23"/>
      <c r="F26" s="234" t="s">
        <v>858</v>
      </c>
      <c r="G26" s="23"/>
      <c r="H26" s="23"/>
      <c r="I26" s="40"/>
      <c r="J26" s="23"/>
      <c r="K26" s="23"/>
      <c r="L26" s="23"/>
      <c r="M26" s="546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23"/>
      <c r="C27" s="23"/>
      <c r="D27" s="23"/>
      <c r="E27" s="23"/>
      <c r="F27" s="234" t="s">
        <v>859</v>
      </c>
      <c r="G27" s="234"/>
      <c r="H27" s="23"/>
      <c r="I27" s="23"/>
      <c r="J27" s="23"/>
      <c r="K27" s="234"/>
      <c r="L27" s="234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23"/>
      <c r="C28" s="23"/>
      <c r="D28" s="23"/>
      <c r="E28" s="23"/>
      <c r="F28" s="537" t="s">
        <v>860</v>
      </c>
      <c r="G28" s="23"/>
      <c r="H28" s="23"/>
      <c r="I28" s="23"/>
      <c r="J28" s="23"/>
      <c r="K28" s="23"/>
      <c r="L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23"/>
      <c r="C29" s="23"/>
      <c r="D29" s="23"/>
      <c r="E29" s="81"/>
      <c r="F29" s="23"/>
      <c r="G29" s="23"/>
      <c r="H29" s="23"/>
      <c r="I29" s="23"/>
      <c r="J29" s="23"/>
      <c r="K29" s="23"/>
      <c r="L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23"/>
      <c r="E30" s="81"/>
      <c r="F30" s="23"/>
      <c r="G30" s="23"/>
      <c r="H30" s="23"/>
      <c r="I30" s="23"/>
      <c r="J30" s="23"/>
      <c r="K30" s="23"/>
      <c r="L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rintOptions gridLines="1" horizontalCentered="1"/>
  <pageMargins bottom="0.0" footer="0.0" header="0.0" left="0.0" right="0.0" top="0.7874015748031497"/>
  <pageSetup paperSize="9" orientation="landscape"/>
  <headerFooter>
    <oddHeader>&amp;R&amp;F List: &amp;A</oddHeader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10.0" topLeftCell="B11" activePane="bottomRight" state="frozen"/>
      <selection activeCell="B1" sqref="B1" pane="topRight"/>
      <selection activeCell="A11" sqref="A11" pane="bottomLeft"/>
      <selection activeCell="B11" sqref="B11" pane="bottomRight"/>
    </sheetView>
  </sheetViews>
  <sheetFormatPr customHeight="1" defaultColWidth="14.43" defaultRowHeight="15.0"/>
  <cols>
    <col customWidth="1" min="1" max="1" width="11.29"/>
    <col customWidth="1" min="2" max="2" width="26.0"/>
    <col customWidth="1" min="3" max="3" width="14.43"/>
    <col customWidth="1" min="4" max="4" width="15.43"/>
    <col customWidth="1" min="5" max="5" width="11.0"/>
    <col customWidth="1" min="6" max="6" width="16.29"/>
    <col customWidth="1" min="7" max="7" width="19.0"/>
    <col customWidth="1" min="8" max="8" width="17.43"/>
    <col customWidth="1" min="9" max="9" width="17.29"/>
    <col customWidth="1" min="10" max="10" width="13.43"/>
    <col customWidth="1" min="11" max="13" width="16.29"/>
    <col customWidth="1" min="14" max="14" width="21.43"/>
    <col customWidth="1" min="15" max="15" width="8.14"/>
    <col customWidth="1" min="16" max="16" width="13.86"/>
    <col customWidth="1" min="17" max="17" width="9.0"/>
    <col customWidth="1" min="18" max="18" width="16.29"/>
    <col customWidth="1" min="19" max="19" width="13.57"/>
    <col customWidth="1" min="20" max="20" width="14.0"/>
    <col customWidth="1" min="21" max="21" width="22.29"/>
    <col customWidth="1" min="22" max="23" width="16.0"/>
    <col customWidth="1" min="24" max="24" width="12.86"/>
    <col customWidth="1" min="25" max="25" width="11.86"/>
    <col customWidth="1" min="26" max="26" width="18.57"/>
    <col customWidth="1" min="27" max="27" width="10.0"/>
  </cols>
  <sheetData>
    <row r="1" ht="18.0" customHeight="1">
      <c r="A1" s="22" t="s">
        <v>861</v>
      </c>
      <c r="B1" s="547"/>
      <c r="C1" s="548"/>
      <c r="D1" s="547"/>
      <c r="E1" s="548"/>
      <c r="F1" s="547"/>
      <c r="G1" s="547"/>
      <c r="H1" s="549"/>
      <c r="I1" s="111"/>
      <c r="J1" s="22"/>
      <c r="K1" s="22"/>
      <c r="L1" s="22"/>
      <c r="M1" s="22"/>
      <c r="N1" s="114"/>
      <c r="O1" s="124"/>
      <c r="P1" s="124"/>
      <c r="Q1" s="12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ht="18.0" customHeight="1">
      <c r="A2" s="22"/>
      <c r="B2" s="547"/>
      <c r="C2" s="548"/>
      <c r="D2" s="547"/>
      <c r="E2" s="548"/>
      <c r="F2" s="547"/>
      <c r="G2" s="547"/>
      <c r="H2" s="549"/>
      <c r="I2" s="111"/>
      <c r="J2" s="22"/>
      <c r="K2" s="22"/>
      <c r="L2" s="22"/>
      <c r="M2" s="22"/>
      <c r="N2" s="114"/>
      <c r="O2" s="124"/>
      <c r="P2" s="124"/>
      <c r="Q2" s="12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ht="18.0" customHeight="1">
      <c r="A3" s="22"/>
      <c r="B3" s="550" t="s">
        <v>862</v>
      </c>
      <c r="C3" s="114"/>
      <c r="D3" s="158">
        <f>'0_PRIDEL'!B19</f>
        <v>48486696.91</v>
      </c>
      <c r="E3" s="548"/>
      <c r="F3" s="547"/>
      <c r="G3" s="547"/>
      <c r="H3" s="549"/>
      <c r="I3" s="111"/>
      <c r="J3" s="22"/>
      <c r="K3" s="22"/>
      <c r="L3" s="22"/>
      <c r="M3" s="22"/>
      <c r="N3" s="114"/>
      <c r="O3" s="124"/>
      <c r="P3" s="124"/>
      <c r="Q3" s="124"/>
      <c r="R3" s="114"/>
      <c r="S3" s="114"/>
      <c r="T3" s="114"/>
      <c r="U3" s="114"/>
      <c r="V3" s="114"/>
      <c r="W3" s="114"/>
      <c r="X3" s="114"/>
      <c r="Y3" s="114"/>
      <c r="Z3" s="114"/>
      <c r="AA3" s="114"/>
    </row>
    <row r="4" ht="18.0" customHeight="1">
      <c r="A4" s="22"/>
      <c r="B4" s="551" t="s">
        <v>863</v>
      </c>
      <c r="C4" s="551">
        <f>'4_DOC_PROF'!I15</f>
        <v>130000</v>
      </c>
      <c r="D4" s="547">
        <f t="shared" ref="D4:D7" si="1">D3-C4</f>
        <v>48356696.91</v>
      </c>
      <c r="E4" s="548"/>
      <c r="F4" s="547"/>
      <c r="G4" s="547"/>
      <c r="H4" s="549"/>
      <c r="I4" s="111"/>
      <c r="J4" s="22"/>
      <c r="K4" s="22"/>
      <c r="L4" s="22"/>
      <c r="M4" s="22"/>
      <c r="N4" s="114"/>
      <c r="O4" s="124"/>
      <c r="P4" s="124"/>
      <c r="Q4" s="124"/>
      <c r="R4" s="114"/>
      <c r="S4" s="114"/>
      <c r="T4" s="114"/>
      <c r="U4" s="114"/>
      <c r="V4" s="114"/>
      <c r="W4" s="114"/>
      <c r="X4" s="114"/>
      <c r="Y4" s="114"/>
      <c r="Z4" s="114"/>
      <c r="AA4" s="114"/>
    </row>
    <row r="5" ht="18.0" customHeight="1">
      <c r="A5" s="22"/>
      <c r="B5" s="551" t="s">
        <v>864</v>
      </c>
      <c r="C5" s="551">
        <f>'4a_úvazky-na-FM'!J27</f>
        <v>546849.7097</v>
      </c>
      <c r="D5" s="552">
        <f t="shared" si="1"/>
        <v>47809847.2</v>
      </c>
      <c r="E5" s="548"/>
      <c r="F5" s="547"/>
      <c r="G5" s="547"/>
      <c r="H5" s="549"/>
      <c r="I5" s="111"/>
      <c r="J5" s="22"/>
      <c r="K5" s="22"/>
      <c r="L5" s="22"/>
      <c r="M5" s="22"/>
      <c r="N5" s="114"/>
      <c r="O5" s="124"/>
      <c r="P5" s="124"/>
      <c r="Q5" s="124"/>
      <c r="R5" s="114"/>
      <c r="S5" s="114"/>
      <c r="T5" s="114"/>
      <c r="U5" s="114"/>
      <c r="V5" s="114"/>
      <c r="W5" s="114"/>
      <c r="X5" s="114"/>
      <c r="Y5" s="114"/>
      <c r="Z5" s="114"/>
      <c r="AA5" s="114"/>
    </row>
    <row r="6" ht="18.0" customHeight="1">
      <c r="A6" s="22"/>
      <c r="B6" s="551" t="s">
        <v>865</v>
      </c>
      <c r="C6" s="551">
        <f>SUM('9_DFM'!C13:C15)</f>
        <v>85364.4</v>
      </c>
      <c r="D6" s="552">
        <f t="shared" si="1"/>
        <v>47724482.8</v>
      </c>
      <c r="E6" s="548"/>
      <c r="F6" s="547"/>
      <c r="G6" s="547"/>
      <c r="H6" s="549"/>
      <c r="I6" s="111"/>
      <c r="J6" s="22"/>
      <c r="K6" s="22"/>
      <c r="L6" s="22"/>
      <c r="M6" s="22"/>
      <c r="N6" s="114"/>
      <c r="O6" s="124"/>
      <c r="P6" s="124"/>
      <c r="Q6" s="124"/>
      <c r="R6" s="114"/>
      <c r="S6" s="114"/>
      <c r="T6" s="114"/>
      <c r="U6" s="114"/>
      <c r="V6" s="114"/>
      <c r="W6" s="114"/>
      <c r="X6" s="114"/>
      <c r="Y6" s="114"/>
      <c r="Z6" s="114"/>
      <c r="AA6" s="114"/>
    </row>
    <row r="7" ht="18.0" customHeight="1">
      <c r="A7" s="22"/>
      <c r="B7" s="551" t="s">
        <v>866</v>
      </c>
      <c r="C7" s="551">
        <f>'6_Garanti'!O46</f>
        <v>385344</v>
      </c>
      <c r="D7" s="552">
        <f t="shared" si="1"/>
        <v>47339138.8</v>
      </c>
      <c r="E7" s="553" t="s">
        <v>867</v>
      </c>
      <c r="F7" s="547"/>
      <c r="G7" s="547"/>
      <c r="H7" s="549"/>
      <c r="I7" s="111"/>
      <c r="J7" s="22"/>
      <c r="K7" s="22"/>
      <c r="L7" s="22"/>
      <c r="M7" s="22"/>
      <c r="N7" s="114"/>
      <c r="O7" s="124"/>
      <c r="P7" s="124"/>
      <c r="Q7" s="124"/>
      <c r="R7" s="114"/>
      <c r="S7" s="114"/>
      <c r="T7" s="114"/>
      <c r="U7" s="114"/>
      <c r="V7" s="114"/>
      <c r="W7" s="114"/>
      <c r="X7" s="114"/>
      <c r="Y7" s="114"/>
      <c r="Z7" s="114"/>
      <c r="AA7" s="114"/>
    </row>
    <row r="8" ht="18.0" customHeight="1">
      <c r="A8" s="554"/>
      <c r="B8" s="547"/>
      <c r="C8" s="548"/>
      <c r="D8" s="547"/>
      <c r="E8" s="548"/>
      <c r="F8" s="547"/>
      <c r="G8" s="547"/>
      <c r="H8" s="549"/>
      <c r="I8" s="111"/>
      <c r="J8" s="22"/>
      <c r="K8" s="22"/>
      <c r="L8" s="22"/>
      <c r="M8" s="22"/>
      <c r="N8" s="114"/>
      <c r="O8" s="124"/>
      <c r="P8" s="124"/>
      <c r="Q8" s="124"/>
      <c r="R8" s="114"/>
      <c r="S8" s="114"/>
      <c r="T8" s="114"/>
      <c r="U8" s="114"/>
      <c r="V8" s="114"/>
      <c r="W8" s="114"/>
      <c r="X8" s="114"/>
      <c r="Y8" s="114"/>
      <c r="Z8" s="114"/>
      <c r="AA8" s="114"/>
    </row>
    <row r="9" ht="18.0" customHeight="1">
      <c r="A9" s="114"/>
      <c r="B9" s="547" t="s">
        <v>868</v>
      </c>
      <c r="C9" s="547" t="s">
        <v>869</v>
      </c>
      <c r="D9" s="547" t="s">
        <v>870</v>
      </c>
      <c r="E9" s="547" t="s">
        <v>871</v>
      </c>
      <c r="F9" s="547" t="s">
        <v>872</v>
      </c>
      <c r="G9" s="547" t="s">
        <v>873</v>
      </c>
      <c r="H9" s="547" t="s">
        <v>874</v>
      </c>
      <c r="I9" s="547" t="s">
        <v>875</v>
      </c>
      <c r="J9" s="547" t="s">
        <v>876</v>
      </c>
      <c r="K9" s="547" t="s">
        <v>877</v>
      </c>
      <c r="L9" s="547" t="s">
        <v>878</v>
      </c>
      <c r="M9" s="547" t="s">
        <v>879</v>
      </c>
      <c r="N9" s="547" t="s">
        <v>880</v>
      </c>
      <c r="O9" s="114"/>
      <c r="P9" s="549"/>
      <c r="Q9" s="124"/>
      <c r="R9" s="114"/>
      <c r="S9" s="114"/>
      <c r="T9" s="114"/>
      <c r="U9" s="114"/>
      <c r="V9" s="114"/>
      <c r="W9" s="114"/>
      <c r="X9" s="114"/>
      <c r="Y9" s="114"/>
      <c r="Z9" s="114"/>
      <c r="AA9" s="114"/>
    </row>
    <row r="10" ht="18.0" customHeight="1">
      <c r="A10" s="151"/>
      <c r="B10" s="555" t="s">
        <v>881</v>
      </c>
      <c r="C10" s="372" t="s">
        <v>105</v>
      </c>
      <c r="D10" s="555" t="s">
        <v>882</v>
      </c>
      <c r="E10" s="372" t="s">
        <v>105</v>
      </c>
      <c r="F10" s="351" t="s">
        <v>883</v>
      </c>
      <c r="G10" s="556" t="s">
        <v>884</v>
      </c>
      <c r="H10" s="148" t="s">
        <v>110</v>
      </c>
      <c r="I10" s="557" t="s">
        <v>885</v>
      </c>
      <c r="J10" s="148" t="s">
        <v>886</v>
      </c>
      <c r="K10" s="148" t="s">
        <v>887</v>
      </c>
      <c r="L10" s="148" t="s">
        <v>888</v>
      </c>
      <c r="M10" s="148" t="s">
        <v>866</v>
      </c>
      <c r="N10" s="148" t="s">
        <v>889</v>
      </c>
      <c r="O10" s="111"/>
      <c r="P10" s="558"/>
      <c r="Q10" s="111"/>
      <c r="R10" s="111"/>
      <c r="S10" s="111"/>
      <c r="T10" s="111"/>
      <c r="U10" s="111"/>
      <c r="V10" s="114"/>
      <c r="W10" s="114"/>
      <c r="X10" s="114"/>
      <c r="Y10" s="114"/>
      <c r="Z10" s="114"/>
      <c r="AA10" s="114"/>
    </row>
    <row r="11" ht="18.0" customHeight="1">
      <c r="A11" s="66" t="s">
        <v>262</v>
      </c>
      <c r="B11" s="559">
        <f>'5_Výuka'!D345</f>
        <v>4463088.298</v>
      </c>
      <c r="C11" s="559">
        <f t="shared" ref="C11:C13" si="2">B11/$B$16*100</f>
        <v>19.16800643</v>
      </c>
      <c r="D11" s="559">
        <f>'5_Výuka'!G345</f>
        <v>2248220.253</v>
      </c>
      <c r="E11" s="559">
        <f t="shared" ref="E11:E13" si="3">D11/$D$16*100</f>
        <v>17.78920924</v>
      </c>
      <c r="F11" s="559">
        <f>'2_Projekty_BP_DP'!J5</f>
        <v>400000</v>
      </c>
      <c r="G11" s="559">
        <f t="shared" ref="G11:G13" si="4">B11+D11+F11</f>
        <v>7111308.551</v>
      </c>
      <c r="H11" s="559">
        <f>'3_DSP'!N7</f>
        <v>1219521.161</v>
      </c>
      <c r="I11" s="559">
        <f t="shared" ref="I11:I15" si="5">G11+H11</f>
        <v>8330829.712</v>
      </c>
      <c r="J11" s="559">
        <f>'4_DOC_PROF'!K7</f>
        <v>70000</v>
      </c>
      <c r="K11" s="559">
        <f>'9_DFM'!C13</f>
        <v>0</v>
      </c>
      <c r="L11" s="559">
        <f>'4a_úvazky-na-FM'!J24</f>
        <v>109000.8645</v>
      </c>
      <c r="M11" s="559">
        <f>'6_Garanti'!O42</f>
        <v>0</v>
      </c>
      <c r="N11" s="560">
        <f t="shared" ref="N11:N15" si="6">I11+J11+K11+L11+M11</f>
        <v>8509830.577</v>
      </c>
      <c r="O11" s="561"/>
      <c r="P11" s="562">
        <f t="shared" ref="P11:P14" si="7">N11/SUM($N$11:$N$14)</f>
        <v>0.1801568189</v>
      </c>
      <c r="Q11" s="124"/>
      <c r="R11" s="114"/>
      <c r="S11" s="114"/>
      <c r="T11" s="114"/>
      <c r="U11" s="114"/>
      <c r="V11" s="114"/>
      <c r="W11" s="551"/>
      <c r="X11" s="551"/>
      <c r="Y11" s="114"/>
      <c r="Z11" s="563"/>
      <c r="AA11" s="114"/>
    </row>
    <row r="12" ht="18.0" customHeight="1">
      <c r="A12" s="66" t="s">
        <v>327</v>
      </c>
      <c r="B12" s="559">
        <f>'5_Výuka'!D346</f>
        <v>11686010.4</v>
      </c>
      <c r="C12" s="559">
        <f t="shared" si="2"/>
        <v>50.18890675</v>
      </c>
      <c r="D12" s="559">
        <f>'5_Výuka'!G346</f>
        <v>5766450.601</v>
      </c>
      <c r="E12" s="559">
        <f t="shared" si="3"/>
        <v>45.6274674</v>
      </c>
      <c r="F12" s="559">
        <f>'2_Projekty_BP_DP'!J6</f>
        <v>1276000</v>
      </c>
      <c r="G12" s="559">
        <f t="shared" si="4"/>
        <v>18728461</v>
      </c>
      <c r="H12" s="559">
        <f>'3_DSP'!N8</f>
        <v>2494475.103</v>
      </c>
      <c r="I12" s="559">
        <f t="shared" si="5"/>
        <v>21222936.1</v>
      </c>
      <c r="J12" s="559">
        <f>'4_DOC_PROF'!K8</f>
        <v>30000</v>
      </c>
      <c r="K12" s="559">
        <f>'9_DFM'!C14</f>
        <v>85364.4</v>
      </c>
      <c r="L12" s="559">
        <f>'4a_úvazky-na-FM'!J25</f>
        <v>241622.6839</v>
      </c>
      <c r="M12" s="559">
        <f>'6_Garanti'!O43</f>
        <v>0</v>
      </c>
      <c r="N12" s="560">
        <f t="shared" si="6"/>
        <v>21579923.18</v>
      </c>
      <c r="O12" s="561"/>
      <c r="P12" s="562">
        <f t="shared" si="7"/>
        <v>0.4568563707</v>
      </c>
      <c r="Q12" s="124"/>
      <c r="R12" s="114"/>
      <c r="S12" s="114"/>
      <c r="T12" s="114"/>
      <c r="U12" s="114"/>
      <c r="V12" s="114"/>
      <c r="W12" s="551"/>
      <c r="X12" s="551"/>
      <c r="Y12" s="114"/>
      <c r="Z12" s="563"/>
      <c r="AA12" s="114"/>
    </row>
    <row r="13" ht="18.0" customHeight="1">
      <c r="A13" s="66" t="s">
        <v>468</v>
      </c>
      <c r="B13" s="559">
        <f>'5_Výuka'!D347</f>
        <v>7134951.811</v>
      </c>
      <c r="C13" s="559">
        <f t="shared" si="2"/>
        <v>30.64308682</v>
      </c>
      <c r="D13" s="559">
        <f>'5_Výuka'!G347</f>
        <v>4623441.515</v>
      </c>
      <c r="E13" s="559">
        <f t="shared" si="3"/>
        <v>36.58332336</v>
      </c>
      <c r="F13" s="559">
        <f>'2_Projekty_BP_DP'!J7</f>
        <v>650000</v>
      </c>
      <c r="G13" s="559">
        <f t="shared" si="4"/>
        <v>12408393.33</v>
      </c>
      <c r="H13" s="559">
        <f>'3_DSP'!N9</f>
        <v>3325966.804</v>
      </c>
      <c r="I13" s="559">
        <f t="shared" si="5"/>
        <v>15734360.13</v>
      </c>
      <c r="J13" s="559">
        <f>'4_DOC_PROF'!K9</f>
        <v>30000</v>
      </c>
      <c r="K13" s="559">
        <f>'9_DFM'!C15</f>
        <v>0</v>
      </c>
      <c r="L13" s="559">
        <f>'4a_úvazky-na-FM'!J26</f>
        <v>196226.1613</v>
      </c>
      <c r="M13" s="559">
        <f>'6_Garanti'!O44</f>
        <v>0</v>
      </c>
      <c r="N13" s="560">
        <f t="shared" si="6"/>
        <v>15960586.29</v>
      </c>
      <c r="O13" s="561"/>
      <c r="P13" s="562">
        <f t="shared" si="7"/>
        <v>0.3378925618</v>
      </c>
      <c r="Q13" s="124"/>
      <c r="R13" s="114"/>
      <c r="S13" s="114"/>
      <c r="T13" s="114"/>
      <c r="U13" s="114"/>
      <c r="V13" s="114"/>
      <c r="W13" s="551"/>
      <c r="X13" s="551"/>
      <c r="Y13" s="114"/>
      <c r="Z13" s="114"/>
      <c r="AA13" s="114"/>
    </row>
    <row r="14" ht="18.0" customHeight="1">
      <c r="A14" s="66" t="s">
        <v>813</v>
      </c>
      <c r="B14" s="559"/>
      <c r="C14" s="559"/>
      <c r="D14" s="559"/>
      <c r="E14" s="559"/>
      <c r="F14" s="559"/>
      <c r="G14" s="559"/>
      <c r="H14" s="559">
        <f>'3_DSP'!L10</f>
        <v>800000</v>
      </c>
      <c r="I14" s="559">
        <f t="shared" si="5"/>
        <v>800000</v>
      </c>
      <c r="J14" s="559"/>
      <c r="K14" s="559"/>
      <c r="L14" s="559"/>
      <c r="M14" s="559">
        <f>'6_Garanti'!O46</f>
        <v>385344</v>
      </c>
      <c r="N14" s="560">
        <f t="shared" si="6"/>
        <v>1185344</v>
      </c>
      <c r="O14" s="561"/>
      <c r="P14" s="562">
        <f t="shared" si="7"/>
        <v>0.02509424863</v>
      </c>
      <c r="Q14" s="124"/>
      <c r="R14" s="114"/>
      <c r="S14" s="114"/>
      <c r="T14" s="114"/>
      <c r="U14" s="114"/>
      <c r="V14" s="114"/>
      <c r="W14" s="551"/>
      <c r="X14" s="551"/>
      <c r="Y14" s="114"/>
      <c r="Z14" s="114"/>
      <c r="AA14" s="114"/>
    </row>
    <row r="15" ht="18.0" customHeight="1">
      <c r="A15" s="66" t="s">
        <v>890</v>
      </c>
      <c r="B15" s="564"/>
      <c r="C15" s="564"/>
      <c r="D15" s="564"/>
      <c r="E15" s="564"/>
      <c r="F15" s="564"/>
      <c r="G15" s="564"/>
      <c r="H15" s="564">
        <f>'3_DSP'!N16</f>
        <v>1251012.862</v>
      </c>
      <c r="I15" s="564">
        <f t="shared" si="5"/>
        <v>1251012.862</v>
      </c>
      <c r="J15" s="564"/>
      <c r="K15" s="564"/>
      <c r="L15" s="564"/>
      <c r="M15" s="564"/>
      <c r="N15" s="565">
        <f t="shared" si="6"/>
        <v>1251012.862</v>
      </c>
      <c r="O15" s="561"/>
      <c r="P15" s="561"/>
      <c r="Q15" s="124"/>
      <c r="R15" s="114"/>
      <c r="S15" s="114"/>
      <c r="T15" s="114"/>
      <c r="U15" s="114"/>
      <c r="V15" s="114"/>
      <c r="W15" s="551"/>
      <c r="X15" s="551"/>
      <c r="Y15" s="114"/>
      <c r="Z15" s="114"/>
      <c r="AA15" s="114"/>
    </row>
    <row r="16" ht="18.0" customHeight="1">
      <c r="A16" s="114"/>
      <c r="B16" s="566">
        <f t="shared" ref="B16:G16" si="8">SUM(B11:B14)</f>
        <v>23284050.51</v>
      </c>
      <c r="C16" s="567">
        <f t="shared" si="8"/>
        <v>100</v>
      </c>
      <c r="D16" s="568">
        <f t="shared" si="8"/>
        <v>12638112.37</v>
      </c>
      <c r="E16" s="567">
        <f t="shared" si="8"/>
        <v>100</v>
      </c>
      <c r="F16" s="569">
        <f t="shared" si="8"/>
        <v>2326000</v>
      </c>
      <c r="G16" s="570">
        <f t="shared" si="8"/>
        <v>38248162.87</v>
      </c>
      <c r="H16" s="200">
        <f>SUM(H11:H15)</f>
        <v>9090975.931</v>
      </c>
      <c r="I16" s="571">
        <f t="shared" ref="I16:M16" si="9">SUM(I11:I14)</f>
        <v>46088125.94</v>
      </c>
      <c r="J16" s="572">
        <f t="shared" si="9"/>
        <v>130000</v>
      </c>
      <c r="K16" s="572">
        <f t="shared" si="9"/>
        <v>85364.4</v>
      </c>
      <c r="L16" s="572">
        <f t="shared" si="9"/>
        <v>546849.7097</v>
      </c>
      <c r="M16" s="572">
        <f t="shared" si="9"/>
        <v>385344</v>
      </c>
      <c r="N16" s="573">
        <f>SUM(N11:N15)</f>
        <v>48486696.91</v>
      </c>
      <c r="O16" s="114"/>
      <c r="P16" s="114"/>
      <c r="Q16" s="124"/>
      <c r="R16" s="114"/>
      <c r="S16" s="114"/>
      <c r="T16" s="114"/>
      <c r="U16" s="114"/>
      <c r="V16" s="114"/>
      <c r="W16" s="232"/>
      <c r="X16" s="232"/>
      <c r="Y16" s="114"/>
      <c r="Z16" s="114"/>
      <c r="AA16" s="114"/>
    </row>
    <row r="17" ht="18.0" customHeight="1">
      <c r="A17" s="114"/>
      <c r="B17" s="547"/>
      <c r="C17" s="232"/>
      <c r="D17" s="232"/>
      <c r="E17" s="232"/>
      <c r="F17" s="232"/>
      <c r="G17" s="232"/>
      <c r="H17" s="124"/>
      <c r="I17" s="111"/>
      <c r="J17" s="574"/>
      <c r="K17" s="574"/>
      <c r="L17" s="574"/>
      <c r="M17" s="575" t="s">
        <v>200</v>
      </c>
      <c r="N17" s="576">
        <f>N16-'0_PRIDEL'!B19</f>
        <v>-0.000000007450580597</v>
      </c>
      <c r="O17" s="101"/>
      <c r="P17" s="101"/>
      <c r="Q17" s="124"/>
      <c r="R17" s="124"/>
      <c r="S17" s="114"/>
      <c r="T17" s="114"/>
      <c r="U17" s="114"/>
      <c r="V17" s="114"/>
      <c r="W17" s="114"/>
      <c r="X17" s="114"/>
      <c r="Y17" s="114"/>
      <c r="Z17" s="114"/>
      <c r="AA17" s="114"/>
    </row>
    <row r="18" ht="18.0" customHeight="1">
      <c r="A18" s="114"/>
      <c r="B18" s="551"/>
      <c r="C18" s="548"/>
      <c r="D18" s="547"/>
      <c r="E18" s="548"/>
      <c r="F18" s="547"/>
      <c r="G18" s="547"/>
      <c r="H18" s="549"/>
      <c r="I18" s="577"/>
      <c r="J18" s="22"/>
      <c r="K18" s="22"/>
      <c r="L18" s="22"/>
      <c r="M18" s="22"/>
      <c r="N18" s="22"/>
      <c r="O18" s="90"/>
      <c r="P18" s="114"/>
      <c r="Q18" s="12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</row>
    <row r="19" ht="18.0" customHeight="1">
      <c r="A19" s="114"/>
      <c r="B19" s="551"/>
      <c r="C19" s="548"/>
      <c r="D19" s="547"/>
      <c r="E19" s="548"/>
      <c r="F19" s="547"/>
      <c r="G19" s="547"/>
      <c r="H19" s="549"/>
      <c r="I19" s="577"/>
      <c r="J19" s="22"/>
      <c r="K19" s="22"/>
      <c r="L19" s="22"/>
      <c r="M19" s="22"/>
      <c r="N19" s="22"/>
      <c r="O19" s="114"/>
      <c r="P19" s="114"/>
      <c r="Q19" s="12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</row>
    <row r="20" ht="18.0" customHeight="1">
      <c r="A20" s="114"/>
      <c r="B20" s="551"/>
      <c r="C20" s="548"/>
      <c r="D20" s="547"/>
      <c r="E20" s="548"/>
      <c r="F20" s="547"/>
      <c r="G20" s="547"/>
      <c r="H20" s="549"/>
      <c r="I20" s="577"/>
      <c r="J20" s="22"/>
      <c r="K20" s="22"/>
      <c r="L20" s="22"/>
      <c r="M20" s="22"/>
      <c r="N20" s="22"/>
      <c r="O20" s="90"/>
      <c r="P20" s="114"/>
      <c r="Q20" s="12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</row>
    <row r="21" ht="18.0" customHeight="1">
      <c r="A21" s="114"/>
      <c r="B21" s="551"/>
      <c r="C21" s="548"/>
      <c r="D21" s="547"/>
      <c r="E21" s="548"/>
      <c r="F21" s="547"/>
      <c r="G21" s="547"/>
      <c r="H21" s="549"/>
      <c r="I21" s="577"/>
      <c r="J21" s="22"/>
      <c r="K21" s="22"/>
      <c r="L21" s="22"/>
      <c r="M21" s="22"/>
      <c r="N21" s="22"/>
      <c r="O21" s="90"/>
      <c r="P21" s="114"/>
      <c r="Q21" s="12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</row>
    <row r="22" ht="18.0" customHeight="1">
      <c r="A22" s="114"/>
      <c r="B22" s="551"/>
      <c r="C22" s="548"/>
      <c r="D22" s="547"/>
      <c r="E22" s="548"/>
      <c r="F22" s="547"/>
      <c r="G22" s="547"/>
      <c r="H22" s="549"/>
      <c r="I22" s="577"/>
      <c r="J22" s="22"/>
      <c r="K22" s="22"/>
      <c r="L22" s="22"/>
      <c r="M22" s="22"/>
      <c r="N22" s="22"/>
      <c r="O22" s="90"/>
      <c r="P22" s="114"/>
      <c r="Q22" s="12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</row>
    <row r="23" ht="18.0" customHeight="1">
      <c r="A23" s="114"/>
      <c r="B23" s="551"/>
      <c r="C23" s="114"/>
      <c r="D23" s="114"/>
      <c r="E23" s="114"/>
      <c r="F23" s="114"/>
      <c r="G23" s="114"/>
      <c r="H23" s="114"/>
      <c r="I23" s="577"/>
      <c r="J23" s="22"/>
      <c r="K23" s="22"/>
      <c r="L23" s="22"/>
      <c r="M23" s="22"/>
      <c r="N23" s="22"/>
      <c r="O23" s="90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</row>
    <row r="24" ht="18.0" customHeight="1">
      <c r="A24" s="114"/>
      <c r="B24" s="551"/>
      <c r="C24" s="114"/>
      <c r="D24" s="114"/>
      <c r="E24" s="114"/>
      <c r="F24" s="114"/>
      <c r="G24" s="114"/>
      <c r="H24" s="114"/>
      <c r="I24" s="577"/>
      <c r="J24" s="22"/>
      <c r="K24" s="22"/>
      <c r="L24" s="22"/>
      <c r="M24" s="22"/>
      <c r="N24" s="22"/>
      <c r="O24" s="90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</row>
    <row r="25" ht="18.0" customHeight="1">
      <c r="A25" s="114"/>
      <c r="B25" s="551"/>
      <c r="C25" s="114"/>
      <c r="D25" s="114"/>
      <c r="E25" s="114"/>
      <c r="F25" s="114"/>
      <c r="G25" s="114"/>
      <c r="H25" s="114"/>
      <c r="I25" s="577"/>
      <c r="J25" s="22"/>
      <c r="K25" s="22"/>
      <c r="L25" s="22"/>
      <c r="M25" s="22"/>
      <c r="N25" s="22"/>
      <c r="O25" s="90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</row>
    <row r="26" ht="18.0" customHeight="1">
      <c r="A26" s="114"/>
      <c r="B26" s="578"/>
      <c r="C26" s="579"/>
      <c r="D26" s="579"/>
      <c r="E26" s="579"/>
      <c r="F26" s="579"/>
      <c r="G26" s="579"/>
      <c r="H26" s="579"/>
      <c r="I26" s="577"/>
      <c r="J26" s="22"/>
      <c r="K26" s="22"/>
      <c r="L26" s="22"/>
      <c r="M26" s="22"/>
      <c r="N26" s="22"/>
      <c r="O26" s="90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</row>
    <row r="27" ht="18.0" customHeight="1">
      <c r="A27" s="114"/>
      <c r="B27" s="551"/>
      <c r="C27" s="49"/>
      <c r="D27" s="232"/>
      <c r="E27" s="548"/>
      <c r="F27" s="547"/>
      <c r="G27" s="547"/>
      <c r="H27" s="580"/>
      <c r="I27" s="577"/>
      <c r="J27" s="22"/>
      <c r="K27" s="22"/>
      <c r="L27" s="22"/>
      <c r="M27" s="22"/>
      <c r="N27" s="22"/>
      <c r="O27" s="90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</row>
    <row r="28" ht="18.0" customHeight="1">
      <c r="A28" s="114"/>
      <c r="B28" s="114"/>
      <c r="C28" s="114"/>
      <c r="D28" s="114"/>
      <c r="E28" s="548"/>
      <c r="F28" s="547"/>
      <c r="G28" s="547"/>
      <c r="H28" s="580"/>
      <c r="I28" s="577"/>
      <c r="J28" s="22"/>
      <c r="K28" s="22"/>
      <c r="L28" s="22"/>
      <c r="M28" s="22"/>
      <c r="N28" s="22"/>
      <c r="O28" s="90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</row>
    <row r="29" ht="18.0" customHeight="1">
      <c r="A29" s="114"/>
      <c r="B29" s="547"/>
      <c r="C29" s="69"/>
      <c r="D29" s="547"/>
      <c r="E29" s="100"/>
      <c r="F29" s="100"/>
      <c r="G29" s="581"/>
      <c r="H29" s="100"/>
      <c r="I29" s="100"/>
      <c r="J29" s="31"/>
      <c r="K29" s="31"/>
      <c r="L29" s="31"/>
      <c r="M29" s="31"/>
      <c r="N29" s="582"/>
      <c r="O29" s="582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</row>
    <row r="30" ht="18.0" customHeight="1">
      <c r="A30" s="114"/>
      <c r="B30" s="547"/>
      <c r="C30" s="548"/>
      <c r="D30" s="96"/>
      <c r="E30" s="548"/>
      <c r="F30" s="548"/>
      <c r="G30" s="548"/>
      <c r="H30" s="69"/>
      <c r="I30" s="69"/>
      <c r="J30" s="97"/>
      <c r="K30" s="97"/>
      <c r="L30" s="97"/>
      <c r="M30" s="97"/>
      <c r="N30" s="69"/>
      <c r="O30" s="69"/>
      <c r="P30" s="114"/>
      <c r="Q30" s="12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</row>
    <row r="31" ht="18.0" customHeight="1">
      <c r="A31" s="114"/>
      <c r="B31" s="547"/>
      <c r="C31" s="548"/>
      <c r="D31" s="96"/>
      <c r="E31" s="548"/>
      <c r="F31" s="548"/>
      <c r="G31" s="548"/>
      <c r="H31" s="69"/>
      <c r="I31" s="69"/>
      <c r="J31" s="97"/>
      <c r="K31" s="97"/>
      <c r="L31" s="97"/>
      <c r="M31" s="97"/>
      <c r="N31" s="69"/>
      <c r="O31" s="69"/>
      <c r="P31" s="114"/>
      <c r="Q31" s="12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</row>
    <row r="32" ht="18.0" customHeight="1">
      <c r="A32" s="114"/>
      <c r="B32" s="547"/>
      <c r="C32" s="548"/>
      <c r="D32" s="96"/>
      <c r="E32" s="548"/>
      <c r="F32" s="548"/>
      <c r="G32" s="548"/>
      <c r="H32" s="69"/>
      <c r="I32" s="69"/>
      <c r="J32" s="97"/>
      <c r="K32" s="97"/>
      <c r="L32" s="97"/>
      <c r="M32" s="97"/>
      <c r="N32" s="69"/>
      <c r="O32" s="69"/>
      <c r="P32" s="114"/>
      <c r="Q32" s="12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</row>
    <row r="33" ht="18.0" customHeight="1">
      <c r="A33" s="114"/>
      <c r="B33" s="547"/>
      <c r="C33" s="548"/>
      <c r="D33" s="547"/>
      <c r="E33" s="548"/>
      <c r="F33" s="548"/>
      <c r="G33" s="548"/>
      <c r="H33" s="344"/>
      <c r="I33" s="344"/>
      <c r="J33" s="101"/>
      <c r="K33" s="101"/>
      <c r="L33" s="101"/>
      <c r="M33" s="101"/>
      <c r="N33" s="344"/>
      <c r="O33" s="103"/>
      <c r="P33" s="114"/>
      <c r="Q33" s="12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</row>
    <row r="34" ht="18.0" customHeight="1">
      <c r="A34" s="114"/>
      <c r="B34" s="547"/>
      <c r="C34" s="548"/>
      <c r="D34" s="547"/>
      <c r="E34" s="69"/>
      <c r="F34" s="97"/>
      <c r="G34" s="97"/>
      <c r="H34" s="69"/>
      <c r="I34" s="96"/>
      <c r="J34" s="96"/>
      <c r="K34" s="96"/>
      <c r="L34" s="96"/>
      <c r="M34" s="96"/>
      <c r="N34" s="96"/>
      <c r="O34" s="549"/>
      <c r="P34" s="114"/>
      <c r="Q34" s="12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</row>
    <row r="35" ht="18.0" customHeight="1">
      <c r="A35" s="114"/>
      <c r="B35" s="547"/>
      <c r="C35" s="548"/>
      <c r="D35" s="547"/>
      <c r="E35" s="69"/>
      <c r="F35" s="97"/>
      <c r="G35" s="54"/>
      <c r="H35" s="344"/>
      <c r="I35" s="69"/>
      <c r="J35" s="69"/>
      <c r="K35" s="69"/>
      <c r="L35" s="69"/>
      <c r="M35" s="69"/>
      <c r="N35" s="69"/>
      <c r="O35" s="114"/>
      <c r="P35" s="114"/>
      <c r="Q35" s="12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</row>
    <row r="36" ht="18.0" customHeight="1">
      <c r="A36" s="114"/>
      <c r="B36" s="547"/>
      <c r="C36" s="548"/>
      <c r="D36" s="547"/>
      <c r="E36" s="548"/>
      <c r="F36" s="547"/>
      <c r="G36" s="547"/>
      <c r="H36" s="549"/>
      <c r="I36" s="111"/>
      <c r="J36" s="111"/>
      <c r="K36" s="111"/>
      <c r="L36" s="111"/>
      <c r="M36" s="111"/>
      <c r="N36" s="111"/>
      <c r="O36" s="114"/>
      <c r="P36" s="114"/>
      <c r="Q36" s="12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</row>
    <row r="37" ht="18.0" customHeight="1">
      <c r="A37" s="114"/>
      <c r="B37" s="547"/>
      <c r="C37" s="548"/>
      <c r="D37" s="547"/>
      <c r="E37" s="548"/>
      <c r="F37" s="547"/>
      <c r="G37" s="547"/>
      <c r="H37" s="549"/>
      <c r="I37" s="111"/>
      <c r="J37" s="22"/>
      <c r="K37" s="22"/>
      <c r="L37" s="22"/>
      <c r="M37" s="22"/>
      <c r="N37" s="22"/>
      <c r="O37" s="114"/>
      <c r="P37" s="114"/>
      <c r="Q37" s="12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</row>
    <row r="38" ht="18.0" customHeight="1">
      <c r="A38" s="114"/>
      <c r="B38" s="547"/>
      <c r="C38" s="548"/>
      <c r="D38" s="547"/>
      <c r="E38" s="548"/>
      <c r="F38" s="547"/>
      <c r="G38" s="547"/>
      <c r="H38" s="100"/>
      <c r="I38" s="100"/>
      <c r="J38" s="583"/>
      <c r="K38" s="583"/>
      <c r="L38" s="583"/>
      <c r="M38" s="583"/>
      <c r="N38" s="583"/>
      <c r="O38" s="114"/>
      <c r="P38" s="114"/>
      <c r="Q38" s="12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</row>
    <row r="39" ht="18.0" customHeight="1">
      <c r="A39" s="114"/>
      <c r="B39" s="547"/>
      <c r="C39" s="548"/>
      <c r="D39" s="32"/>
      <c r="E39" s="548"/>
      <c r="F39" s="547"/>
      <c r="G39" s="547"/>
      <c r="H39" s="550"/>
      <c r="I39" s="550"/>
      <c r="J39" s="583"/>
      <c r="K39" s="583"/>
      <c r="L39" s="583"/>
      <c r="M39" s="583"/>
      <c r="N39" s="583"/>
      <c r="O39" s="114"/>
      <c r="P39" s="114"/>
      <c r="Q39" s="12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</row>
    <row r="40" ht="18.0" customHeight="1">
      <c r="A40" s="124"/>
      <c r="B40" s="124"/>
      <c r="C40" s="548"/>
      <c r="D40" s="32"/>
      <c r="E40" s="548"/>
      <c r="F40" s="547"/>
      <c r="G40" s="547"/>
      <c r="H40" s="550"/>
      <c r="I40" s="550"/>
      <c r="J40" s="22"/>
      <c r="K40" s="22"/>
      <c r="L40" s="22"/>
      <c r="M40" s="22"/>
      <c r="N40" s="22"/>
      <c r="O40" s="114"/>
      <c r="P40" s="114"/>
      <c r="Q40" s="12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</row>
    <row r="41" ht="18.0" customHeight="1">
      <c r="A41" s="124"/>
      <c r="B41" s="124"/>
      <c r="C41" s="548"/>
      <c r="D41" s="32"/>
      <c r="E41" s="548"/>
      <c r="F41" s="547"/>
      <c r="G41" s="547"/>
      <c r="H41" s="550"/>
      <c r="I41" s="550"/>
      <c r="J41" s="22"/>
      <c r="K41" s="22"/>
      <c r="L41" s="22"/>
      <c r="M41" s="22"/>
      <c r="N41" s="22"/>
      <c r="O41" s="114"/>
      <c r="P41" s="114"/>
      <c r="Q41" s="12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</row>
    <row r="42" ht="18.0" customHeight="1">
      <c r="A42" s="124"/>
      <c r="B42" s="124"/>
      <c r="C42" s="548"/>
      <c r="D42" s="547"/>
      <c r="E42" s="548"/>
      <c r="F42" s="547"/>
      <c r="G42" s="547"/>
      <c r="H42" s="549"/>
      <c r="I42" s="111"/>
      <c r="J42" s="114"/>
      <c r="K42" s="114"/>
      <c r="L42" s="114"/>
      <c r="M42" s="114"/>
      <c r="N42" s="114"/>
      <c r="O42" s="114"/>
      <c r="P42" s="114"/>
      <c r="Q42" s="12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</row>
    <row r="43" ht="18.0" customHeight="1">
      <c r="A43" s="114"/>
      <c r="B43" s="547"/>
      <c r="C43" s="548"/>
      <c r="D43" s="547"/>
      <c r="E43" s="548"/>
      <c r="F43" s="547"/>
      <c r="G43" s="547"/>
      <c r="H43" s="549"/>
      <c r="I43" s="111"/>
      <c r="J43" s="22"/>
      <c r="K43" s="22"/>
      <c r="L43" s="22"/>
      <c r="M43" s="22"/>
      <c r="N43" s="22"/>
      <c r="O43" s="114"/>
      <c r="P43" s="114"/>
      <c r="Q43" s="124"/>
      <c r="R43" s="35"/>
      <c r="S43" s="35"/>
      <c r="T43" s="114"/>
      <c r="U43" s="114"/>
      <c r="V43" s="114"/>
      <c r="W43" s="114"/>
      <c r="X43" s="114"/>
      <c r="Y43" s="114"/>
      <c r="Z43" s="114"/>
      <c r="AA43" s="114"/>
    </row>
    <row r="44" ht="18.0" customHeight="1">
      <c r="A44" s="114"/>
      <c r="B44" s="547"/>
      <c r="C44" s="548"/>
      <c r="D44" s="547"/>
      <c r="E44" s="548"/>
      <c r="F44" s="547"/>
      <c r="G44" s="547"/>
      <c r="H44" s="549"/>
      <c r="I44" s="111"/>
      <c r="J44" s="22"/>
      <c r="K44" s="22"/>
      <c r="L44" s="22"/>
      <c r="M44" s="22"/>
      <c r="N44" s="22"/>
      <c r="O44" s="114"/>
      <c r="P44" s="114"/>
      <c r="Q44" s="124"/>
      <c r="R44" s="35"/>
      <c r="S44" s="35"/>
      <c r="T44" s="114"/>
      <c r="U44" s="114"/>
      <c r="V44" s="114"/>
      <c r="W44" s="114"/>
      <c r="X44" s="114"/>
      <c r="Y44" s="114"/>
      <c r="Z44" s="114"/>
      <c r="AA44" s="114"/>
    </row>
    <row r="45" ht="18.0" customHeight="1">
      <c r="A45" s="114"/>
      <c r="B45" s="547"/>
      <c r="C45" s="548"/>
      <c r="D45" s="547"/>
      <c r="E45" s="548"/>
      <c r="F45" s="547"/>
      <c r="G45" s="547"/>
      <c r="H45" s="549"/>
      <c r="I45" s="111"/>
      <c r="J45" s="22"/>
      <c r="K45" s="22"/>
      <c r="L45" s="22"/>
      <c r="M45" s="22"/>
      <c r="N45" s="22"/>
      <c r="O45" s="114"/>
      <c r="P45" s="114"/>
      <c r="Q45" s="124"/>
      <c r="R45" s="35"/>
      <c r="S45" s="35"/>
      <c r="T45" s="114"/>
      <c r="U45" s="114"/>
      <c r="V45" s="114"/>
      <c r="W45" s="114"/>
      <c r="X45" s="114"/>
      <c r="Y45" s="114"/>
      <c r="Z45" s="114"/>
      <c r="AA45" s="114"/>
    </row>
    <row r="46" ht="18.0" customHeight="1">
      <c r="A46" s="114"/>
      <c r="B46" s="547"/>
      <c r="C46" s="548"/>
      <c r="D46" s="547"/>
      <c r="E46" s="548"/>
      <c r="F46" s="547"/>
      <c r="G46" s="547"/>
      <c r="H46" s="549"/>
      <c r="I46" s="111"/>
      <c r="J46" s="22"/>
      <c r="K46" s="22"/>
      <c r="L46" s="22"/>
      <c r="M46" s="22"/>
      <c r="N46" s="22"/>
      <c r="O46" s="114"/>
      <c r="P46" s="114"/>
      <c r="Q46" s="124"/>
      <c r="R46" s="35"/>
      <c r="S46" s="35"/>
      <c r="T46" s="114"/>
      <c r="U46" s="114"/>
      <c r="V46" s="114"/>
      <c r="W46" s="114"/>
      <c r="X46" s="114"/>
      <c r="Y46" s="114"/>
      <c r="Z46" s="114"/>
      <c r="AA46" s="114"/>
    </row>
    <row r="47" ht="18.0" customHeight="1">
      <c r="A47" s="114"/>
      <c r="B47" s="547"/>
      <c r="C47" s="548"/>
      <c r="D47" s="547"/>
      <c r="E47" s="548"/>
      <c r="F47" s="547"/>
      <c r="G47" s="547"/>
      <c r="H47" s="549"/>
      <c r="I47" s="111"/>
      <c r="J47" s="22"/>
      <c r="K47" s="22"/>
      <c r="L47" s="22"/>
      <c r="M47" s="22"/>
      <c r="N47" s="22"/>
      <c r="O47" s="114"/>
      <c r="P47" s="114"/>
      <c r="Q47" s="124"/>
      <c r="R47" s="35"/>
      <c r="S47" s="35"/>
      <c r="T47" s="114"/>
      <c r="U47" s="114"/>
      <c r="V47" s="114"/>
      <c r="W47" s="114"/>
      <c r="X47" s="114"/>
      <c r="Y47" s="114"/>
      <c r="Z47" s="114"/>
      <c r="AA47" s="114"/>
    </row>
    <row r="48" ht="18.0" customHeight="1">
      <c r="A48" s="114"/>
      <c r="B48" s="547"/>
      <c r="C48" s="548"/>
      <c r="D48" s="547"/>
      <c r="E48" s="548"/>
      <c r="F48" s="547"/>
      <c r="G48" s="547"/>
      <c r="H48" s="549"/>
      <c r="I48" s="111"/>
      <c r="J48" s="22"/>
      <c r="K48" s="22"/>
      <c r="L48" s="22"/>
      <c r="M48" s="22"/>
      <c r="N48" s="22"/>
      <c r="O48" s="114"/>
      <c r="P48" s="114"/>
      <c r="Q48" s="124"/>
      <c r="R48" s="35"/>
      <c r="S48" s="35"/>
      <c r="T48" s="114"/>
      <c r="U48" s="114"/>
      <c r="V48" s="114"/>
      <c r="W48" s="114"/>
      <c r="X48" s="114"/>
      <c r="Y48" s="114"/>
      <c r="Z48" s="114"/>
      <c r="AA48" s="114"/>
    </row>
    <row r="49" ht="18.0" customHeight="1">
      <c r="A49" s="114"/>
      <c r="B49" s="547"/>
      <c r="C49" s="548"/>
      <c r="D49" s="547"/>
      <c r="E49" s="548"/>
      <c r="F49" s="547"/>
      <c r="G49" s="547"/>
      <c r="H49" s="549"/>
      <c r="I49" s="111"/>
      <c r="J49" s="22"/>
      <c r="K49" s="22"/>
      <c r="L49" s="22"/>
      <c r="M49" s="22"/>
      <c r="N49" s="22"/>
      <c r="O49" s="114"/>
      <c r="P49" s="114"/>
      <c r="Q49" s="12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</row>
    <row r="50" ht="18.0" customHeight="1">
      <c r="A50" s="114"/>
      <c r="B50" s="547"/>
      <c r="C50" s="548"/>
      <c r="D50" s="547"/>
      <c r="E50" s="548"/>
      <c r="F50" s="547"/>
      <c r="G50" s="547"/>
      <c r="H50" s="549"/>
      <c r="I50" s="111"/>
      <c r="J50" s="22"/>
      <c r="K50" s="22"/>
      <c r="L50" s="22"/>
      <c r="M50" s="22"/>
      <c r="N50" s="22"/>
      <c r="O50" s="114"/>
      <c r="P50" s="114"/>
      <c r="Q50" s="12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</row>
    <row r="51" ht="18.0" customHeight="1">
      <c r="A51" s="114"/>
      <c r="B51" s="547"/>
      <c r="C51" s="548"/>
      <c r="D51" s="547"/>
      <c r="E51" s="548"/>
      <c r="F51" s="547"/>
      <c r="G51" s="547"/>
      <c r="H51" s="549"/>
      <c r="I51" s="111"/>
      <c r="J51" s="22"/>
      <c r="K51" s="22"/>
      <c r="L51" s="22"/>
      <c r="M51" s="22"/>
      <c r="N51" s="22"/>
      <c r="O51" s="114"/>
      <c r="P51" s="114"/>
      <c r="Q51" s="12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</row>
    <row r="52" ht="18.0" customHeight="1">
      <c r="A52" s="114"/>
      <c r="B52" s="547"/>
      <c r="C52" s="548"/>
      <c r="D52" s="547"/>
      <c r="E52" s="548"/>
      <c r="F52" s="547"/>
      <c r="G52" s="547"/>
      <c r="H52" s="549"/>
      <c r="I52" s="111"/>
      <c r="J52" s="22"/>
      <c r="K52" s="22"/>
      <c r="L52" s="22"/>
      <c r="M52" s="22"/>
      <c r="N52" s="22"/>
      <c r="O52" s="114"/>
      <c r="P52" s="114"/>
      <c r="Q52" s="12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</row>
    <row r="53" ht="18.0" customHeight="1">
      <c r="A53" s="114"/>
      <c r="B53" s="547"/>
      <c r="C53" s="548"/>
      <c r="D53" s="547"/>
      <c r="E53" s="548"/>
      <c r="F53" s="547"/>
      <c r="G53" s="547"/>
      <c r="H53" s="549"/>
      <c r="I53" s="111"/>
      <c r="J53" s="22"/>
      <c r="K53" s="22"/>
      <c r="L53" s="22"/>
      <c r="M53" s="22"/>
      <c r="N53" s="22"/>
      <c r="O53" s="114"/>
      <c r="P53" s="114"/>
      <c r="Q53" s="12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</row>
    <row r="54" ht="18.0" customHeight="1">
      <c r="A54" s="114"/>
      <c r="B54" s="547"/>
      <c r="C54" s="548"/>
      <c r="D54" s="547"/>
      <c r="E54" s="548"/>
      <c r="F54" s="547"/>
      <c r="G54" s="547"/>
      <c r="H54" s="549"/>
      <c r="I54" s="111"/>
      <c r="J54" s="22"/>
      <c r="K54" s="22"/>
      <c r="L54" s="22"/>
      <c r="M54" s="22"/>
      <c r="N54" s="22"/>
      <c r="O54" s="114"/>
      <c r="P54" s="114"/>
      <c r="Q54" s="12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</row>
    <row r="55" ht="18.0" customHeight="1">
      <c r="A55" s="114"/>
      <c r="B55" s="547"/>
      <c r="C55" s="548"/>
      <c r="D55" s="547"/>
      <c r="E55" s="548"/>
      <c r="F55" s="547"/>
      <c r="G55" s="547"/>
      <c r="H55" s="549"/>
      <c r="I55" s="111"/>
      <c r="J55" s="22"/>
      <c r="K55" s="22"/>
      <c r="L55" s="22"/>
      <c r="M55" s="22"/>
      <c r="N55" s="22"/>
      <c r="O55" s="114"/>
      <c r="P55" s="114"/>
      <c r="Q55" s="12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</row>
    <row r="56" ht="18.0" customHeight="1">
      <c r="A56" s="114"/>
      <c r="B56" s="547"/>
      <c r="C56" s="548"/>
      <c r="D56" s="547"/>
      <c r="E56" s="548"/>
      <c r="F56" s="547"/>
      <c r="G56" s="547"/>
      <c r="H56" s="549"/>
      <c r="I56" s="111"/>
      <c r="J56" s="22"/>
      <c r="K56" s="22"/>
      <c r="L56" s="22"/>
      <c r="M56" s="22"/>
      <c r="N56" s="22"/>
      <c r="O56" s="114"/>
      <c r="P56" s="114"/>
      <c r="Q56" s="12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</row>
    <row r="57" ht="18.0" customHeight="1">
      <c r="A57" s="114"/>
      <c r="B57" s="547"/>
      <c r="C57" s="548"/>
      <c r="D57" s="547"/>
      <c r="E57" s="548"/>
      <c r="F57" s="547"/>
      <c r="G57" s="547"/>
      <c r="H57" s="549"/>
      <c r="I57" s="111"/>
      <c r="J57" s="22"/>
      <c r="K57" s="22"/>
      <c r="L57" s="22"/>
      <c r="M57" s="22"/>
      <c r="N57" s="22"/>
      <c r="O57" s="114"/>
      <c r="P57" s="114"/>
      <c r="Q57" s="12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</row>
    <row r="58" ht="18.0" customHeight="1">
      <c r="A58" s="114"/>
      <c r="B58" s="547"/>
      <c r="C58" s="548"/>
      <c r="D58" s="547"/>
      <c r="E58" s="548"/>
      <c r="F58" s="547"/>
      <c r="G58" s="547"/>
      <c r="H58" s="549"/>
      <c r="I58" s="111"/>
      <c r="J58" s="22"/>
      <c r="K58" s="22"/>
      <c r="L58" s="22"/>
      <c r="M58" s="22"/>
      <c r="N58" s="22"/>
      <c r="O58" s="114"/>
      <c r="P58" s="114"/>
      <c r="Q58" s="12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</row>
    <row r="59" ht="18.0" customHeight="1">
      <c r="A59" s="114"/>
      <c r="B59" s="547"/>
      <c r="C59" s="548"/>
      <c r="D59" s="547"/>
      <c r="E59" s="548"/>
      <c r="F59" s="547"/>
      <c r="G59" s="547"/>
      <c r="H59" s="549"/>
      <c r="I59" s="111"/>
      <c r="J59" s="22"/>
      <c r="K59" s="22"/>
      <c r="L59" s="22"/>
      <c r="M59" s="22"/>
      <c r="N59" s="22"/>
      <c r="O59" s="114"/>
      <c r="P59" s="114"/>
      <c r="Q59" s="12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</row>
    <row r="60" ht="18.0" customHeight="1">
      <c r="A60" s="114"/>
      <c r="B60" s="547"/>
      <c r="C60" s="548"/>
      <c r="D60" s="547"/>
      <c r="E60" s="548"/>
      <c r="F60" s="547"/>
      <c r="G60" s="547"/>
      <c r="H60" s="549"/>
      <c r="I60" s="111"/>
      <c r="J60" s="22"/>
      <c r="K60" s="22"/>
      <c r="L60" s="22"/>
      <c r="M60" s="22"/>
      <c r="N60" s="22"/>
      <c r="O60" s="114"/>
      <c r="P60" s="114"/>
      <c r="Q60" s="12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</row>
    <row r="61" ht="18.0" customHeight="1">
      <c r="A61" s="114"/>
      <c r="B61" s="547"/>
      <c r="C61" s="548"/>
      <c r="D61" s="547"/>
      <c r="E61" s="548"/>
      <c r="F61" s="547"/>
      <c r="G61" s="547"/>
      <c r="H61" s="549"/>
      <c r="I61" s="111"/>
      <c r="J61" s="22"/>
      <c r="K61" s="22"/>
      <c r="L61" s="22"/>
      <c r="M61" s="22"/>
      <c r="N61" s="22"/>
      <c r="O61" s="114"/>
      <c r="P61" s="114"/>
      <c r="Q61" s="12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</row>
    <row r="62" ht="18.0" customHeight="1">
      <c r="A62" s="114"/>
      <c r="B62" s="547"/>
      <c r="C62" s="548"/>
      <c r="D62" s="547"/>
      <c r="E62" s="548"/>
      <c r="F62" s="547"/>
      <c r="G62" s="547"/>
      <c r="H62" s="549"/>
      <c r="I62" s="111"/>
      <c r="J62" s="22"/>
      <c r="K62" s="22"/>
      <c r="L62" s="22"/>
      <c r="M62" s="22"/>
      <c r="N62" s="22"/>
      <c r="O62" s="114"/>
      <c r="P62" s="114"/>
      <c r="Q62" s="12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</row>
    <row r="63" ht="18.0" customHeight="1">
      <c r="A63" s="114"/>
      <c r="B63" s="547"/>
      <c r="C63" s="548"/>
      <c r="D63" s="547"/>
      <c r="E63" s="548"/>
      <c r="F63" s="547"/>
      <c r="G63" s="547"/>
      <c r="H63" s="549"/>
      <c r="I63" s="111"/>
      <c r="J63" s="22"/>
      <c r="K63" s="22"/>
      <c r="L63" s="22"/>
      <c r="M63" s="22"/>
      <c r="N63" s="22"/>
      <c r="O63" s="114"/>
      <c r="P63" s="114"/>
      <c r="Q63" s="12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</row>
    <row r="64" ht="18.0" customHeight="1">
      <c r="A64" s="114"/>
      <c r="B64" s="547"/>
      <c r="C64" s="548"/>
      <c r="D64" s="547"/>
      <c r="E64" s="548"/>
      <c r="F64" s="547"/>
      <c r="G64" s="547"/>
      <c r="H64" s="549"/>
      <c r="I64" s="111"/>
      <c r="J64" s="22"/>
      <c r="K64" s="22"/>
      <c r="L64" s="22"/>
      <c r="M64" s="22"/>
      <c r="N64" s="22"/>
      <c r="O64" s="114"/>
      <c r="P64" s="114"/>
      <c r="Q64" s="12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</row>
    <row r="65" ht="18.0" customHeight="1">
      <c r="A65" s="114"/>
      <c r="B65" s="547"/>
      <c r="C65" s="548"/>
      <c r="D65" s="547"/>
      <c r="E65" s="548"/>
      <c r="F65" s="547"/>
      <c r="G65" s="547"/>
      <c r="H65" s="549"/>
      <c r="I65" s="111"/>
      <c r="J65" s="22"/>
      <c r="K65" s="22"/>
      <c r="L65" s="22"/>
      <c r="M65" s="22"/>
      <c r="N65" s="22"/>
      <c r="O65" s="114"/>
      <c r="P65" s="114"/>
      <c r="Q65" s="12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</row>
    <row r="66" ht="18.0" customHeight="1">
      <c r="A66" s="114"/>
      <c r="B66" s="547"/>
      <c r="C66" s="548"/>
      <c r="D66" s="547"/>
      <c r="E66" s="548"/>
      <c r="F66" s="547"/>
      <c r="G66" s="547"/>
      <c r="H66" s="549"/>
      <c r="I66" s="111"/>
      <c r="J66" s="22"/>
      <c r="K66" s="22"/>
      <c r="L66" s="22"/>
      <c r="M66" s="22"/>
      <c r="N66" s="22"/>
      <c r="O66" s="114"/>
      <c r="P66" s="114"/>
      <c r="Q66" s="12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</row>
    <row r="67" ht="18.0" customHeight="1">
      <c r="A67" s="114"/>
      <c r="B67" s="547"/>
      <c r="C67" s="548"/>
      <c r="D67" s="547"/>
      <c r="E67" s="548"/>
      <c r="F67" s="547"/>
      <c r="G67" s="547"/>
      <c r="H67" s="549"/>
      <c r="I67" s="111"/>
      <c r="J67" s="22"/>
      <c r="K67" s="22"/>
      <c r="L67" s="22"/>
      <c r="M67" s="22"/>
      <c r="N67" s="22"/>
      <c r="O67" s="114"/>
      <c r="P67" s="114"/>
      <c r="Q67" s="12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</row>
    <row r="68" ht="18.0" customHeight="1">
      <c r="A68" s="114"/>
      <c r="B68" s="547"/>
      <c r="C68" s="548"/>
      <c r="D68" s="547"/>
      <c r="E68" s="548"/>
      <c r="F68" s="547"/>
      <c r="G68" s="547"/>
      <c r="H68" s="549"/>
      <c r="I68" s="111"/>
      <c r="J68" s="22"/>
      <c r="K68" s="22"/>
      <c r="L68" s="22"/>
      <c r="M68" s="22"/>
      <c r="N68" s="22"/>
      <c r="O68" s="114"/>
      <c r="P68" s="114"/>
      <c r="Q68" s="12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</row>
    <row r="69" ht="18.0" customHeight="1">
      <c r="A69" s="114"/>
      <c r="B69" s="547"/>
      <c r="C69" s="548"/>
      <c r="D69" s="547"/>
      <c r="E69" s="548"/>
      <c r="F69" s="547"/>
      <c r="G69" s="547"/>
      <c r="H69" s="549"/>
      <c r="I69" s="111"/>
      <c r="J69" s="22"/>
      <c r="K69" s="22"/>
      <c r="L69" s="22"/>
      <c r="M69" s="22"/>
      <c r="N69" s="22"/>
      <c r="O69" s="114"/>
      <c r="P69" s="114"/>
      <c r="Q69" s="12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</row>
    <row r="70" ht="18.0" customHeight="1">
      <c r="A70" s="114"/>
      <c r="B70" s="547"/>
      <c r="C70" s="548"/>
      <c r="D70" s="547"/>
      <c r="E70" s="548"/>
      <c r="F70" s="547"/>
      <c r="G70" s="547"/>
      <c r="H70" s="549"/>
      <c r="I70" s="111"/>
      <c r="J70" s="22"/>
      <c r="K70" s="22"/>
      <c r="L70" s="22"/>
      <c r="M70" s="22"/>
      <c r="N70" s="22"/>
      <c r="O70" s="114"/>
      <c r="P70" s="114"/>
      <c r="Q70" s="12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</row>
    <row r="71" ht="18.0" customHeight="1">
      <c r="A71" s="114"/>
      <c r="B71" s="547"/>
      <c r="C71" s="548"/>
      <c r="D71" s="547"/>
      <c r="E71" s="548"/>
      <c r="F71" s="547"/>
      <c r="G71" s="547"/>
      <c r="H71" s="549"/>
      <c r="I71" s="111"/>
      <c r="J71" s="22"/>
      <c r="K71" s="22"/>
      <c r="L71" s="22"/>
      <c r="M71" s="22"/>
      <c r="N71" s="22"/>
      <c r="O71" s="114"/>
      <c r="P71" s="114"/>
      <c r="Q71" s="12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</row>
    <row r="72" ht="18.0" customHeight="1">
      <c r="A72" s="114"/>
      <c r="B72" s="547"/>
      <c r="C72" s="548"/>
      <c r="D72" s="547"/>
      <c r="E72" s="548"/>
      <c r="F72" s="547"/>
      <c r="G72" s="547"/>
      <c r="H72" s="549"/>
      <c r="I72" s="111"/>
      <c r="J72" s="22"/>
      <c r="K72" s="22"/>
      <c r="L72" s="22"/>
      <c r="M72" s="22"/>
      <c r="N72" s="22"/>
      <c r="O72" s="114"/>
      <c r="P72" s="114"/>
      <c r="Q72" s="12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</row>
    <row r="73" ht="18.0" customHeight="1">
      <c r="A73" s="114"/>
      <c r="B73" s="547"/>
      <c r="C73" s="548"/>
      <c r="D73" s="547"/>
      <c r="E73" s="548"/>
      <c r="F73" s="547"/>
      <c r="G73" s="547"/>
      <c r="H73" s="549"/>
      <c r="I73" s="111"/>
      <c r="J73" s="22"/>
      <c r="K73" s="22"/>
      <c r="L73" s="22"/>
      <c r="M73" s="22"/>
      <c r="N73" s="22"/>
      <c r="O73" s="114"/>
      <c r="P73" s="114"/>
      <c r="Q73" s="12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</row>
    <row r="74" ht="18.0" customHeight="1">
      <c r="A74" s="114"/>
      <c r="B74" s="547"/>
      <c r="C74" s="548"/>
      <c r="D74" s="547"/>
      <c r="E74" s="548"/>
      <c r="F74" s="547"/>
      <c r="G74" s="547"/>
      <c r="H74" s="549"/>
      <c r="I74" s="111"/>
      <c r="J74" s="22"/>
      <c r="K74" s="22"/>
      <c r="L74" s="22"/>
      <c r="M74" s="22"/>
      <c r="N74" s="22"/>
      <c r="O74" s="114"/>
      <c r="P74" s="114"/>
      <c r="Q74" s="12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</row>
    <row r="75" ht="18.0" customHeight="1">
      <c r="A75" s="114"/>
      <c r="B75" s="547"/>
      <c r="C75" s="548"/>
      <c r="D75" s="547"/>
      <c r="E75" s="548"/>
      <c r="F75" s="547"/>
      <c r="G75" s="547"/>
      <c r="H75" s="549"/>
      <c r="I75" s="111"/>
      <c r="J75" s="22"/>
      <c r="K75" s="22"/>
      <c r="L75" s="22"/>
      <c r="M75" s="22"/>
      <c r="N75" s="22"/>
      <c r="O75" s="114"/>
      <c r="P75" s="114"/>
      <c r="Q75" s="12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</row>
    <row r="76" ht="18.0" customHeight="1">
      <c r="A76" s="114"/>
      <c r="B76" s="547"/>
      <c r="C76" s="548"/>
      <c r="D76" s="547"/>
      <c r="E76" s="548"/>
      <c r="F76" s="547"/>
      <c r="G76" s="547"/>
      <c r="H76" s="549"/>
      <c r="I76" s="111"/>
      <c r="J76" s="22"/>
      <c r="K76" s="22"/>
      <c r="L76" s="22"/>
      <c r="M76" s="22"/>
      <c r="N76" s="22"/>
      <c r="O76" s="114"/>
      <c r="P76" s="114"/>
      <c r="Q76" s="12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</row>
    <row r="77" ht="18.0" customHeight="1">
      <c r="A77" s="114"/>
      <c r="B77" s="547"/>
      <c r="C77" s="548"/>
      <c r="D77" s="547"/>
      <c r="E77" s="548"/>
      <c r="F77" s="547"/>
      <c r="G77" s="547"/>
      <c r="H77" s="549"/>
      <c r="I77" s="111"/>
      <c r="J77" s="22"/>
      <c r="K77" s="22"/>
      <c r="L77" s="22"/>
      <c r="M77" s="22"/>
      <c r="N77" s="114"/>
      <c r="O77" s="114"/>
      <c r="P77" s="114"/>
      <c r="Q77" s="12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</row>
    <row r="78" ht="18.0" customHeight="1">
      <c r="A78" s="114"/>
      <c r="B78" s="547"/>
      <c r="C78" s="548"/>
      <c r="D78" s="547"/>
      <c r="E78" s="548"/>
      <c r="F78" s="547"/>
      <c r="G78" s="547"/>
      <c r="H78" s="549"/>
      <c r="I78" s="111"/>
      <c r="J78" s="22"/>
      <c r="K78" s="22"/>
      <c r="L78" s="22"/>
      <c r="M78" s="22"/>
      <c r="N78" s="114"/>
      <c r="O78" s="114"/>
      <c r="P78" s="114"/>
      <c r="Q78" s="12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</row>
    <row r="79" ht="18.0" customHeight="1">
      <c r="A79" s="114"/>
      <c r="B79" s="547"/>
      <c r="C79" s="548"/>
      <c r="D79" s="547"/>
      <c r="E79" s="548"/>
      <c r="F79" s="547"/>
      <c r="G79" s="547"/>
      <c r="H79" s="549"/>
      <c r="I79" s="111"/>
      <c r="J79" s="22"/>
      <c r="K79" s="22"/>
      <c r="L79" s="22"/>
      <c r="M79" s="22"/>
      <c r="N79" s="114"/>
      <c r="O79" s="114"/>
      <c r="P79" s="114"/>
      <c r="Q79" s="12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</row>
    <row r="80" ht="18.0" customHeight="1">
      <c r="A80" s="114"/>
      <c r="B80" s="547"/>
      <c r="C80" s="548"/>
      <c r="D80" s="547"/>
      <c r="E80" s="548"/>
      <c r="F80" s="547"/>
      <c r="G80" s="547"/>
      <c r="H80" s="549"/>
      <c r="I80" s="111"/>
      <c r="J80" s="22"/>
      <c r="K80" s="22"/>
      <c r="L80" s="22"/>
      <c r="M80" s="22"/>
      <c r="N80" s="114"/>
      <c r="O80" s="114"/>
      <c r="P80" s="114"/>
      <c r="Q80" s="12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</row>
    <row r="81" ht="18.0" customHeight="1">
      <c r="A81" s="114"/>
      <c r="B81" s="547"/>
      <c r="C81" s="548"/>
      <c r="D81" s="547"/>
      <c r="E81" s="548"/>
      <c r="F81" s="547"/>
      <c r="G81" s="547"/>
      <c r="H81" s="549"/>
      <c r="I81" s="111"/>
      <c r="J81" s="22"/>
      <c r="K81" s="22"/>
      <c r="L81" s="22"/>
      <c r="M81" s="22"/>
      <c r="N81" s="114"/>
      <c r="O81" s="114"/>
      <c r="P81" s="114"/>
      <c r="Q81" s="12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</row>
    <row r="82" ht="18.0" customHeight="1">
      <c r="A82" s="114"/>
      <c r="B82" s="547"/>
      <c r="C82" s="548"/>
      <c r="D82" s="547"/>
      <c r="E82" s="548"/>
      <c r="F82" s="547"/>
      <c r="G82" s="547"/>
      <c r="H82" s="549"/>
      <c r="I82" s="111"/>
      <c r="J82" s="22"/>
      <c r="K82" s="22"/>
      <c r="L82" s="22"/>
      <c r="M82" s="22"/>
      <c r="N82" s="114"/>
      <c r="O82" s="114"/>
      <c r="P82" s="114"/>
      <c r="Q82" s="12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</row>
    <row r="83" ht="18.0" customHeight="1">
      <c r="A83" s="114"/>
      <c r="B83" s="547"/>
      <c r="C83" s="548"/>
      <c r="D83" s="547"/>
      <c r="E83" s="548"/>
      <c r="F83" s="547"/>
      <c r="G83" s="547"/>
      <c r="H83" s="549"/>
      <c r="I83" s="111"/>
      <c r="J83" s="22"/>
      <c r="K83" s="22"/>
      <c r="L83" s="22"/>
      <c r="M83" s="22"/>
      <c r="N83" s="114"/>
      <c r="O83" s="114"/>
      <c r="P83" s="114"/>
      <c r="Q83" s="12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</row>
    <row r="84" ht="18.0" customHeight="1">
      <c r="A84" s="114"/>
      <c r="B84" s="547"/>
      <c r="C84" s="548"/>
      <c r="D84" s="547"/>
      <c r="E84" s="548"/>
      <c r="F84" s="547"/>
      <c r="G84" s="547"/>
      <c r="H84" s="549"/>
      <c r="I84" s="111"/>
      <c r="J84" s="22"/>
      <c r="K84" s="22"/>
      <c r="L84" s="22"/>
      <c r="M84" s="22"/>
      <c r="N84" s="114"/>
      <c r="O84" s="114"/>
      <c r="P84" s="114"/>
      <c r="Q84" s="12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</row>
    <row r="85" ht="18.0" customHeight="1">
      <c r="A85" s="114"/>
      <c r="B85" s="547"/>
      <c r="C85" s="548"/>
      <c r="D85" s="547"/>
      <c r="E85" s="548"/>
      <c r="F85" s="547"/>
      <c r="G85" s="547"/>
      <c r="H85" s="549"/>
      <c r="I85" s="111"/>
      <c r="J85" s="22"/>
      <c r="K85" s="22"/>
      <c r="L85" s="22"/>
      <c r="M85" s="22"/>
      <c r="N85" s="114"/>
      <c r="O85" s="114"/>
      <c r="P85" s="114"/>
      <c r="Q85" s="12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</row>
    <row r="86" ht="18.0" customHeight="1">
      <c r="A86" s="114"/>
      <c r="B86" s="547"/>
      <c r="C86" s="548"/>
      <c r="D86" s="547"/>
      <c r="E86" s="548"/>
      <c r="F86" s="547"/>
      <c r="G86" s="547"/>
      <c r="H86" s="549"/>
      <c r="I86" s="111"/>
      <c r="J86" s="22"/>
      <c r="K86" s="22"/>
      <c r="L86" s="22"/>
      <c r="M86" s="22"/>
      <c r="N86" s="114"/>
      <c r="O86" s="114"/>
      <c r="P86" s="114"/>
      <c r="Q86" s="12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</row>
    <row r="87" ht="18.0" customHeight="1">
      <c r="A87" s="114"/>
      <c r="B87" s="547"/>
      <c r="C87" s="548"/>
      <c r="D87" s="547"/>
      <c r="E87" s="548"/>
      <c r="F87" s="547"/>
      <c r="G87" s="547"/>
      <c r="H87" s="549"/>
      <c r="I87" s="111"/>
      <c r="J87" s="22"/>
      <c r="K87" s="22"/>
      <c r="L87" s="22"/>
      <c r="M87" s="22"/>
      <c r="N87" s="114"/>
      <c r="O87" s="114"/>
      <c r="P87" s="114"/>
      <c r="Q87" s="12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</row>
    <row r="88" ht="18.0" customHeight="1">
      <c r="A88" s="114"/>
      <c r="B88" s="547"/>
      <c r="C88" s="548"/>
      <c r="D88" s="547"/>
      <c r="E88" s="548"/>
      <c r="F88" s="547"/>
      <c r="G88" s="547"/>
      <c r="H88" s="549"/>
      <c r="I88" s="111"/>
      <c r="J88" s="22"/>
      <c r="K88" s="22"/>
      <c r="L88" s="22"/>
      <c r="M88" s="22"/>
      <c r="N88" s="114"/>
      <c r="O88" s="114"/>
      <c r="P88" s="114"/>
      <c r="Q88" s="12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</row>
    <row r="89" ht="18.0" customHeight="1">
      <c r="A89" s="114"/>
      <c r="B89" s="547"/>
      <c r="C89" s="548"/>
      <c r="D89" s="547"/>
      <c r="E89" s="548"/>
      <c r="F89" s="547"/>
      <c r="G89" s="547"/>
      <c r="H89" s="549"/>
      <c r="I89" s="111"/>
      <c r="J89" s="22"/>
      <c r="K89" s="22"/>
      <c r="L89" s="22"/>
      <c r="M89" s="22"/>
      <c r="N89" s="114"/>
      <c r="O89" s="114"/>
      <c r="P89" s="114"/>
      <c r="Q89" s="12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</row>
    <row r="90" ht="18.0" customHeight="1">
      <c r="A90" s="114"/>
      <c r="B90" s="547"/>
      <c r="C90" s="548"/>
      <c r="D90" s="547"/>
      <c r="E90" s="548"/>
      <c r="F90" s="547"/>
      <c r="G90" s="547"/>
      <c r="H90" s="549"/>
      <c r="I90" s="111"/>
      <c r="J90" s="22"/>
      <c r="K90" s="22"/>
      <c r="L90" s="22"/>
      <c r="M90" s="22"/>
      <c r="N90" s="114"/>
      <c r="O90" s="114"/>
      <c r="P90" s="114"/>
      <c r="Q90" s="12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</row>
    <row r="91" ht="18.0" customHeight="1">
      <c r="A91" s="114"/>
      <c r="B91" s="547"/>
      <c r="C91" s="548"/>
      <c r="D91" s="547"/>
      <c r="E91" s="548"/>
      <c r="F91" s="547"/>
      <c r="G91" s="547"/>
      <c r="H91" s="549"/>
      <c r="I91" s="111"/>
      <c r="J91" s="22"/>
      <c r="K91" s="22"/>
      <c r="L91" s="22"/>
      <c r="M91" s="22"/>
      <c r="N91" s="114"/>
      <c r="O91" s="114"/>
      <c r="P91" s="114"/>
      <c r="Q91" s="12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</row>
    <row r="92" ht="18.0" customHeight="1">
      <c r="A92" s="114"/>
      <c r="B92" s="547"/>
      <c r="C92" s="548"/>
      <c r="D92" s="547"/>
      <c r="E92" s="548"/>
      <c r="F92" s="547"/>
      <c r="G92" s="547"/>
      <c r="H92" s="549"/>
      <c r="I92" s="111"/>
      <c r="J92" s="22"/>
      <c r="K92" s="22"/>
      <c r="L92" s="22"/>
      <c r="M92" s="22"/>
      <c r="N92" s="114"/>
      <c r="O92" s="114"/>
      <c r="P92" s="114"/>
      <c r="Q92" s="12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</row>
    <row r="93" ht="18.0" customHeight="1">
      <c r="A93" s="114"/>
      <c r="B93" s="547"/>
      <c r="C93" s="548"/>
      <c r="D93" s="547"/>
      <c r="E93" s="548"/>
      <c r="F93" s="547"/>
      <c r="G93" s="547"/>
      <c r="H93" s="549"/>
      <c r="I93" s="111"/>
      <c r="J93" s="22"/>
      <c r="K93" s="22"/>
      <c r="L93" s="22"/>
      <c r="M93" s="22"/>
      <c r="N93" s="114"/>
      <c r="O93" s="114"/>
      <c r="P93" s="114"/>
      <c r="Q93" s="12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</row>
    <row r="94" ht="18.0" customHeight="1">
      <c r="A94" s="114"/>
      <c r="B94" s="547"/>
      <c r="C94" s="548"/>
      <c r="D94" s="547"/>
      <c r="E94" s="548"/>
      <c r="F94" s="547"/>
      <c r="G94" s="547"/>
      <c r="H94" s="549"/>
      <c r="I94" s="111"/>
      <c r="J94" s="22"/>
      <c r="K94" s="22"/>
      <c r="L94" s="22"/>
      <c r="M94" s="22"/>
      <c r="N94" s="114"/>
      <c r="O94" s="114"/>
      <c r="P94" s="114"/>
      <c r="Q94" s="12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</row>
    <row r="95" ht="18.0" customHeight="1">
      <c r="A95" s="114"/>
      <c r="B95" s="547"/>
      <c r="C95" s="548"/>
      <c r="D95" s="547"/>
      <c r="E95" s="548"/>
      <c r="F95" s="547"/>
      <c r="G95" s="547"/>
      <c r="H95" s="549"/>
      <c r="I95" s="111"/>
      <c r="J95" s="22"/>
      <c r="K95" s="22"/>
      <c r="L95" s="22"/>
      <c r="M95" s="22"/>
      <c r="N95" s="114"/>
      <c r="O95" s="114"/>
      <c r="P95" s="114"/>
      <c r="Q95" s="12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</row>
    <row r="96" ht="18.0" customHeight="1">
      <c r="A96" s="114"/>
      <c r="B96" s="547"/>
      <c r="C96" s="548"/>
      <c r="D96" s="547"/>
      <c r="E96" s="548"/>
      <c r="F96" s="547"/>
      <c r="G96" s="547"/>
      <c r="H96" s="549"/>
      <c r="I96" s="111"/>
      <c r="J96" s="22"/>
      <c r="K96" s="22"/>
      <c r="L96" s="22"/>
      <c r="M96" s="22"/>
      <c r="N96" s="114"/>
      <c r="O96" s="114"/>
      <c r="P96" s="114"/>
      <c r="Q96" s="124"/>
      <c r="R96" s="114"/>
      <c r="S96" s="114"/>
      <c r="T96" s="114"/>
      <c r="U96" s="114"/>
      <c r="V96" s="114"/>
      <c r="W96" s="114"/>
      <c r="X96" s="114"/>
      <c r="Y96" s="114"/>
      <c r="Z96" s="114"/>
      <c r="AA96" s="114"/>
    </row>
    <row r="97" ht="18.0" customHeight="1">
      <c r="A97" s="114"/>
      <c r="B97" s="547"/>
      <c r="C97" s="548"/>
      <c r="D97" s="547"/>
      <c r="E97" s="548"/>
      <c r="F97" s="547"/>
      <c r="G97" s="547"/>
      <c r="H97" s="549"/>
      <c r="I97" s="111"/>
      <c r="J97" s="22"/>
      <c r="K97" s="22"/>
      <c r="L97" s="22"/>
      <c r="M97" s="22"/>
      <c r="N97" s="114"/>
      <c r="O97" s="114"/>
      <c r="P97" s="114"/>
      <c r="Q97" s="12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</row>
    <row r="98" ht="18.0" customHeight="1">
      <c r="A98" s="114"/>
      <c r="B98" s="547"/>
      <c r="C98" s="548"/>
      <c r="D98" s="547"/>
      <c r="E98" s="548"/>
      <c r="F98" s="547"/>
      <c r="G98" s="547"/>
      <c r="H98" s="549"/>
      <c r="I98" s="111"/>
      <c r="J98" s="22"/>
      <c r="K98" s="22"/>
      <c r="L98" s="22"/>
      <c r="M98" s="22"/>
      <c r="N98" s="114"/>
      <c r="O98" s="114"/>
      <c r="P98" s="114"/>
      <c r="Q98" s="124"/>
      <c r="R98" s="114"/>
      <c r="S98" s="114"/>
      <c r="T98" s="114"/>
      <c r="U98" s="114"/>
      <c r="V98" s="114"/>
      <c r="W98" s="114"/>
      <c r="X98" s="114"/>
      <c r="Y98" s="114"/>
      <c r="Z98" s="114"/>
      <c r="AA98" s="114"/>
    </row>
    <row r="99" ht="18.0" customHeight="1">
      <c r="A99" s="114"/>
      <c r="B99" s="547"/>
      <c r="C99" s="548"/>
      <c r="D99" s="547"/>
      <c r="E99" s="548"/>
      <c r="F99" s="547"/>
      <c r="G99" s="547"/>
      <c r="H99" s="549"/>
      <c r="I99" s="111"/>
      <c r="J99" s="22"/>
      <c r="K99" s="22"/>
      <c r="L99" s="22"/>
      <c r="M99" s="22"/>
      <c r="N99" s="114"/>
      <c r="O99" s="114"/>
      <c r="P99" s="114"/>
      <c r="Q99" s="12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</row>
    <row r="100" ht="18.0" customHeight="1">
      <c r="A100" s="114"/>
      <c r="B100" s="547"/>
      <c r="C100" s="548"/>
      <c r="D100" s="547"/>
      <c r="E100" s="548"/>
      <c r="F100" s="547"/>
      <c r="G100" s="547"/>
      <c r="H100" s="549"/>
      <c r="I100" s="111"/>
      <c r="J100" s="22"/>
      <c r="K100" s="22"/>
      <c r="L100" s="22"/>
      <c r="M100" s="22"/>
      <c r="N100" s="114"/>
      <c r="O100" s="114"/>
      <c r="P100" s="114"/>
      <c r="Q100" s="12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</row>
    <row r="101" ht="18.0" customHeight="1">
      <c r="A101" s="114"/>
      <c r="B101" s="547"/>
      <c r="C101" s="548"/>
      <c r="D101" s="547"/>
      <c r="E101" s="548"/>
      <c r="F101" s="547"/>
      <c r="G101" s="547"/>
      <c r="H101" s="549"/>
      <c r="I101" s="111"/>
      <c r="J101" s="22"/>
      <c r="K101" s="22"/>
      <c r="L101" s="22"/>
      <c r="M101" s="22"/>
      <c r="N101" s="114"/>
      <c r="O101" s="114"/>
      <c r="P101" s="114"/>
      <c r="Q101" s="12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</row>
    <row r="102" ht="18.0" customHeight="1">
      <c r="A102" s="114"/>
      <c r="B102" s="547"/>
      <c r="C102" s="548"/>
      <c r="D102" s="547"/>
      <c r="E102" s="548"/>
      <c r="F102" s="547"/>
      <c r="G102" s="547"/>
      <c r="H102" s="549"/>
      <c r="I102" s="111"/>
      <c r="J102" s="22"/>
      <c r="K102" s="22"/>
      <c r="L102" s="22"/>
      <c r="M102" s="22"/>
      <c r="N102" s="114"/>
      <c r="O102" s="114"/>
      <c r="P102" s="114"/>
      <c r="Q102" s="12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</row>
    <row r="103" ht="18.0" customHeight="1">
      <c r="A103" s="114"/>
      <c r="B103" s="547"/>
      <c r="C103" s="548"/>
      <c r="D103" s="547"/>
      <c r="E103" s="548"/>
      <c r="F103" s="547"/>
      <c r="G103" s="547"/>
      <c r="H103" s="549"/>
      <c r="I103" s="111"/>
      <c r="J103" s="22"/>
      <c r="K103" s="22"/>
      <c r="L103" s="22"/>
      <c r="M103" s="22"/>
      <c r="N103" s="114"/>
      <c r="O103" s="114"/>
      <c r="P103" s="114"/>
      <c r="Q103" s="124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</row>
    <row r="104" ht="18.0" customHeight="1">
      <c r="A104" s="114"/>
      <c r="B104" s="547"/>
      <c r="C104" s="548"/>
      <c r="D104" s="547"/>
      <c r="E104" s="548"/>
      <c r="F104" s="547"/>
      <c r="G104" s="547"/>
      <c r="H104" s="549"/>
      <c r="I104" s="111"/>
      <c r="J104" s="22"/>
      <c r="K104" s="22"/>
      <c r="L104" s="22"/>
      <c r="M104" s="22"/>
      <c r="N104" s="114"/>
      <c r="O104" s="114"/>
      <c r="P104" s="114"/>
      <c r="Q104" s="12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</row>
    <row r="105" ht="18.0" customHeight="1">
      <c r="A105" s="114"/>
      <c r="B105" s="547"/>
      <c r="C105" s="548"/>
      <c r="D105" s="547"/>
      <c r="E105" s="548"/>
      <c r="F105" s="547"/>
      <c r="G105" s="547"/>
      <c r="H105" s="549"/>
      <c r="I105" s="111"/>
      <c r="J105" s="22"/>
      <c r="K105" s="22"/>
      <c r="L105" s="22"/>
      <c r="M105" s="22"/>
      <c r="N105" s="114"/>
      <c r="O105" s="114"/>
      <c r="P105" s="114"/>
      <c r="Q105" s="12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</row>
    <row r="106" ht="18.0" customHeight="1">
      <c r="A106" s="114"/>
      <c r="B106" s="547"/>
      <c r="C106" s="548"/>
      <c r="D106" s="547"/>
      <c r="E106" s="548"/>
      <c r="F106" s="547"/>
      <c r="G106" s="547"/>
      <c r="H106" s="549"/>
      <c r="I106" s="111"/>
      <c r="J106" s="22"/>
      <c r="K106" s="22"/>
      <c r="L106" s="22"/>
      <c r="M106" s="22"/>
      <c r="N106" s="114"/>
      <c r="O106" s="114"/>
      <c r="P106" s="114"/>
      <c r="Q106" s="12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</row>
    <row r="107" ht="18.0" customHeight="1">
      <c r="A107" s="114"/>
      <c r="B107" s="547"/>
      <c r="C107" s="548"/>
      <c r="D107" s="547"/>
      <c r="E107" s="548"/>
      <c r="F107" s="547"/>
      <c r="G107" s="547"/>
      <c r="H107" s="549"/>
      <c r="I107" s="111"/>
      <c r="J107" s="22"/>
      <c r="K107" s="22"/>
      <c r="L107" s="22"/>
      <c r="M107" s="22"/>
      <c r="N107" s="114"/>
      <c r="O107" s="114"/>
      <c r="P107" s="114"/>
      <c r="Q107" s="12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</row>
    <row r="108" ht="18.0" customHeight="1">
      <c r="A108" s="114"/>
      <c r="B108" s="547"/>
      <c r="C108" s="548"/>
      <c r="D108" s="547"/>
      <c r="E108" s="548"/>
      <c r="F108" s="547"/>
      <c r="G108" s="547"/>
      <c r="H108" s="549"/>
      <c r="I108" s="111"/>
      <c r="J108" s="22"/>
      <c r="K108" s="22"/>
      <c r="L108" s="22"/>
      <c r="M108" s="22"/>
      <c r="N108" s="114"/>
      <c r="O108" s="114"/>
      <c r="P108" s="114"/>
      <c r="Q108" s="12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</row>
    <row r="109" ht="18.0" customHeight="1">
      <c r="A109" s="114"/>
      <c r="B109" s="547"/>
      <c r="C109" s="548"/>
      <c r="D109" s="547"/>
      <c r="E109" s="548"/>
      <c r="F109" s="547"/>
      <c r="G109" s="547"/>
      <c r="H109" s="549"/>
      <c r="I109" s="111"/>
      <c r="J109" s="22"/>
      <c r="K109" s="22"/>
      <c r="L109" s="22"/>
      <c r="M109" s="22"/>
      <c r="N109" s="114"/>
      <c r="O109" s="114"/>
      <c r="P109" s="114"/>
      <c r="Q109" s="12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</row>
    <row r="110" ht="18.0" customHeight="1">
      <c r="A110" s="114"/>
      <c r="B110" s="547"/>
      <c r="C110" s="548"/>
      <c r="D110" s="547"/>
      <c r="E110" s="548"/>
      <c r="F110" s="547"/>
      <c r="G110" s="547"/>
      <c r="H110" s="549"/>
      <c r="I110" s="111"/>
      <c r="J110" s="22"/>
      <c r="K110" s="22"/>
      <c r="L110" s="22"/>
      <c r="M110" s="22"/>
      <c r="N110" s="114"/>
      <c r="O110" s="114"/>
      <c r="P110" s="114"/>
      <c r="Q110" s="12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</row>
    <row r="111" ht="18.0" customHeight="1">
      <c r="A111" s="114"/>
      <c r="B111" s="547"/>
      <c r="C111" s="548"/>
      <c r="D111" s="547"/>
      <c r="E111" s="548"/>
      <c r="F111" s="547"/>
      <c r="G111" s="547"/>
      <c r="H111" s="549"/>
      <c r="I111" s="111"/>
      <c r="J111" s="22"/>
      <c r="K111" s="22"/>
      <c r="L111" s="22"/>
      <c r="M111" s="22"/>
      <c r="N111" s="114"/>
      <c r="O111" s="114"/>
      <c r="P111" s="114"/>
      <c r="Q111" s="12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</row>
    <row r="112" ht="18.0" customHeight="1">
      <c r="A112" s="114"/>
      <c r="B112" s="547"/>
      <c r="C112" s="548"/>
      <c r="D112" s="547"/>
      <c r="E112" s="548"/>
      <c r="F112" s="547"/>
      <c r="G112" s="547"/>
      <c r="H112" s="549"/>
      <c r="I112" s="111"/>
      <c r="J112" s="22"/>
      <c r="K112" s="22"/>
      <c r="L112" s="22"/>
      <c r="M112" s="22"/>
      <c r="N112" s="114"/>
      <c r="O112" s="114"/>
      <c r="P112" s="114"/>
      <c r="Q112" s="12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</row>
    <row r="113" ht="18.0" customHeight="1">
      <c r="A113" s="114"/>
      <c r="B113" s="547"/>
      <c r="C113" s="548"/>
      <c r="D113" s="547"/>
      <c r="E113" s="548"/>
      <c r="F113" s="547"/>
      <c r="G113" s="547"/>
      <c r="H113" s="549"/>
      <c r="I113" s="111"/>
      <c r="J113" s="22"/>
      <c r="K113" s="22"/>
      <c r="L113" s="22"/>
      <c r="M113" s="22"/>
      <c r="N113" s="114"/>
      <c r="O113" s="114"/>
      <c r="P113" s="114"/>
      <c r="Q113" s="12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</row>
    <row r="114" ht="18.0" customHeight="1">
      <c r="A114" s="114"/>
      <c r="B114" s="547"/>
      <c r="C114" s="548"/>
      <c r="D114" s="547"/>
      <c r="E114" s="548"/>
      <c r="F114" s="547"/>
      <c r="G114" s="547"/>
      <c r="H114" s="549"/>
      <c r="I114" s="111"/>
      <c r="J114" s="22"/>
      <c r="K114" s="22"/>
      <c r="L114" s="22"/>
      <c r="M114" s="22"/>
      <c r="N114" s="114"/>
      <c r="O114" s="114"/>
      <c r="P114" s="114"/>
      <c r="Q114" s="12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</row>
    <row r="115" ht="18.0" customHeight="1">
      <c r="A115" s="114"/>
      <c r="B115" s="547"/>
      <c r="C115" s="548"/>
      <c r="D115" s="547"/>
      <c r="E115" s="548"/>
      <c r="F115" s="547"/>
      <c r="G115" s="547"/>
      <c r="H115" s="549"/>
      <c r="I115" s="111"/>
      <c r="J115" s="22"/>
      <c r="K115" s="22"/>
      <c r="L115" s="22"/>
      <c r="M115" s="22"/>
      <c r="N115" s="114"/>
      <c r="O115" s="114"/>
      <c r="P115" s="114"/>
      <c r="Q115" s="12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</row>
    <row r="116" ht="18.0" customHeight="1">
      <c r="A116" s="114"/>
      <c r="B116" s="547"/>
      <c r="C116" s="548"/>
      <c r="D116" s="547"/>
      <c r="E116" s="548"/>
      <c r="F116" s="547"/>
      <c r="G116" s="547"/>
      <c r="H116" s="549"/>
      <c r="I116" s="111"/>
      <c r="J116" s="22"/>
      <c r="K116" s="22"/>
      <c r="L116" s="22"/>
      <c r="M116" s="22"/>
      <c r="N116" s="114"/>
      <c r="O116" s="114"/>
      <c r="P116" s="114"/>
      <c r="Q116" s="12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</row>
    <row r="117" ht="18.0" customHeight="1">
      <c r="A117" s="114"/>
      <c r="B117" s="547"/>
      <c r="C117" s="548"/>
      <c r="D117" s="547"/>
      <c r="E117" s="548"/>
      <c r="F117" s="547"/>
      <c r="G117" s="547"/>
      <c r="H117" s="549"/>
      <c r="I117" s="111"/>
      <c r="J117" s="22"/>
      <c r="K117" s="22"/>
      <c r="L117" s="22"/>
      <c r="M117" s="22"/>
      <c r="N117" s="114"/>
      <c r="O117" s="114"/>
      <c r="P117" s="114"/>
      <c r="Q117" s="12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</row>
    <row r="118" ht="18.0" customHeight="1">
      <c r="A118" s="114"/>
      <c r="B118" s="547"/>
      <c r="C118" s="548"/>
      <c r="D118" s="547"/>
      <c r="E118" s="548"/>
      <c r="F118" s="547"/>
      <c r="G118" s="547"/>
      <c r="H118" s="549"/>
      <c r="I118" s="111"/>
      <c r="J118" s="22"/>
      <c r="K118" s="22"/>
      <c r="L118" s="22"/>
      <c r="M118" s="22"/>
      <c r="N118" s="114"/>
      <c r="O118" s="114"/>
      <c r="P118" s="114"/>
      <c r="Q118" s="12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</row>
    <row r="119" ht="18.0" customHeight="1">
      <c r="A119" s="114"/>
      <c r="B119" s="547"/>
      <c r="C119" s="548"/>
      <c r="D119" s="547"/>
      <c r="E119" s="548"/>
      <c r="F119" s="547"/>
      <c r="G119" s="547"/>
      <c r="H119" s="549"/>
      <c r="I119" s="111"/>
      <c r="J119" s="22"/>
      <c r="K119" s="22"/>
      <c r="L119" s="22"/>
      <c r="M119" s="22"/>
      <c r="N119" s="114"/>
      <c r="O119" s="114"/>
      <c r="P119" s="114"/>
      <c r="Q119" s="12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</row>
    <row r="120" ht="18.0" customHeight="1">
      <c r="A120" s="114"/>
      <c r="B120" s="547"/>
      <c r="C120" s="548"/>
      <c r="D120" s="547"/>
      <c r="E120" s="548"/>
      <c r="F120" s="547"/>
      <c r="G120" s="547"/>
      <c r="H120" s="549"/>
      <c r="I120" s="111"/>
      <c r="J120" s="22"/>
      <c r="K120" s="22"/>
      <c r="L120" s="22"/>
      <c r="M120" s="22"/>
      <c r="N120" s="114"/>
      <c r="O120" s="114"/>
      <c r="P120" s="114"/>
      <c r="Q120" s="12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</row>
    <row r="121" ht="18.0" customHeight="1">
      <c r="A121" s="114"/>
      <c r="B121" s="547"/>
      <c r="C121" s="548"/>
      <c r="D121" s="547"/>
      <c r="E121" s="548"/>
      <c r="F121" s="547"/>
      <c r="G121" s="547"/>
      <c r="H121" s="549"/>
      <c r="I121" s="111"/>
      <c r="J121" s="22"/>
      <c r="K121" s="22"/>
      <c r="L121" s="22"/>
      <c r="M121" s="22"/>
      <c r="N121" s="114"/>
      <c r="O121" s="114"/>
      <c r="P121" s="114"/>
      <c r="Q121" s="12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</row>
    <row r="122" ht="18.0" customHeight="1">
      <c r="A122" s="114"/>
      <c r="B122" s="547"/>
      <c r="C122" s="548"/>
      <c r="D122" s="547"/>
      <c r="E122" s="548"/>
      <c r="F122" s="547"/>
      <c r="G122" s="547"/>
      <c r="H122" s="549"/>
      <c r="I122" s="111"/>
      <c r="J122" s="22"/>
      <c r="K122" s="22"/>
      <c r="L122" s="22"/>
      <c r="M122" s="22"/>
      <c r="N122" s="114"/>
      <c r="O122" s="114"/>
      <c r="P122" s="114"/>
      <c r="Q122" s="12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</row>
    <row r="123" ht="18.0" customHeight="1">
      <c r="A123" s="114"/>
      <c r="B123" s="547"/>
      <c r="C123" s="548"/>
      <c r="D123" s="547"/>
      <c r="E123" s="548"/>
      <c r="F123" s="547"/>
      <c r="G123" s="547"/>
      <c r="H123" s="549"/>
      <c r="I123" s="111"/>
      <c r="J123" s="22"/>
      <c r="K123" s="22"/>
      <c r="L123" s="22"/>
      <c r="M123" s="22"/>
      <c r="N123" s="114"/>
      <c r="O123" s="114"/>
      <c r="P123" s="114"/>
      <c r="Q123" s="12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</row>
    <row r="124" ht="18.0" customHeight="1">
      <c r="A124" s="114"/>
      <c r="B124" s="547"/>
      <c r="C124" s="548"/>
      <c r="D124" s="547"/>
      <c r="E124" s="548"/>
      <c r="F124" s="547"/>
      <c r="G124" s="547"/>
      <c r="H124" s="549"/>
      <c r="I124" s="111"/>
      <c r="J124" s="22"/>
      <c r="K124" s="22"/>
      <c r="L124" s="22"/>
      <c r="M124" s="22"/>
      <c r="N124" s="114"/>
      <c r="O124" s="114"/>
      <c r="P124" s="114"/>
      <c r="Q124" s="12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</row>
    <row r="125" ht="18.0" customHeight="1">
      <c r="A125" s="114"/>
      <c r="B125" s="547"/>
      <c r="C125" s="548"/>
      <c r="D125" s="547"/>
      <c r="E125" s="548"/>
      <c r="F125" s="547"/>
      <c r="G125" s="547"/>
      <c r="H125" s="549"/>
      <c r="I125" s="111"/>
      <c r="J125" s="22"/>
      <c r="K125" s="22"/>
      <c r="L125" s="22"/>
      <c r="M125" s="22"/>
      <c r="N125" s="114"/>
      <c r="O125" s="114"/>
      <c r="P125" s="114"/>
      <c r="Q125" s="12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</row>
    <row r="126" ht="18.0" customHeight="1">
      <c r="A126" s="114"/>
      <c r="B126" s="547"/>
      <c r="C126" s="548"/>
      <c r="D126" s="547"/>
      <c r="E126" s="548"/>
      <c r="F126" s="547"/>
      <c r="G126" s="547"/>
      <c r="H126" s="549"/>
      <c r="I126" s="111"/>
      <c r="J126" s="22"/>
      <c r="K126" s="22"/>
      <c r="L126" s="22"/>
      <c r="M126" s="22"/>
      <c r="N126" s="114"/>
      <c r="O126" s="114"/>
      <c r="P126" s="114"/>
      <c r="Q126" s="12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</row>
    <row r="127" ht="18.0" customHeight="1">
      <c r="A127" s="114"/>
      <c r="B127" s="547"/>
      <c r="C127" s="548"/>
      <c r="D127" s="547"/>
      <c r="E127" s="548"/>
      <c r="F127" s="547"/>
      <c r="G127" s="547"/>
      <c r="H127" s="549"/>
      <c r="I127" s="111"/>
      <c r="J127" s="22"/>
      <c r="K127" s="22"/>
      <c r="L127" s="22"/>
      <c r="M127" s="22"/>
      <c r="N127" s="114"/>
      <c r="O127" s="114"/>
      <c r="P127" s="114"/>
      <c r="Q127" s="12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</row>
    <row r="128" ht="18.0" customHeight="1">
      <c r="A128" s="114"/>
      <c r="B128" s="547"/>
      <c r="C128" s="548"/>
      <c r="D128" s="547"/>
      <c r="E128" s="548"/>
      <c r="F128" s="547"/>
      <c r="G128" s="547"/>
      <c r="H128" s="549"/>
      <c r="I128" s="111"/>
      <c r="J128" s="22"/>
      <c r="K128" s="22"/>
      <c r="L128" s="22"/>
      <c r="M128" s="22"/>
      <c r="N128" s="114"/>
      <c r="O128" s="114"/>
      <c r="P128" s="114"/>
      <c r="Q128" s="12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</row>
    <row r="129" ht="18.0" customHeight="1">
      <c r="A129" s="114"/>
      <c r="B129" s="547"/>
      <c r="C129" s="548"/>
      <c r="D129" s="547"/>
      <c r="E129" s="548"/>
      <c r="F129" s="547"/>
      <c r="G129" s="547"/>
      <c r="H129" s="549"/>
      <c r="I129" s="111"/>
      <c r="J129" s="22"/>
      <c r="K129" s="22"/>
      <c r="L129" s="22"/>
      <c r="M129" s="22"/>
      <c r="N129" s="114"/>
      <c r="O129" s="114"/>
      <c r="P129" s="114"/>
      <c r="Q129" s="12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</row>
    <row r="130" ht="18.0" customHeight="1">
      <c r="A130" s="114"/>
      <c r="B130" s="547"/>
      <c r="C130" s="548"/>
      <c r="D130" s="547"/>
      <c r="E130" s="548"/>
      <c r="F130" s="547"/>
      <c r="G130" s="547"/>
      <c r="H130" s="549"/>
      <c r="I130" s="111"/>
      <c r="J130" s="22"/>
      <c r="K130" s="22"/>
      <c r="L130" s="22"/>
      <c r="M130" s="22"/>
      <c r="N130" s="114"/>
      <c r="O130" s="114"/>
      <c r="P130" s="114"/>
      <c r="Q130" s="12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</row>
    <row r="131" ht="18.0" customHeight="1">
      <c r="A131" s="114"/>
      <c r="B131" s="547"/>
      <c r="C131" s="548"/>
      <c r="D131" s="547"/>
      <c r="E131" s="548"/>
      <c r="F131" s="547"/>
      <c r="G131" s="547"/>
      <c r="H131" s="549"/>
      <c r="I131" s="111"/>
      <c r="J131" s="22"/>
      <c r="K131" s="22"/>
      <c r="L131" s="22"/>
      <c r="M131" s="22"/>
      <c r="N131" s="114"/>
      <c r="O131" s="114"/>
      <c r="P131" s="114"/>
      <c r="Q131" s="12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</row>
    <row r="132" ht="18.0" customHeight="1">
      <c r="A132" s="114"/>
      <c r="B132" s="547"/>
      <c r="C132" s="548"/>
      <c r="D132" s="547"/>
      <c r="E132" s="548"/>
      <c r="F132" s="547"/>
      <c r="G132" s="547"/>
      <c r="H132" s="549"/>
      <c r="I132" s="111"/>
      <c r="J132" s="22"/>
      <c r="K132" s="22"/>
      <c r="L132" s="22"/>
      <c r="M132" s="22"/>
      <c r="N132" s="114"/>
      <c r="O132" s="114"/>
      <c r="P132" s="114"/>
      <c r="Q132" s="12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</row>
    <row r="133" ht="18.0" customHeight="1">
      <c r="A133" s="114"/>
      <c r="B133" s="547"/>
      <c r="C133" s="548"/>
      <c r="D133" s="547"/>
      <c r="E133" s="548"/>
      <c r="F133" s="547"/>
      <c r="G133" s="547"/>
      <c r="H133" s="549"/>
      <c r="I133" s="111"/>
      <c r="J133" s="22"/>
      <c r="K133" s="22"/>
      <c r="L133" s="22"/>
      <c r="M133" s="22"/>
      <c r="N133" s="114"/>
      <c r="O133" s="114"/>
      <c r="P133" s="114"/>
      <c r="Q133" s="12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</row>
    <row r="134" ht="18.0" customHeight="1">
      <c r="A134" s="114"/>
      <c r="B134" s="547"/>
      <c r="C134" s="548"/>
      <c r="D134" s="547"/>
      <c r="E134" s="548"/>
      <c r="F134" s="547"/>
      <c r="G134" s="547"/>
      <c r="H134" s="549"/>
      <c r="I134" s="111"/>
      <c r="J134" s="22"/>
      <c r="K134" s="22"/>
      <c r="L134" s="22"/>
      <c r="M134" s="22"/>
      <c r="N134" s="114"/>
      <c r="O134" s="114"/>
      <c r="P134" s="114"/>
      <c r="Q134" s="12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</row>
    <row r="135" ht="18.0" customHeight="1">
      <c r="A135" s="114"/>
      <c r="B135" s="547"/>
      <c r="C135" s="548"/>
      <c r="D135" s="547"/>
      <c r="E135" s="548"/>
      <c r="F135" s="547"/>
      <c r="G135" s="547"/>
      <c r="H135" s="549"/>
      <c r="I135" s="111"/>
      <c r="J135" s="22"/>
      <c r="K135" s="22"/>
      <c r="L135" s="22"/>
      <c r="M135" s="22"/>
      <c r="N135" s="114"/>
      <c r="O135" s="114"/>
      <c r="P135" s="114"/>
      <c r="Q135" s="124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</row>
    <row r="136" ht="18.0" customHeight="1">
      <c r="A136" s="114"/>
      <c r="B136" s="547"/>
      <c r="C136" s="548"/>
      <c r="D136" s="547"/>
      <c r="E136" s="548"/>
      <c r="F136" s="547"/>
      <c r="G136" s="547"/>
      <c r="H136" s="549"/>
      <c r="I136" s="111"/>
      <c r="J136" s="22"/>
      <c r="K136" s="22"/>
      <c r="L136" s="22"/>
      <c r="M136" s="22"/>
      <c r="N136" s="114"/>
      <c r="O136" s="114"/>
      <c r="P136" s="114"/>
      <c r="Q136" s="12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</row>
    <row r="137" ht="18.0" customHeight="1">
      <c r="A137" s="114"/>
      <c r="B137" s="547"/>
      <c r="C137" s="548"/>
      <c r="D137" s="547"/>
      <c r="E137" s="548"/>
      <c r="F137" s="547"/>
      <c r="G137" s="547"/>
      <c r="H137" s="549"/>
      <c r="I137" s="111"/>
      <c r="J137" s="22"/>
      <c r="K137" s="22"/>
      <c r="L137" s="22"/>
      <c r="M137" s="22"/>
      <c r="N137" s="114"/>
      <c r="O137" s="114"/>
      <c r="P137" s="114"/>
      <c r="Q137" s="124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</row>
    <row r="138" ht="18.0" customHeight="1">
      <c r="A138" s="114"/>
      <c r="B138" s="547"/>
      <c r="C138" s="548"/>
      <c r="D138" s="547"/>
      <c r="E138" s="548"/>
      <c r="F138" s="547"/>
      <c r="G138" s="547"/>
      <c r="H138" s="549"/>
      <c r="I138" s="111"/>
      <c r="J138" s="22"/>
      <c r="K138" s="22"/>
      <c r="L138" s="22"/>
      <c r="M138" s="22"/>
      <c r="N138" s="114"/>
      <c r="O138" s="114"/>
      <c r="P138" s="114"/>
      <c r="Q138" s="12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</row>
    <row r="139" ht="18.0" customHeight="1">
      <c r="A139" s="114"/>
      <c r="B139" s="547"/>
      <c r="C139" s="548"/>
      <c r="D139" s="547"/>
      <c r="E139" s="548"/>
      <c r="F139" s="547"/>
      <c r="G139" s="547"/>
      <c r="H139" s="549"/>
      <c r="I139" s="111"/>
      <c r="J139" s="22"/>
      <c r="K139" s="22"/>
      <c r="L139" s="22"/>
      <c r="M139" s="22"/>
      <c r="N139" s="114"/>
      <c r="O139" s="114"/>
      <c r="P139" s="114"/>
      <c r="Q139" s="124"/>
      <c r="R139" s="114"/>
      <c r="S139" s="114"/>
      <c r="T139" s="114"/>
      <c r="U139" s="114"/>
      <c r="V139" s="114"/>
      <c r="W139" s="114"/>
      <c r="X139" s="114"/>
      <c r="Y139" s="114"/>
      <c r="Z139" s="114"/>
      <c r="AA139" s="114"/>
    </row>
    <row r="140" ht="18.0" customHeight="1">
      <c r="A140" s="114"/>
      <c r="B140" s="547"/>
      <c r="C140" s="548"/>
      <c r="D140" s="547"/>
      <c r="E140" s="548"/>
      <c r="F140" s="547"/>
      <c r="G140" s="547"/>
      <c r="H140" s="549"/>
      <c r="I140" s="111"/>
      <c r="J140" s="22"/>
      <c r="K140" s="22"/>
      <c r="L140" s="22"/>
      <c r="M140" s="22"/>
      <c r="N140" s="114"/>
      <c r="O140" s="114"/>
      <c r="P140" s="114"/>
      <c r="Q140" s="12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</row>
    <row r="141" ht="18.0" customHeight="1">
      <c r="A141" s="114"/>
      <c r="B141" s="547"/>
      <c r="C141" s="548"/>
      <c r="D141" s="547"/>
      <c r="E141" s="548"/>
      <c r="F141" s="547"/>
      <c r="G141" s="547"/>
      <c r="H141" s="549"/>
      <c r="I141" s="111"/>
      <c r="J141" s="22"/>
      <c r="K141" s="22"/>
      <c r="L141" s="22"/>
      <c r="M141" s="22"/>
      <c r="N141" s="114"/>
      <c r="O141" s="114"/>
      <c r="P141" s="114"/>
      <c r="Q141" s="12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</row>
    <row r="142" ht="18.0" customHeight="1">
      <c r="A142" s="114"/>
      <c r="B142" s="547"/>
      <c r="C142" s="548"/>
      <c r="D142" s="547"/>
      <c r="E142" s="548"/>
      <c r="F142" s="547"/>
      <c r="G142" s="547"/>
      <c r="H142" s="549"/>
      <c r="I142" s="111"/>
      <c r="J142" s="22"/>
      <c r="K142" s="22"/>
      <c r="L142" s="22"/>
      <c r="M142" s="22"/>
      <c r="N142" s="114"/>
      <c r="O142" s="114"/>
      <c r="P142" s="114"/>
      <c r="Q142" s="12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</row>
    <row r="143" ht="18.0" customHeight="1">
      <c r="A143" s="114"/>
      <c r="B143" s="547"/>
      <c r="C143" s="548"/>
      <c r="D143" s="547"/>
      <c r="E143" s="548"/>
      <c r="F143" s="547"/>
      <c r="G143" s="547"/>
      <c r="H143" s="549"/>
      <c r="I143" s="111"/>
      <c r="J143" s="22"/>
      <c r="K143" s="22"/>
      <c r="L143" s="22"/>
      <c r="M143" s="22"/>
      <c r="N143" s="114"/>
      <c r="O143" s="114"/>
      <c r="P143" s="114"/>
      <c r="Q143" s="12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</row>
    <row r="144" ht="18.0" customHeight="1">
      <c r="A144" s="114"/>
      <c r="B144" s="547"/>
      <c r="C144" s="548"/>
      <c r="D144" s="547"/>
      <c r="E144" s="548"/>
      <c r="F144" s="547"/>
      <c r="G144" s="547"/>
      <c r="H144" s="549"/>
      <c r="I144" s="111"/>
      <c r="J144" s="22"/>
      <c r="K144" s="22"/>
      <c r="L144" s="22"/>
      <c r="M144" s="22"/>
      <c r="N144" s="114"/>
      <c r="O144" s="114"/>
      <c r="P144" s="114"/>
      <c r="Q144" s="12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</row>
    <row r="145" ht="18.0" customHeight="1">
      <c r="A145" s="114"/>
      <c r="B145" s="547"/>
      <c r="C145" s="548"/>
      <c r="D145" s="547"/>
      <c r="E145" s="548"/>
      <c r="F145" s="547"/>
      <c r="G145" s="547"/>
      <c r="H145" s="549"/>
      <c r="I145" s="111"/>
      <c r="J145" s="22"/>
      <c r="K145" s="22"/>
      <c r="L145" s="22"/>
      <c r="M145" s="22"/>
      <c r="N145" s="114"/>
      <c r="O145" s="114"/>
      <c r="P145" s="114"/>
      <c r="Q145" s="124"/>
      <c r="R145" s="114"/>
      <c r="S145" s="114"/>
      <c r="T145" s="114"/>
      <c r="U145" s="114"/>
      <c r="V145" s="114"/>
      <c r="W145" s="114"/>
      <c r="X145" s="114"/>
      <c r="Y145" s="114"/>
      <c r="Z145" s="114"/>
      <c r="AA145" s="114"/>
    </row>
    <row r="146" ht="18.0" customHeight="1">
      <c r="A146" s="114"/>
      <c r="B146" s="547"/>
      <c r="C146" s="548"/>
      <c r="D146" s="547"/>
      <c r="E146" s="548"/>
      <c r="F146" s="547"/>
      <c r="G146" s="547"/>
      <c r="H146" s="549"/>
      <c r="I146" s="111"/>
      <c r="J146" s="22"/>
      <c r="K146" s="22"/>
      <c r="L146" s="22"/>
      <c r="M146" s="22"/>
      <c r="N146" s="114"/>
      <c r="O146" s="114"/>
      <c r="P146" s="114"/>
      <c r="Q146" s="12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</row>
    <row r="147" ht="18.0" customHeight="1">
      <c r="A147" s="114"/>
      <c r="B147" s="547"/>
      <c r="C147" s="548"/>
      <c r="D147" s="547"/>
      <c r="E147" s="548"/>
      <c r="F147" s="547"/>
      <c r="G147" s="547"/>
      <c r="H147" s="549"/>
      <c r="I147" s="111"/>
      <c r="J147" s="22"/>
      <c r="K147" s="22"/>
      <c r="L147" s="22"/>
      <c r="M147" s="22"/>
      <c r="N147" s="114"/>
      <c r="O147" s="114"/>
      <c r="P147" s="114"/>
      <c r="Q147" s="12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</row>
    <row r="148" ht="18.0" customHeight="1">
      <c r="A148" s="114"/>
      <c r="B148" s="547"/>
      <c r="C148" s="548"/>
      <c r="D148" s="547"/>
      <c r="E148" s="548"/>
      <c r="F148" s="547"/>
      <c r="G148" s="547"/>
      <c r="H148" s="549"/>
      <c r="I148" s="111"/>
      <c r="J148" s="22"/>
      <c r="K148" s="22"/>
      <c r="L148" s="22"/>
      <c r="M148" s="22"/>
      <c r="N148" s="114"/>
      <c r="O148" s="114"/>
      <c r="P148" s="114"/>
      <c r="Q148" s="12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</row>
    <row r="149" ht="18.0" customHeight="1">
      <c r="A149" s="114"/>
      <c r="B149" s="547"/>
      <c r="C149" s="548"/>
      <c r="D149" s="547"/>
      <c r="E149" s="548"/>
      <c r="F149" s="547"/>
      <c r="G149" s="547"/>
      <c r="H149" s="549"/>
      <c r="I149" s="111"/>
      <c r="J149" s="22"/>
      <c r="K149" s="22"/>
      <c r="L149" s="22"/>
      <c r="M149" s="22"/>
      <c r="N149" s="114"/>
      <c r="O149" s="114"/>
      <c r="P149" s="114"/>
      <c r="Q149" s="124"/>
      <c r="R149" s="114"/>
      <c r="S149" s="114"/>
      <c r="T149" s="114"/>
      <c r="U149" s="114"/>
      <c r="V149" s="114"/>
      <c r="W149" s="114"/>
      <c r="X149" s="114"/>
      <c r="Y149" s="114"/>
      <c r="Z149" s="114"/>
      <c r="AA149" s="114"/>
    </row>
    <row r="150" ht="18.0" customHeight="1">
      <c r="A150" s="114"/>
      <c r="B150" s="547"/>
      <c r="C150" s="548"/>
      <c r="D150" s="547"/>
      <c r="E150" s="548"/>
      <c r="F150" s="547"/>
      <c r="G150" s="547"/>
      <c r="H150" s="549"/>
      <c r="I150" s="111"/>
      <c r="J150" s="22"/>
      <c r="K150" s="22"/>
      <c r="L150" s="22"/>
      <c r="M150" s="22"/>
      <c r="N150" s="114"/>
      <c r="O150" s="114"/>
      <c r="P150" s="114"/>
      <c r="Q150" s="12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</row>
    <row r="151" ht="18.0" customHeight="1">
      <c r="A151" s="114"/>
      <c r="B151" s="547"/>
      <c r="C151" s="548"/>
      <c r="D151" s="547"/>
      <c r="E151" s="548"/>
      <c r="F151" s="547"/>
      <c r="G151" s="547"/>
      <c r="H151" s="549"/>
      <c r="I151" s="111"/>
      <c r="J151" s="22"/>
      <c r="K151" s="22"/>
      <c r="L151" s="22"/>
      <c r="M151" s="22"/>
      <c r="N151" s="114"/>
      <c r="O151" s="114"/>
      <c r="P151" s="114"/>
      <c r="Q151" s="12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</row>
    <row r="152" ht="18.0" customHeight="1">
      <c r="A152" s="114"/>
      <c r="B152" s="547"/>
      <c r="C152" s="548"/>
      <c r="D152" s="547"/>
      <c r="E152" s="548"/>
      <c r="F152" s="547"/>
      <c r="G152" s="547"/>
      <c r="H152" s="549"/>
      <c r="I152" s="111"/>
      <c r="J152" s="22"/>
      <c r="K152" s="22"/>
      <c r="L152" s="22"/>
      <c r="M152" s="22"/>
      <c r="N152" s="114"/>
      <c r="O152" s="114"/>
      <c r="P152" s="114"/>
      <c r="Q152" s="12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</row>
    <row r="153" ht="18.0" customHeight="1">
      <c r="A153" s="114"/>
      <c r="B153" s="547"/>
      <c r="C153" s="548"/>
      <c r="D153" s="547"/>
      <c r="E153" s="548"/>
      <c r="F153" s="547"/>
      <c r="G153" s="547"/>
      <c r="H153" s="549"/>
      <c r="I153" s="111"/>
      <c r="J153" s="22"/>
      <c r="K153" s="22"/>
      <c r="L153" s="22"/>
      <c r="M153" s="22"/>
      <c r="N153" s="114"/>
      <c r="O153" s="114"/>
      <c r="P153" s="114"/>
      <c r="Q153" s="12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</row>
    <row r="154" ht="18.0" customHeight="1">
      <c r="A154" s="114"/>
      <c r="B154" s="547"/>
      <c r="C154" s="548"/>
      <c r="D154" s="547"/>
      <c r="E154" s="548"/>
      <c r="F154" s="547"/>
      <c r="G154" s="547"/>
      <c r="H154" s="549"/>
      <c r="I154" s="111"/>
      <c r="J154" s="22"/>
      <c r="K154" s="22"/>
      <c r="L154" s="22"/>
      <c r="M154" s="22"/>
      <c r="N154" s="114"/>
      <c r="O154" s="114"/>
      <c r="P154" s="114"/>
      <c r="Q154" s="12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</row>
    <row r="155" ht="18.0" customHeight="1">
      <c r="A155" s="114"/>
      <c r="B155" s="547"/>
      <c r="C155" s="548"/>
      <c r="D155" s="547"/>
      <c r="E155" s="548"/>
      <c r="F155" s="547"/>
      <c r="G155" s="547"/>
      <c r="H155" s="549"/>
      <c r="I155" s="111"/>
      <c r="J155" s="22"/>
      <c r="K155" s="22"/>
      <c r="L155" s="22"/>
      <c r="M155" s="22"/>
      <c r="N155" s="114"/>
      <c r="O155" s="114"/>
      <c r="P155" s="114"/>
      <c r="Q155" s="12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</row>
    <row r="156" ht="18.0" customHeight="1">
      <c r="A156" s="114"/>
      <c r="B156" s="547"/>
      <c r="C156" s="548"/>
      <c r="D156" s="547"/>
      <c r="E156" s="548"/>
      <c r="F156" s="547"/>
      <c r="G156" s="547"/>
      <c r="H156" s="549"/>
      <c r="I156" s="111"/>
      <c r="J156" s="22"/>
      <c r="K156" s="22"/>
      <c r="L156" s="22"/>
      <c r="M156" s="22"/>
      <c r="N156" s="114"/>
      <c r="O156" s="114"/>
      <c r="P156" s="114"/>
      <c r="Q156" s="12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</row>
    <row r="157" ht="18.0" customHeight="1">
      <c r="A157" s="114"/>
      <c r="B157" s="547"/>
      <c r="C157" s="548"/>
      <c r="D157" s="547"/>
      <c r="E157" s="548"/>
      <c r="F157" s="547"/>
      <c r="G157" s="547"/>
      <c r="H157" s="549"/>
      <c r="I157" s="111"/>
      <c r="J157" s="22"/>
      <c r="K157" s="22"/>
      <c r="L157" s="22"/>
      <c r="M157" s="22"/>
      <c r="N157" s="114"/>
      <c r="O157" s="114"/>
      <c r="P157" s="114"/>
      <c r="Q157" s="12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</row>
    <row r="158" ht="18.0" customHeight="1">
      <c r="A158" s="114"/>
      <c r="B158" s="547"/>
      <c r="C158" s="548"/>
      <c r="D158" s="547"/>
      <c r="E158" s="548"/>
      <c r="F158" s="547"/>
      <c r="G158" s="547"/>
      <c r="H158" s="549"/>
      <c r="I158" s="111"/>
      <c r="J158" s="22"/>
      <c r="K158" s="22"/>
      <c r="L158" s="22"/>
      <c r="M158" s="22"/>
      <c r="N158" s="114"/>
      <c r="O158" s="114"/>
      <c r="P158" s="114"/>
      <c r="Q158" s="12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</row>
    <row r="159" ht="18.0" customHeight="1">
      <c r="A159" s="114"/>
      <c r="B159" s="547"/>
      <c r="C159" s="548"/>
      <c r="D159" s="547"/>
      <c r="E159" s="548"/>
      <c r="F159" s="547"/>
      <c r="G159" s="547"/>
      <c r="H159" s="549"/>
      <c r="I159" s="111"/>
      <c r="J159" s="22"/>
      <c r="K159" s="22"/>
      <c r="L159" s="22"/>
      <c r="M159" s="22"/>
      <c r="N159" s="114"/>
      <c r="O159" s="114"/>
      <c r="P159" s="114"/>
      <c r="Q159" s="12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</row>
    <row r="160" ht="18.0" customHeight="1">
      <c r="A160" s="114"/>
      <c r="B160" s="547"/>
      <c r="C160" s="548"/>
      <c r="D160" s="547"/>
      <c r="E160" s="548"/>
      <c r="F160" s="547"/>
      <c r="G160" s="547"/>
      <c r="H160" s="549"/>
      <c r="I160" s="111"/>
      <c r="J160" s="22"/>
      <c r="K160" s="22"/>
      <c r="L160" s="22"/>
      <c r="M160" s="22"/>
      <c r="N160" s="114"/>
      <c r="O160" s="114"/>
      <c r="P160" s="114"/>
      <c r="Q160" s="12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</row>
    <row r="161" ht="18.0" customHeight="1">
      <c r="A161" s="114"/>
      <c r="B161" s="547"/>
      <c r="C161" s="548"/>
      <c r="D161" s="547"/>
      <c r="E161" s="548"/>
      <c r="F161" s="547"/>
      <c r="G161" s="547"/>
      <c r="H161" s="549"/>
      <c r="I161" s="111"/>
      <c r="J161" s="22"/>
      <c r="K161" s="22"/>
      <c r="L161" s="22"/>
      <c r="M161" s="22"/>
      <c r="N161" s="114"/>
      <c r="O161" s="114"/>
      <c r="P161" s="114"/>
      <c r="Q161" s="12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</row>
    <row r="162" ht="18.0" customHeight="1">
      <c r="A162" s="114"/>
      <c r="B162" s="547"/>
      <c r="C162" s="548"/>
      <c r="D162" s="547"/>
      <c r="E162" s="548"/>
      <c r="F162" s="547"/>
      <c r="G162" s="547"/>
      <c r="H162" s="549"/>
      <c r="I162" s="111"/>
      <c r="J162" s="22"/>
      <c r="K162" s="22"/>
      <c r="L162" s="22"/>
      <c r="M162" s="22"/>
      <c r="N162" s="114"/>
      <c r="O162" s="114"/>
      <c r="P162" s="114"/>
      <c r="Q162" s="12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</row>
    <row r="163" ht="18.0" customHeight="1">
      <c r="A163" s="114"/>
      <c r="B163" s="547"/>
      <c r="C163" s="548"/>
      <c r="D163" s="547"/>
      <c r="E163" s="548"/>
      <c r="F163" s="547"/>
      <c r="G163" s="547"/>
      <c r="H163" s="549"/>
      <c r="I163" s="111"/>
      <c r="J163" s="22"/>
      <c r="K163" s="22"/>
      <c r="L163" s="22"/>
      <c r="M163" s="22"/>
      <c r="N163" s="114"/>
      <c r="O163" s="114"/>
      <c r="P163" s="114"/>
      <c r="Q163" s="12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</row>
    <row r="164" ht="18.0" customHeight="1">
      <c r="A164" s="114"/>
      <c r="B164" s="547"/>
      <c r="C164" s="548"/>
      <c r="D164" s="547"/>
      <c r="E164" s="548"/>
      <c r="F164" s="547"/>
      <c r="G164" s="547"/>
      <c r="H164" s="549"/>
      <c r="I164" s="111"/>
      <c r="J164" s="22"/>
      <c r="K164" s="22"/>
      <c r="L164" s="22"/>
      <c r="M164" s="22"/>
      <c r="N164" s="114"/>
      <c r="O164" s="114"/>
      <c r="P164" s="114"/>
      <c r="Q164" s="12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</row>
    <row r="165" ht="18.0" customHeight="1">
      <c r="A165" s="114"/>
      <c r="B165" s="547"/>
      <c r="C165" s="548"/>
      <c r="D165" s="547"/>
      <c r="E165" s="548"/>
      <c r="F165" s="547"/>
      <c r="G165" s="547"/>
      <c r="H165" s="549"/>
      <c r="I165" s="111"/>
      <c r="J165" s="22"/>
      <c r="K165" s="22"/>
      <c r="L165" s="22"/>
      <c r="M165" s="22"/>
      <c r="N165" s="114"/>
      <c r="O165" s="114"/>
      <c r="P165" s="114"/>
      <c r="Q165" s="12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</row>
    <row r="166" ht="18.0" customHeight="1">
      <c r="A166" s="114"/>
      <c r="B166" s="547"/>
      <c r="C166" s="548"/>
      <c r="D166" s="547"/>
      <c r="E166" s="548"/>
      <c r="F166" s="547"/>
      <c r="G166" s="547"/>
      <c r="H166" s="549"/>
      <c r="I166" s="111"/>
      <c r="J166" s="22"/>
      <c r="K166" s="22"/>
      <c r="L166" s="22"/>
      <c r="M166" s="22"/>
      <c r="N166" s="114"/>
      <c r="O166" s="114"/>
      <c r="P166" s="114"/>
      <c r="Q166" s="12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</row>
    <row r="167" ht="18.0" customHeight="1">
      <c r="A167" s="114"/>
      <c r="B167" s="547"/>
      <c r="C167" s="548"/>
      <c r="D167" s="547"/>
      <c r="E167" s="548"/>
      <c r="F167" s="547"/>
      <c r="G167" s="547"/>
      <c r="H167" s="549"/>
      <c r="I167" s="111"/>
      <c r="J167" s="22"/>
      <c r="K167" s="22"/>
      <c r="L167" s="22"/>
      <c r="M167" s="22"/>
      <c r="N167" s="114"/>
      <c r="O167" s="114"/>
      <c r="P167" s="114"/>
      <c r="Q167" s="12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</row>
    <row r="168" ht="18.0" customHeight="1">
      <c r="A168" s="114"/>
      <c r="B168" s="547"/>
      <c r="C168" s="548"/>
      <c r="D168" s="547"/>
      <c r="E168" s="548"/>
      <c r="F168" s="547"/>
      <c r="G168" s="547"/>
      <c r="H168" s="549"/>
      <c r="I168" s="111"/>
      <c r="J168" s="22"/>
      <c r="K168" s="22"/>
      <c r="L168" s="22"/>
      <c r="M168" s="22"/>
      <c r="N168" s="114"/>
      <c r="O168" s="114"/>
      <c r="P168" s="114"/>
      <c r="Q168" s="12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</row>
    <row r="169" ht="18.0" customHeight="1">
      <c r="A169" s="114"/>
      <c r="B169" s="547"/>
      <c r="C169" s="548"/>
      <c r="D169" s="547"/>
      <c r="E169" s="548"/>
      <c r="F169" s="547"/>
      <c r="G169" s="547"/>
      <c r="H169" s="549"/>
      <c r="I169" s="111"/>
      <c r="J169" s="22"/>
      <c r="K169" s="22"/>
      <c r="L169" s="22"/>
      <c r="M169" s="22"/>
      <c r="N169" s="114"/>
      <c r="O169" s="114"/>
      <c r="P169" s="114"/>
      <c r="Q169" s="12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</row>
    <row r="170" ht="18.0" customHeight="1">
      <c r="A170" s="114"/>
      <c r="B170" s="547"/>
      <c r="C170" s="548"/>
      <c r="D170" s="547"/>
      <c r="E170" s="548"/>
      <c r="F170" s="547"/>
      <c r="G170" s="547"/>
      <c r="H170" s="549"/>
      <c r="I170" s="111"/>
      <c r="J170" s="22"/>
      <c r="K170" s="22"/>
      <c r="L170" s="22"/>
      <c r="M170" s="22"/>
      <c r="N170" s="114"/>
      <c r="O170" s="114"/>
      <c r="P170" s="114"/>
      <c r="Q170" s="12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</row>
    <row r="171" ht="18.0" customHeight="1">
      <c r="A171" s="114"/>
      <c r="B171" s="547"/>
      <c r="C171" s="548"/>
      <c r="D171" s="547"/>
      <c r="E171" s="548"/>
      <c r="F171" s="547"/>
      <c r="G171" s="547"/>
      <c r="H171" s="549"/>
      <c r="I171" s="111"/>
      <c r="J171" s="22"/>
      <c r="K171" s="22"/>
      <c r="L171" s="22"/>
      <c r="M171" s="22"/>
      <c r="N171" s="114"/>
      <c r="O171" s="114"/>
      <c r="P171" s="114"/>
      <c r="Q171" s="124"/>
      <c r="R171" s="114"/>
      <c r="S171" s="114"/>
      <c r="T171" s="114"/>
      <c r="U171" s="114"/>
      <c r="V171" s="114"/>
      <c r="W171" s="114"/>
      <c r="X171" s="114"/>
      <c r="Y171" s="114"/>
      <c r="Z171" s="114"/>
      <c r="AA171" s="114"/>
    </row>
    <row r="172" ht="18.0" customHeight="1">
      <c r="A172" s="114"/>
      <c r="B172" s="547"/>
      <c r="C172" s="548"/>
      <c r="D172" s="547"/>
      <c r="E172" s="548"/>
      <c r="F172" s="547"/>
      <c r="G172" s="547"/>
      <c r="H172" s="549"/>
      <c r="I172" s="111"/>
      <c r="J172" s="22"/>
      <c r="K172" s="22"/>
      <c r="L172" s="22"/>
      <c r="M172" s="22"/>
      <c r="N172" s="114"/>
      <c r="O172" s="114"/>
      <c r="P172" s="114"/>
      <c r="Q172" s="124"/>
      <c r="R172" s="114"/>
      <c r="S172" s="114"/>
      <c r="T172" s="114"/>
      <c r="U172" s="114"/>
      <c r="V172" s="114"/>
      <c r="W172" s="114"/>
      <c r="X172" s="114"/>
      <c r="Y172" s="114"/>
      <c r="Z172" s="114"/>
      <c r="AA172" s="114"/>
    </row>
    <row r="173" ht="18.0" customHeight="1">
      <c r="A173" s="114"/>
      <c r="B173" s="547"/>
      <c r="C173" s="548"/>
      <c r="D173" s="547"/>
      <c r="E173" s="548"/>
      <c r="F173" s="547"/>
      <c r="G173" s="547"/>
      <c r="H173" s="549"/>
      <c r="I173" s="111"/>
      <c r="J173" s="22"/>
      <c r="K173" s="22"/>
      <c r="L173" s="22"/>
      <c r="M173" s="22"/>
      <c r="N173" s="114"/>
      <c r="O173" s="114"/>
      <c r="P173" s="114"/>
      <c r="Q173" s="124"/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</row>
    <row r="174" ht="18.0" customHeight="1">
      <c r="A174" s="114"/>
      <c r="B174" s="547"/>
      <c r="C174" s="548"/>
      <c r="D174" s="547"/>
      <c r="E174" s="548"/>
      <c r="F174" s="547"/>
      <c r="G174" s="547"/>
      <c r="H174" s="549"/>
      <c r="I174" s="111"/>
      <c r="J174" s="22"/>
      <c r="K174" s="22"/>
      <c r="L174" s="22"/>
      <c r="M174" s="22"/>
      <c r="N174" s="114"/>
      <c r="O174" s="114"/>
      <c r="P174" s="114"/>
      <c r="Q174" s="12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</row>
    <row r="175" ht="18.0" customHeight="1">
      <c r="A175" s="114"/>
      <c r="B175" s="547"/>
      <c r="C175" s="548"/>
      <c r="D175" s="547"/>
      <c r="E175" s="548"/>
      <c r="F175" s="547"/>
      <c r="G175" s="547"/>
      <c r="H175" s="549"/>
      <c r="I175" s="111"/>
      <c r="J175" s="22"/>
      <c r="K175" s="22"/>
      <c r="L175" s="22"/>
      <c r="M175" s="22"/>
      <c r="N175" s="114"/>
      <c r="O175" s="114"/>
      <c r="P175" s="114"/>
      <c r="Q175" s="12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</row>
    <row r="176" ht="18.0" customHeight="1">
      <c r="A176" s="114"/>
      <c r="B176" s="547"/>
      <c r="C176" s="548"/>
      <c r="D176" s="547"/>
      <c r="E176" s="548"/>
      <c r="F176" s="547"/>
      <c r="G176" s="547"/>
      <c r="H176" s="549"/>
      <c r="I176" s="111"/>
      <c r="J176" s="22"/>
      <c r="K176" s="22"/>
      <c r="L176" s="22"/>
      <c r="M176" s="22"/>
      <c r="N176" s="114"/>
      <c r="O176" s="114"/>
      <c r="P176" s="114"/>
      <c r="Q176" s="12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</row>
    <row r="177" ht="18.0" customHeight="1">
      <c r="A177" s="114"/>
      <c r="B177" s="547"/>
      <c r="C177" s="548"/>
      <c r="D177" s="547"/>
      <c r="E177" s="548"/>
      <c r="F177" s="547"/>
      <c r="G177" s="547"/>
      <c r="H177" s="549"/>
      <c r="I177" s="111"/>
      <c r="J177" s="22"/>
      <c r="K177" s="22"/>
      <c r="L177" s="22"/>
      <c r="M177" s="22"/>
      <c r="N177" s="114"/>
      <c r="O177" s="114"/>
      <c r="P177" s="114"/>
      <c r="Q177" s="124"/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</row>
    <row r="178" ht="18.0" customHeight="1">
      <c r="A178" s="114"/>
      <c r="B178" s="547"/>
      <c r="C178" s="548"/>
      <c r="D178" s="547"/>
      <c r="E178" s="548"/>
      <c r="F178" s="547"/>
      <c r="G178" s="547"/>
      <c r="H178" s="549"/>
      <c r="I178" s="111"/>
      <c r="J178" s="22"/>
      <c r="K178" s="22"/>
      <c r="L178" s="22"/>
      <c r="M178" s="22"/>
      <c r="N178" s="114"/>
      <c r="O178" s="114"/>
      <c r="P178" s="114"/>
      <c r="Q178" s="12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</row>
    <row r="179" ht="18.0" customHeight="1">
      <c r="A179" s="114"/>
      <c r="B179" s="547"/>
      <c r="C179" s="548"/>
      <c r="D179" s="547"/>
      <c r="E179" s="548"/>
      <c r="F179" s="547"/>
      <c r="G179" s="547"/>
      <c r="H179" s="549"/>
      <c r="I179" s="111"/>
      <c r="J179" s="22"/>
      <c r="K179" s="22"/>
      <c r="L179" s="22"/>
      <c r="M179" s="22"/>
      <c r="N179" s="114"/>
      <c r="O179" s="114"/>
      <c r="P179" s="114"/>
      <c r="Q179" s="12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</row>
    <row r="180" ht="18.0" customHeight="1">
      <c r="A180" s="114"/>
      <c r="B180" s="547"/>
      <c r="C180" s="548"/>
      <c r="D180" s="547"/>
      <c r="E180" s="548"/>
      <c r="F180" s="547"/>
      <c r="G180" s="547"/>
      <c r="H180" s="549"/>
      <c r="I180" s="111"/>
      <c r="J180" s="22"/>
      <c r="K180" s="22"/>
      <c r="L180" s="22"/>
      <c r="M180" s="22"/>
      <c r="N180" s="114"/>
      <c r="O180" s="114"/>
      <c r="P180" s="114"/>
      <c r="Q180" s="12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</row>
    <row r="181" ht="18.0" customHeight="1">
      <c r="A181" s="114"/>
      <c r="B181" s="547"/>
      <c r="C181" s="548"/>
      <c r="D181" s="547"/>
      <c r="E181" s="548"/>
      <c r="F181" s="547"/>
      <c r="G181" s="547"/>
      <c r="H181" s="549"/>
      <c r="I181" s="111"/>
      <c r="J181" s="22"/>
      <c r="K181" s="22"/>
      <c r="L181" s="22"/>
      <c r="M181" s="22"/>
      <c r="N181" s="114"/>
      <c r="O181" s="114"/>
      <c r="P181" s="114"/>
      <c r="Q181" s="12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</row>
    <row r="182" ht="18.0" customHeight="1">
      <c r="A182" s="114"/>
      <c r="B182" s="547"/>
      <c r="C182" s="548"/>
      <c r="D182" s="547"/>
      <c r="E182" s="548"/>
      <c r="F182" s="547"/>
      <c r="G182" s="547"/>
      <c r="H182" s="549"/>
      <c r="I182" s="111"/>
      <c r="J182" s="22"/>
      <c r="K182" s="22"/>
      <c r="L182" s="22"/>
      <c r="M182" s="22"/>
      <c r="N182" s="114"/>
      <c r="O182" s="114"/>
      <c r="P182" s="114"/>
      <c r="Q182" s="124"/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</row>
    <row r="183" ht="18.0" customHeight="1">
      <c r="A183" s="114"/>
      <c r="B183" s="547"/>
      <c r="C183" s="548"/>
      <c r="D183" s="547"/>
      <c r="E183" s="548"/>
      <c r="F183" s="547"/>
      <c r="G183" s="547"/>
      <c r="H183" s="549"/>
      <c r="I183" s="111"/>
      <c r="J183" s="22"/>
      <c r="K183" s="22"/>
      <c r="L183" s="22"/>
      <c r="M183" s="22"/>
      <c r="N183" s="114"/>
      <c r="O183" s="114"/>
      <c r="P183" s="114"/>
      <c r="Q183" s="12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</row>
    <row r="184" ht="18.0" customHeight="1">
      <c r="A184" s="114"/>
      <c r="B184" s="547"/>
      <c r="C184" s="548"/>
      <c r="D184" s="547"/>
      <c r="E184" s="548"/>
      <c r="F184" s="547"/>
      <c r="G184" s="547"/>
      <c r="H184" s="549"/>
      <c r="I184" s="111"/>
      <c r="J184" s="22"/>
      <c r="K184" s="22"/>
      <c r="L184" s="22"/>
      <c r="M184" s="22"/>
      <c r="N184" s="114"/>
      <c r="O184" s="114"/>
      <c r="P184" s="114"/>
      <c r="Q184" s="12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</row>
    <row r="185" ht="18.0" customHeight="1">
      <c r="A185" s="114"/>
      <c r="B185" s="547"/>
      <c r="C185" s="548"/>
      <c r="D185" s="547"/>
      <c r="E185" s="548"/>
      <c r="F185" s="547"/>
      <c r="G185" s="547"/>
      <c r="H185" s="549"/>
      <c r="I185" s="111"/>
      <c r="J185" s="22"/>
      <c r="K185" s="22"/>
      <c r="L185" s="22"/>
      <c r="M185" s="22"/>
      <c r="N185" s="114"/>
      <c r="O185" s="114"/>
      <c r="P185" s="114"/>
      <c r="Q185" s="12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</row>
    <row r="186" ht="18.0" customHeight="1">
      <c r="A186" s="114"/>
      <c r="B186" s="547"/>
      <c r="C186" s="548"/>
      <c r="D186" s="547"/>
      <c r="E186" s="548"/>
      <c r="F186" s="547"/>
      <c r="G186" s="547"/>
      <c r="H186" s="549"/>
      <c r="I186" s="111"/>
      <c r="J186" s="22"/>
      <c r="K186" s="22"/>
      <c r="L186" s="22"/>
      <c r="M186" s="22"/>
      <c r="N186" s="114"/>
      <c r="O186" s="114"/>
      <c r="P186" s="114"/>
      <c r="Q186" s="12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</row>
    <row r="187" ht="18.0" customHeight="1">
      <c r="A187" s="114"/>
      <c r="B187" s="547"/>
      <c r="C187" s="548"/>
      <c r="D187" s="547"/>
      <c r="E187" s="548"/>
      <c r="F187" s="547"/>
      <c r="G187" s="547"/>
      <c r="H187" s="549"/>
      <c r="I187" s="111"/>
      <c r="J187" s="22"/>
      <c r="K187" s="22"/>
      <c r="L187" s="22"/>
      <c r="M187" s="22"/>
      <c r="N187" s="114"/>
      <c r="O187" s="114"/>
      <c r="P187" s="114"/>
      <c r="Q187" s="12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</row>
    <row r="188" ht="18.0" customHeight="1">
      <c r="A188" s="114"/>
      <c r="B188" s="547"/>
      <c r="C188" s="548"/>
      <c r="D188" s="547"/>
      <c r="E188" s="548"/>
      <c r="F188" s="547"/>
      <c r="G188" s="547"/>
      <c r="H188" s="549"/>
      <c r="I188" s="111"/>
      <c r="J188" s="22"/>
      <c r="K188" s="22"/>
      <c r="L188" s="22"/>
      <c r="M188" s="22"/>
      <c r="N188" s="114"/>
      <c r="O188" s="114"/>
      <c r="P188" s="114"/>
      <c r="Q188" s="12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</row>
    <row r="189" ht="18.0" customHeight="1">
      <c r="A189" s="114"/>
      <c r="B189" s="547"/>
      <c r="C189" s="548"/>
      <c r="D189" s="547"/>
      <c r="E189" s="548"/>
      <c r="F189" s="547"/>
      <c r="G189" s="547"/>
      <c r="H189" s="549"/>
      <c r="I189" s="111"/>
      <c r="J189" s="22"/>
      <c r="K189" s="22"/>
      <c r="L189" s="22"/>
      <c r="M189" s="22"/>
      <c r="N189" s="114"/>
      <c r="O189" s="114"/>
      <c r="P189" s="114"/>
      <c r="Q189" s="12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</row>
    <row r="190" ht="18.0" customHeight="1">
      <c r="A190" s="114"/>
      <c r="B190" s="547"/>
      <c r="C190" s="548"/>
      <c r="D190" s="547"/>
      <c r="E190" s="548"/>
      <c r="F190" s="547"/>
      <c r="G190" s="547"/>
      <c r="H190" s="549"/>
      <c r="I190" s="111"/>
      <c r="J190" s="22"/>
      <c r="K190" s="22"/>
      <c r="L190" s="22"/>
      <c r="M190" s="22"/>
      <c r="N190" s="114"/>
      <c r="O190" s="114"/>
      <c r="P190" s="114"/>
      <c r="Q190" s="12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</row>
    <row r="191" ht="18.0" customHeight="1">
      <c r="A191" s="114"/>
      <c r="B191" s="547"/>
      <c r="C191" s="548"/>
      <c r="D191" s="547"/>
      <c r="E191" s="548"/>
      <c r="F191" s="547"/>
      <c r="G191" s="547"/>
      <c r="H191" s="549"/>
      <c r="I191" s="111"/>
      <c r="J191" s="22"/>
      <c r="K191" s="22"/>
      <c r="L191" s="22"/>
      <c r="M191" s="22"/>
      <c r="N191" s="114"/>
      <c r="O191" s="114"/>
      <c r="P191" s="114"/>
      <c r="Q191" s="12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</row>
    <row r="192" ht="18.0" customHeight="1">
      <c r="A192" s="114"/>
      <c r="B192" s="547"/>
      <c r="C192" s="548"/>
      <c r="D192" s="547"/>
      <c r="E192" s="548"/>
      <c r="F192" s="547"/>
      <c r="G192" s="547"/>
      <c r="H192" s="549"/>
      <c r="I192" s="111"/>
      <c r="J192" s="22"/>
      <c r="K192" s="22"/>
      <c r="L192" s="22"/>
      <c r="M192" s="22"/>
      <c r="N192" s="114"/>
      <c r="O192" s="114"/>
      <c r="P192" s="114"/>
      <c r="Q192" s="12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</row>
    <row r="193" ht="18.0" customHeight="1">
      <c r="A193" s="114"/>
      <c r="B193" s="547"/>
      <c r="C193" s="548"/>
      <c r="D193" s="547"/>
      <c r="E193" s="548"/>
      <c r="F193" s="547"/>
      <c r="G193" s="547"/>
      <c r="H193" s="549"/>
      <c r="I193" s="111"/>
      <c r="J193" s="22"/>
      <c r="K193" s="22"/>
      <c r="L193" s="22"/>
      <c r="M193" s="22"/>
      <c r="N193" s="114"/>
      <c r="O193" s="114"/>
      <c r="P193" s="114"/>
      <c r="Q193" s="124"/>
      <c r="R193" s="114"/>
      <c r="S193" s="114"/>
      <c r="T193" s="114"/>
      <c r="U193" s="114"/>
      <c r="V193" s="114"/>
      <c r="W193" s="114"/>
      <c r="X193" s="114"/>
      <c r="Y193" s="114"/>
      <c r="Z193" s="114"/>
      <c r="AA193" s="114"/>
    </row>
    <row r="194" ht="18.0" customHeight="1">
      <c r="A194" s="114"/>
      <c r="B194" s="547"/>
      <c r="C194" s="548"/>
      <c r="D194" s="547"/>
      <c r="E194" s="548"/>
      <c r="F194" s="547"/>
      <c r="G194" s="547"/>
      <c r="H194" s="549"/>
      <c r="I194" s="111"/>
      <c r="J194" s="22"/>
      <c r="K194" s="22"/>
      <c r="L194" s="22"/>
      <c r="M194" s="22"/>
      <c r="N194" s="114"/>
      <c r="O194" s="114"/>
      <c r="P194" s="114"/>
      <c r="Q194" s="12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</row>
    <row r="195" ht="18.0" customHeight="1">
      <c r="A195" s="114"/>
      <c r="B195" s="547"/>
      <c r="C195" s="548"/>
      <c r="D195" s="547"/>
      <c r="E195" s="548"/>
      <c r="F195" s="547"/>
      <c r="G195" s="547"/>
      <c r="H195" s="549"/>
      <c r="I195" s="111"/>
      <c r="J195" s="22"/>
      <c r="K195" s="22"/>
      <c r="L195" s="22"/>
      <c r="M195" s="22"/>
      <c r="N195" s="114"/>
      <c r="O195" s="114"/>
      <c r="P195" s="114"/>
      <c r="Q195" s="12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</row>
    <row r="196" ht="18.0" customHeight="1">
      <c r="A196" s="114"/>
      <c r="B196" s="547"/>
      <c r="C196" s="548"/>
      <c r="D196" s="547"/>
      <c r="E196" s="548"/>
      <c r="F196" s="547"/>
      <c r="G196" s="547"/>
      <c r="H196" s="549"/>
      <c r="I196" s="111"/>
      <c r="J196" s="22"/>
      <c r="K196" s="22"/>
      <c r="L196" s="22"/>
      <c r="M196" s="22"/>
      <c r="N196" s="114"/>
      <c r="O196" s="114"/>
      <c r="P196" s="114"/>
      <c r="Q196" s="12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</row>
    <row r="197" ht="18.0" customHeight="1">
      <c r="A197" s="114"/>
      <c r="B197" s="547"/>
      <c r="C197" s="548"/>
      <c r="D197" s="547"/>
      <c r="E197" s="548"/>
      <c r="F197" s="547"/>
      <c r="G197" s="547"/>
      <c r="H197" s="549"/>
      <c r="I197" s="111"/>
      <c r="J197" s="22"/>
      <c r="K197" s="22"/>
      <c r="L197" s="22"/>
      <c r="M197" s="22"/>
      <c r="N197" s="114"/>
      <c r="O197" s="114"/>
      <c r="P197" s="114"/>
      <c r="Q197" s="124"/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</row>
    <row r="198" ht="18.0" customHeight="1">
      <c r="A198" s="114"/>
      <c r="B198" s="547"/>
      <c r="C198" s="548"/>
      <c r="D198" s="547"/>
      <c r="E198" s="548"/>
      <c r="F198" s="547"/>
      <c r="G198" s="547"/>
      <c r="H198" s="549"/>
      <c r="I198" s="111"/>
      <c r="J198" s="22"/>
      <c r="K198" s="22"/>
      <c r="L198" s="22"/>
      <c r="M198" s="22"/>
      <c r="N198" s="114"/>
      <c r="O198" s="114"/>
      <c r="P198" s="114"/>
      <c r="Q198" s="12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</row>
    <row r="199" ht="18.0" customHeight="1">
      <c r="A199" s="114"/>
      <c r="B199" s="547"/>
      <c r="C199" s="548"/>
      <c r="D199" s="547"/>
      <c r="E199" s="548"/>
      <c r="F199" s="547"/>
      <c r="G199" s="547"/>
      <c r="H199" s="549"/>
      <c r="I199" s="111"/>
      <c r="J199" s="22"/>
      <c r="K199" s="22"/>
      <c r="L199" s="22"/>
      <c r="M199" s="22"/>
      <c r="N199" s="114"/>
      <c r="O199" s="114"/>
      <c r="P199" s="114"/>
      <c r="Q199" s="12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</row>
    <row r="200" ht="18.0" customHeight="1">
      <c r="A200" s="114"/>
      <c r="B200" s="547"/>
      <c r="C200" s="548"/>
      <c r="D200" s="547"/>
      <c r="E200" s="548"/>
      <c r="F200" s="547"/>
      <c r="G200" s="547"/>
      <c r="H200" s="549"/>
      <c r="I200" s="111"/>
      <c r="J200" s="22"/>
      <c r="K200" s="22"/>
      <c r="L200" s="22"/>
      <c r="M200" s="22"/>
      <c r="N200" s="114"/>
      <c r="O200" s="114"/>
      <c r="P200" s="114"/>
      <c r="Q200" s="12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</row>
    <row r="201" ht="18.0" customHeight="1">
      <c r="A201" s="114"/>
      <c r="B201" s="547"/>
      <c r="C201" s="548"/>
      <c r="D201" s="547"/>
      <c r="E201" s="548"/>
      <c r="F201" s="547"/>
      <c r="G201" s="547"/>
      <c r="H201" s="549"/>
      <c r="I201" s="111"/>
      <c r="J201" s="22"/>
      <c r="K201" s="22"/>
      <c r="L201" s="22"/>
      <c r="M201" s="22"/>
      <c r="N201" s="114"/>
      <c r="O201" s="114"/>
      <c r="P201" s="114"/>
      <c r="Q201" s="12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</row>
    <row r="202" ht="18.0" customHeight="1">
      <c r="A202" s="114"/>
      <c r="B202" s="547"/>
      <c r="C202" s="548"/>
      <c r="D202" s="547"/>
      <c r="E202" s="548"/>
      <c r="F202" s="547"/>
      <c r="G202" s="547"/>
      <c r="H202" s="549"/>
      <c r="I202" s="111"/>
      <c r="J202" s="22"/>
      <c r="K202" s="22"/>
      <c r="L202" s="22"/>
      <c r="M202" s="22"/>
      <c r="N202" s="114"/>
      <c r="O202" s="114"/>
      <c r="P202" s="114"/>
      <c r="Q202" s="12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</row>
    <row r="203" ht="18.0" customHeight="1">
      <c r="A203" s="114"/>
      <c r="B203" s="547"/>
      <c r="C203" s="548"/>
      <c r="D203" s="547"/>
      <c r="E203" s="548"/>
      <c r="F203" s="547"/>
      <c r="G203" s="547"/>
      <c r="H203" s="549"/>
      <c r="I203" s="111"/>
      <c r="J203" s="22"/>
      <c r="K203" s="22"/>
      <c r="L203" s="22"/>
      <c r="M203" s="22"/>
      <c r="N203" s="114"/>
      <c r="O203" s="114"/>
      <c r="P203" s="114"/>
      <c r="Q203" s="124"/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</row>
    <row r="204" ht="18.0" customHeight="1">
      <c r="A204" s="114"/>
      <c r="B204" s="547"/>
      <c r="C204" s="548"/>
      <c r="D204" s="547"/>
      <c r="E204" s="548"/>
      <c r="F204" s="547"/>
      <c r="G204" s="547"/>
      <c r="H204" s="549"/>
      <c r="I204" s="111"/>
      <c r="J204" s="22"/>
      <c r="K204" s="22"/>
      <c r="L204" s="22"/>
      <c r="M204" s="22"/>
      <c r="N204" s="114"/>
      <c r="O204" s="114"/>
      <c r="P204" s="114"/>
      <c r="Q204" s="124"/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</row>
    <row r="205" ht="18.0" customHeight="1">
      <c r="A205" s="114"/>
      <c r="B205" s="547"/>
      <c r="C205" s="548"/>
      <c r="D205" s="547"/>
      <c r="E205" s="548"/>
      <c r="F205" s="547"/>
      <c r="G205" s="547"/>
      <c r="H205" s="549"/>
      <c r="I205" s="111"/>
      <c r="J205" s="22"/>
      <c r="K205" s="22"/>
      <c r="L205" s="22"/>
      <c r="M205" s="22"/>
      <c r="N205" s="114"/>
      <c r="O205" s="114"/>
      <c r="P205" s="114"/>
      <c r="Q205" s="124"/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</row>
    <row r="206" ht="18.0" customHeight="1">
      <c r="A206" s="114"/>
      <c r="B206" s="547"/>
      <c r="C206" s="548"/>
      <c r="D206" s="547"/>
      <c r="E206" s="548"/>
      <c r="F206" s="547"/>
      <c r="G206" s="547"/>
      <c r="H206" s="549"/>
      <c r="I206" s="111"/>
      <c r="J206" s="22"/>
      <c r="K206" s="22"/>
      <c r="L206" s="22"/>
      <c r="M206" s="22"/>
      <c r="N206" s="114"/>
      <c r="O206" s="114"/>
      <c r="P206" s="114"/>
      <c r="Q206" s="12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</row>
    <row r="207" ht="18.0" customHeight="1">
      <c r="A207" s="114"/>
      <c r="B207" s="547"/>
      <c r="C207" s="548"/>
      <c r="D207" s="547"/>
      <c r="E207" s="548"/>
      <c r="F207" s="547"/>
      <c r="G207" s="547"/>
      <c r="H207" s="549"/>
      <c r="I207" s="111"/>
      <c r="J207" s="22"/>
      <c r="K207" s="22"/>
      <c r="L207" s="22"/>
      <c r="M207" s="22"/>
      <c r="N207" s="114"/>
      <c r="O207" s="114"/>
      <c r="P207" s="114"/>
      <c r="Q207" s="12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</row>
    <row r="208" ht="18.0" customHeight="1">
      <c r="A208" s="114"/>
      <c r="B208" s="547"/>
      <c r="C208" s="548"/>
      <c r="D208" s="547"/>
      <c r="E208" s="548"/>
      <c r="F208" s="547"/>
      <c r="G208" s="547"/>
      <c r="H208" s="549"/>
      <c r="I208" s="111"/>
      <c r="J208" s="22"/>
      <c r="K208" s="22"/>
      <c r="L208" s="22"/>
      <c r="M208" s="22"/>
      <c r="N208" s="114"/>
      <c r="O208" s="114"/>
      <c r="P208" s="114"/>
      <c r="Q208" s="12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</row>
    <row r="209" ht="18.0" customHeight="1">
      <c r="A209" s="114"/>
      <c r="B209" s="547"/>
      <c r="C209" s="548"/>
      <c r="D209" s="547"/>
      <c r="E209" s="548"/>
      <c r="F209" s="547"/>
      <c r="G209" s="547"/>
      <c r="H209" s="549"/>
      <c r="I209" s="111"/>
      <c r="J209" s="22"/>
      <c r="K209" s="22"/>
      <c r="L209" s="22"/>
      <c r="M209" s="22"/>
      <c r="N209" s="114"/>
      <c r="O209" s="114"/>
      <c r="P209" s="114"/>
      <c r="Q209" s="124"/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</row>
    <row r="210" ht="18.0" customHeight="1">
      <c r="A210" s="114"/>
      <c r="B210" s="547"/>
      <c r="C210" s="548"/>
      <c r="D210" s="547"/>
      <c r="E210" s="548"/>
      <c r="F210" s="547"/>
      <c r="G210" s="547"/>
      <c r="H210" s="549"/>
      <c r="I210" s="111"/>
      <c r="J210" s="22"/>
      <c r="K210" s="22"/>
      <c r="L210" s="22"/>
      <c r="M210" s="22"/>
      <c r="N210" s="114"/>
      <c r="O210" s="114"/>
      <c r="P210" s="114"/>
      <c r="Q210" s="12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</row>
    <row r="211" ht="18.0" customHeight="1">
      <c r="A211" s="114"/>
      <c r="B211" s="547"/>
      <c r="C211" s="548"/>
      <c r="D211" s="547"/>
      <c r="E211" s="548"/>
      <c r="F211" s="547"/>
      <c r="G211" s="547"/>
      <c r="H211" s="549"/>
      <c r="I211" s="111"/>
      <c r="J211" s="22"/>
      <c r="K211" s="22"/>
      <c r="L211" s="22"/>
      <c r="M211" s="22"/>
      <c r="N211" s="114"/>
      <c r="O211" s="114"/>
      <c r="P211" s="114"/>
      <c r="Q211" s="124"/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</row>
    <row r="212" ht="18.0" customHeight="1">
      <c r="A212" s="114"/>
      <c r="B212" s="547"/>
      <c r="C212" s="548"/>
      <c r="D212" s="547"/>
      <c r="E212" s="548"/>
      <c r="F212" s="547"/>
      <c r="G212" s="547"/>
      <c r="H212" s="549"/>
      <c r="I212" s="111"/>
      <c r="J212" s="22"/>
      <c r="K212" s="22"/>
      <c r="L212" s="22"/>
      <c r="M212" s="22"/>
      <c r="N212" s="114"/>
      <c r="O212" s="114"/>
      <c r="P212" s="114"/>
      <c r="Q212" s="12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</row>
    <row r="213" ht="18.0" customHeight="1">
      <c r="A213" s="114"/>
      <c r="B213" s="547"/>
      <c r="C213" s="548"/>
      <c r="D213" s="547"/>
      <c r="E213" s="548"/>
      <c r="F213" s="547"/>
      <c r="G213" s="547"/>
      <c r="H213" s="549"/>
      <c r="I213" s="111"/>
      <c r="J213" s="22"/>
      <c r="K213" s="22"/>
      <c r="L213" s="22"/>
      <c r="M213" s="22"/>
      <c r="N213" s="114"/>
      <c r="O213" s="114"/>
      <c r="P213" s="114"/>
      <c r="Q213" s="12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</row>
    <row r="214" ht="18.0" customHeight="1">
      <c r="A214" s="114"/>
      <c r="B214" s="547"/>
      <c r="C214" s="548"/>
      <c r="D214" s="547"/>
      <c r="E214" s="548"/>
      <c r="F214" s="547"/>
      <c r="G214" s="547"/>
      <c r="H214" s="549"/>
      <c r="I214" s="111"/>
      <c r="J214" s="22"/>
      <c r="K214" s="22"/>
      <c r="L214" s="22"/>
      <c r="M214" s="22"/>
      <c r="N214" s="114"/>
      <c r="O214" s="114"/>
      <c r="P214" s="114"/>
      <c r="Q214" s="12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</row>
    <row r="215" ht="18.0" customHeight="1">
      <c r="A215" s="114"/>
      <c r="B215" s="547"/>
      <c r="C215" s="548"/>
      <c r="D215" s="547"/>
      <c r="E215" s="548"/>
      <c r="F215" s="547"/>
      <c r="G215" s="547"/>
      <c r="H215" s="549"/>
      <c r="I215" s="111"/>
      <c r="J215" s="22"/>
      <c r="K215" s="22"/>
      <c r="L215" s="22"/>
      <c r="M215" s="22"/>
      <c r="N215" s="114"/>
      <c r="O215" s="114"/>
      <c r="P215" s="114"/>
      <c r="Q215" s="124"/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</row>
    <row r="216" ht="18.0" customHeight="1">
      <c r="A216" s="114"/>
      <c r="B216" s="547"/>
      <c r="C216" s="548"/>
      <c r="D216" s="547"/>
      <c r="E216" s="548"/>
      <c r="F216" s="547"/>
      <c r="G216" s="547"/>
      <c r="H216" s="549"/>
      <c r="I216" s="111"/>
      <c r="J216" s="22"/>
      <c r="K216" s="22"/>
      <c r="L216" s="22"/>
      <c r="M216" s="22"/>
      <c r="N216" s="114"/>
      <c r="O216" s="114"/>
      <c r="P216" s="114"/>
      <c r="Q216" s="12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</row>
    <row r="217" ht="18.0" customHeight="1">
      <c r="A217" s="114"/>
      <c r="B217" s="547"/>
      <c r="C217" s="548"/>
      <c r="D217" s="547"/>
      <c r="E217" s="548"/>
      <c r="F217" s="547"/>
      <c r="G217" s="547"/>
      <c r="H217" s="549"/>
      <c r="I217" s="111"/>
      <c r="J217" s="22"/>
      <c r="K217" s="22"/>
      <c r="L217" s="22"/>
      <c r="M217" s="22"/>
      <c r="N217" s="114"/>
      <c r="O217" s="114"/>
      <c r="P217" s="114"/>
      <c r="Q217" s="12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</row>
    <row r="218" ht="18.0" customHeight="1">
      <c r="A218" s="114"/>
      <c r="B218" s="547"/>
      <c r="C218" s="548"/>
      <c r="D218" s="547"/>
      <c r="E218" s="548"/>
      <c r="F218" s="547"/>
      <c r="G218" s="547"/>
      <c r="H218" s="549"/>
      <c r="I218" s="111"/>
      <c r="J218" s="22"/>
      <c r="K218" s="22"/>
      <c r="L218" s="22"/>
      <c r="M218" s="22"/>
      <c r="N218" s="114"/>
      <c r="O218" s="114"/>
      <c r="P218" s="114"/>
      <c r="Q218" s="12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</row>
    <row r="219" ht="18.0" customHeight="1">
      <c r="A219" s="114"/>
      <c r="B219" s="547"/>
      <c r="C219" s="548"/>
      <c r="D219" s="547"/>
      <c r="E219" s="548"/>
      <c r="F219" s="547"/>
      <c r="G219" s="547"/>
      <c r="H219" s="549"/>
      <c r="I219" s="111"/>
      <c r="J219" s="22"/>
      <c r="K219" s="22"/>
      <c r="L219" s="22"/>
      <c r="M219" s="22"/>
      <c r="N219" s="114"/>
      <c r="O219" s="114"/>
      <c r="P219" s="114"/>
      <c r="Q219" s="12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</row>
    <row r="220" ht="18.0" customHeight="1">
      <c r="A220" s="114"/>
      <c r="B220" s="547"/>
      <c r="C220" s="548"/>
      <c r="D220" s="547"/>
      <c r="E220" s="548"/>
      <c r="F220" s="547"/>
      <c r="G220" s="547"/>
      <c r="H220" s="549"/>
      <c r="I220" s="111"/>
      <c r="J220" s="22"/>
      <c r="K220" s="22"/>
      <c r="L220" s="22"/>
      <c r="M220" s="22"/>
      <c r="N220" s="114"/>
      <c r="O220" s="114"/>
      <c r="P220" s="114"/>
      <c r="Q220" s="12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</row>
    <row r="221" ht="18.0" customHeight="1">
      <c r="A221" s="114"/>
      <c r="B221" s="547"/>
      <c r="C221" s="548"/>
      <c r="D221" s="547"/>
      <c r="E221" s="548"/>
      <c r="F221" s="547"/>
      <c r="G221" s="547"/>
      <c r="H221" s="549"/>
      <c r="I221" s="111"/>
      <c r="J221" s="22"/>
      <c r="K221" s="22"/>
      <c r="L221" s="22"/>
      <c r="M221" s="22"/>
      <c r="N221" s="114"/>
      <c r="O221" s="114"/>
      <c r="P221" s="114"/>
      <c r="Q221" s="124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</row>
    <row r="222" ht="18.0" customHeight="1">
      <c r="A222" s="114"/>
      <c r="B222" s="547"/>
      <c r="C222" s="548"/>
      <c r="D222" s="547"/>
      <c r="E222" s="548"/>
      <c r="F222" s="547"/>
      <c r="G222" s="547"/>
      <c r="H222" s="549"/>
      <c r="I222" s="111"/>
      <c r="J222" s="22"/>
      <c r="K222" s="22"/>
      <c r="L222" s="22"/>
      <c r="M222" s="22"/>
      <c r="N222" s="114"/>
      <c r="O222" s="114"/>
      <c r="P222" s="114"/>
      <c r="Q222" s="12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</row>
    <row r="223" ht="18.0" customHeight="1">
      <c r="A223" s="114"/>
      <c r="B223" s="547"/>
      <c r="C223" s="548"/>
      <c r="D223" s="547"/>
      <c r="E223" s="548"/>
      <c r="F223" s="547"/>
      <c r="G223" s="547"/>
      <c r="H223" s="549"/>
      <c r="I223" s="111"/>
      <c r="J223" s="22"/>
      <c r="K223" s="22"/>
      <c r="L223" s="22"/>
      <c r="M223" s="22"/>
      <c r="N223" s="114"/>
      <c r="O223" s="114"/>
      <c r="P223" s="114"/>
      <c r="Q223" s="124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</row>
    <row r="224" ht="18.0" customHeight="1">
      <c r="A224" s="114"/>
      <c r="B224" s="547"/>
      <c r="C224" s="548"/>
      <c r="D224" s="547"/>
      <c r="E224" s="548"/>
      <c r="F224" s="547"/>
      <c r="G224" s="547"/>
      <c r="H224" s="549"/>
      <c r="I224" s="111"/>
      <c r="J224" s="22"/>
      <c r="K224" s="22"/>
      <c r="L224" s="22"/>
      <c r="M224" s="22"/>
      <c r="N224" s="114"/>
      <c r="O224" s="114"/>
      <c r="P224" s="114"/>
      <c r="Q224" s="12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</row>
    <row r="225" ht="18.0" customHeight="1">
      <c r="A225" s="114"/>
      <c r="B225" s="547"/>
      <c r="C225" s="548"/>
      <c r="D225" s="547"/>
      <c r="E225" s="548"/>
      <c r="F225" s="547"/>
      <c r="G225" s="547"/>
      <c r="H225" s="549"/>
      <c r="I225" s="111"/>
      <c r="J225" s="22"/>
      <c r="K225" s="22"/>
      <c r="L225" s="22"/>
      <c r="M225" s="22"/>
      <c r="N225" s="114"/>
      <c r="O225" s="114"/>
      <c r="P225" s="114"/>
      <c r="Q225" s="12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</row>
    <row r="226" ht="18.0" customHeight="1">
      <c r="A226" s="114"/>
      <c r="B226" s="547"/>
      <c r="C226" s="548"/>
      <c r="D226" s="547"/>
      <c r="E226" s="548"/>
      <c r="F226" s="547"/>
      <c r="G226" s="547"/>
      <c r="H226" s="549"/>
      <c r="I226" s="111"/>
      <c r="J226" s="22"/>
      <c r="K226" s="22"/>
      <c r="L226" s="22"/>
      <c r="M226" s="22"/>
      <c r="N226" s="114"/>
      <c r="O226" s="114"/>
      <c r="P226" s="114"/>
      <c r="Q226" s="12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</row>
    <row r="227" ht="18.0" customHeight="1">
      <c r="A227" s="114"/>
      <c r="B227" s="547"/>
      <c r="C227" s="548"/>
      <c r="D227" s="547"/>
      <c r="E227" s="548"/>
      <c r="F227" s="547"/>
      <c r="G227" s="547"/>
      <c r="H227" s="549"/>
      <c r="I227" s="111"/>
      <c r="J227" s="22"/>
      <c r="K227" s="22"/>
      <c r="L227" s="22"/>
      <c r="M227" s="22"/>
      <c r="N227" s="114"/>
      <c r="O227" s="114"/>
      <c r="P227" s="114"/>
      <c r="Q227" s="124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</row>
    <row r="228" ht="18.0" customHeight="1">
      <c r="A228" s="114"/>
      <c r="B228" s="547"/>
      <c r="C228" s="548"/>
      <c r="D228" s="547"/>
      <c r="E228" s="548"/>
      <c r="F228" s="547"/>
      <c r="G228" s="547"/>
      <c r="H228" s="549"/>
      <c r="I228" s="111"/>
      <c r="J228" s="22"/>
      <c r="K228" s="22"/>
      <c r="L228" s="22"/>
      <c r="M228" s="22"/>
      <c r="N228" s="114"/>
      <c r="O228" s="114"/>
      <c r="P228" s="114"/>
      <c r="Q228" s="12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</row>
    <row r="229" ht="18.0" customHeight="1">
      <c r="A229" s="114"/>
      <c r="B229" s="547"/>
      <c r="C229" s="548"/>
      <c r="D229" s="547"/>
      <c r="E229" s="548"/>
      <c r="F229" s="547"/>
      <c r="G229" s="547"/>
      <c r="H229" s="549"/>
      <c r="I229" s="111"/>
      <c r="J229" s="22"/>
      <c r="K229" s="22"/>
      <c r="L229" s="22"/>
      <c r="M229" s="22"/>
      <c r="N229" s="114"/>
      <c r="O229" s="114"/>
      <c r="P229" s="114"/>
      <c r="Q229" s="12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</row>
    <row r="230" ht="18.0" customHeight="1">
      <c r="A230" s="114"/>
      <c r="B230" s="547"/>
      <c r="C230" s="548"/>
      <c r="D230" s="547"/>
      <c r="E230" s="548"/>
      <c r="F230" s="547"/>
      <c r="G230" s="547"/>
      <c r="H230" s="549"/>
      <c r="I230" s="111"/>
      <c r="J230" s="22"/>
      <c r="K230" s="22"/>
      <c r="L230" s="22"/>
      <c r="M230" s="22"/>
      <c r="N230" s="114"/>
      <c r="O230" s="114"/>
      <c r="P230" s="114"/>
      <c r="Q230" s="12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</row>
    <row r="231" ht="18.0" customHeight="1">
      <c r="A231" s="114"/>
      <c r="B231" s="547"/>
      <c r="C231" s="548"/>
      <c r="D231" s="547"/>
      <c r="E231" s="548"/>
      <c r="F231" s="547"/>
      <c r="G231" s="547"/>
      <c r="H231" s="549"/>
      <c r="I231" s="111"/>
      <c r="J231" s="22"/>
      <c r="K231" s="22"/>
      <c r="L231" s="22"/>
      <c r="M231" s="22"/>
      <c r="N231" s="114"/>
      <c r="O231" s="114"/>
      <c r="P231" s="114"/>
      <c r="Q231" s="12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</row>
    <row r="232" ht="18.0" customHeight="1">
      <c r="A232" s="114"/>
      <c r="B232" s="547"/>
      <c r="C232" s="548"/>
      <c r="D232" s="547"/>
      <c r="E232" s="548"/>
      <c r="F232" s="547"/>
      <c r="G232" s="547"/>
      <c r="H232" s="549"/>
      <c r="I232" s="111"/>
      <c r="J232" s="22"/>
      <c r="K232" s="22"/>
      <c r="L232" s="22"/>
      <c r="M232" s="22"/>
      <c r="N232" s="114"/>
      <c r="O232" s="114"/>
      <c r="P232" s="114"/>
      <c r="Q232" s="12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</row>
    <row r="233" ht="18.0" customHeight="1">
      <c r="A233" s="114"/>
      <c r="B233" s="547"/>
      <c r="C233" s="548"/>
      <c r="D233" s="547"/>
      <c r="E233" s="548"/>
      <c r="F233" s="547"/>
      <c r="G233" s="547"/>
      <c r="H233" s="549"/>
      <c r="I233" s="111"/>
      <c r="J233" s="22"/>
      <c r="K233" s="22"/>
      <c r="L233" s="22"/>
      <c r="M233" s="22"/>
      <c r="N233" s="114"/>
      <c r="O233" s="114"/>
      <c r="P233" s="114"/>
      <c r="Q233" s="12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</row>
    <row r="234" ht="18.0" customHeight="1">
      <c r="A234" s="114"/>
      <c r="B234" s="547"/>
      <c r="C234" s="548"/>
      <c r="D234" s="547"/>
      <c r="E234" s="548"/>
      <c r="F234" s="547"/>
      <c r="G234" s="547"/>
      <c r="H234" s="549"/>
      <c r="I234" s="111"/>
      <c r="J234" s="22"/>
      <c r="K234" s="22"/>
      <c r="L234" s="22"/>
      <c r="M234" s="22"/>
      <c r="N234" s="114"/>
      <c r="O234" s="114"/>
      <c r="P234" s="114"/>
      <c r="Q234" s="12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</row>
    <row r="235" ht="18.0" customHeight="1">
      <c r="A235" s="114"/>
      <c r="B235" s="547"/>
      <c r="C235" s="548"/>
      <c r="D235" s="547"/>
      <c r="E235" s="548"/>
      <c r="F235" s="547"/>
      <c r="G235" s="547"/>
      <c r="H235" s="549"/>
      <c r="I235" s="111"/>
      <c r="J235" s="22"/>
      <c r="K235" s="22"/>
      <c r="L235" s="22"/>
      <c r="M235" s="22"/>
      <c r="N235" s="114"/>
      <c r="O235" s="114"/>
      <c r="P235" s="114"/>
      <c r="Q235" s="12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</row>
    <row r="236" ht="18.0" customHeight="1">
      <c r="A236" s="114"/>
      <c r="B236" s="547"/>
      <c r="C236" s="548"/>
      <c r="D236" s="547"/>
      <c r="E236" s="548"/>
      <c r="F236" s="547"/>
      <c r="G236" s="547"/>
      <c r="H236" s="549"/>
      <c r="I236" s="111"/>
      <c r="J236" s="22"/>
      <c r="K236" s="22"/>
      <c r="L236" s="22"/>
      <c r="M236" s="22"/>
      <c r="N236" s="114"/>
      <c r="O236" s="114"/>
      <c r="P236" s="114"/>
      <c r="Q236" s="12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</row>
    <row r="237" ht="18.0" customHeight="1">
      <c r="A237" s="114"/>
      <c r="B237" s="547"/>
      <c r="C237" s="548"/>
      <c r="D237" s="547"/>
      <c r="E237" s="548"/>
      <c r="F237" s="547"/>
      <c r="G237" s="547"/>
      <c r="H237" s="549"/>
      <c r="I237" s="111"/>
      <c r="J237" s="22"/>
      <c r="K237" s="22"/>
      <c r="L237" s="22"/>
      <c r="M237" s="22"/>
      <c r="N237" s="114"/>
      <c r="O237" s="114"/>
      <c r="P237" s="114"/>
      <c r="Q237" s="124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</row>
    <row r="238" ht="18.0" customHeight="1">
      <c r="A238" s="114"/>
      <c r="B238" s="547"/>
      <c r="C238" s="548"/>
      <c r="D238" s="547"/>
      <c r="E238" s="548"/>
      <c r="F238" s="547"/>
      <c r="G238" s="547"/>
      <c r="H238" s="549"/>
      <c r="I238" s="111"/>
      <c r="J238" s="22"/>
      <c r="K238" s="22"/>
      <c r="L238" s="22"/>
      <c r="M238" s="22"/>
      <c r="N238" s="114"/>
      <c r="O238" s="114"/>
      <c r="P238" s="114"/>
      <c r="Q238" s="12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</row>
    <row r="239" ht="18.0" customHeight="1">
      <c r="A239" s="114"/>
      <c r="B239" s="547"/>
      <c r="C239" s="548"/>
      <c r="D239" s="547"/>
      <c r="E239" s="548"/>
      <c r="F239" s="547"/>
      <c r="G239" s="547"/>
      <c r="H239" s="549"/>
      <c r="I239" s="111"/>
      <c r="J239" s="22"/>
      <c r="K239" s="22"/>
      <c r="L239" s="22"/>
      <c r="M239" s="22"/>
      <c r="N239" s="114"/>
      <c r="O239" s="114"/>
      <c r="P239" s="114"/>
      <c r="Q239" s="12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</row>
    <row r="240" ht="18.0" customHeight="1">
      <c r="A240" s="114"/>
      <c r="B240" s="547"/>
      <c r="C240" s="548"/>
      <c r="D240" s="547"/>
      <c r="E240" s="548"/>
      <c r="F240" s="547"/>
      <c r="G240" s="547"/>
      <c r="H240" s="549"/>
      <c r="I240" s="111"/>
      <c r="J240" s="22"/>
      <c r="K240" s="22"/>
      <c r="L240" s="22"/>
      <c r="M240" s="22"/>
      <c r="N240" s="114"/>
      <c r="O240" s="114"/>
      <c r="P240" s="114"/>
      <c r="Q240" s="124"/>
      <c r="R240" s="114"/>
      <c r="S240" s="114"/>
      <c r="T240" s="114"/>
      <c r="U240" s="114"/>
      <c r="V240" s="114"/>
      <c r="W240" s="114"/>
      <c r="X240" s="114"/>
      <c r="Y240" s="114"/>
      <c r="Z240" s="114"/>
      <c r="AA240" s="114"/>
    </row>
    <row r="241" ht="18.0" customHeight="1">
      <c r="A241" s="114"/>
      <c r="B241" s="547"/>
      <c r="C241" s="548"/>
      <c r="D241" s="547"/>
      <c r="E241" s="548"/>
      <c r="F241" s="547"/>
      <c r="G241" s="547"/>
      <c r="H241" s="549"/>
      <c r="I241" s="111"/>
      <c r="J241" s="22"/>
      <c r="K241" s="22"/>
      <c r="L241" s="22"/>
      <c r="M241" s="22"/>
      <c r="N241" s="114"/>
      <c r="O241" s="114"/>
      <c r="P241" s="114"/>
      <c r="Q241" s="124"/>
      <c r="R241" s="114"/>
      <c r="S241" s="114"/>
      <c r="T241" s="114"/>
      <c r="U241" s="114"/>
      <c r="V241" s="114"/>
      <c r="W241" s="114"/>
      <c r="X241" s="114"/>
      <c r="Y241" s="114"/>
      <c r="Z241" s="114"/>
      <c r="AA241" s="114"/>
    </row>
    <row r="242" ht="18.0" customHeight="1">
      <c r="A242" s="114"/>
      <c r="B242" s="547"/>
      <c r="C242" s="548"/>
      <c r="D242" s="547"/>
      <c r="E242" s="548"/>
      <c r="F242" s="547"/>
      <c r="G242" s="547"/>
      <c r="H242" s="549"/>
      <c r="I242" s="111"/>
      <c r="J242" s="22"/>
      <c r="K242" s="22"/>
      <c r="L242" s="22"/>
      <c r="M242" s="22"/>
      <c r="N242" s="114"/>
      <c r="O242" s="114"/>
      <c r="P242" s="114"/>
      <c r="Q242" s="124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</row>
    <row r="243" ht="18.0" customHeight="1">
      <c r="A243" s="114"/>
      <c r="B243" s="547"/>
      <c r="C243" s="548"/>
      <c r="D243" s="547"/>
      <c r="E243" s="548"/>
      <c r="F243" s="547"/>
      <c r="G243" s="547"/>
      <c r="H243" s="549"/>
      <c r="I243" s="111"/>
      <c r="J243" s="22"/>
      <c r="K243" s="22"/>
      <c r="L243" s="22"/>
      <c r="M243" s="22"/>
      <c r="N243" s="114"/>
      <c r="O243" s="114"/>
      <c r="P243" s="114"/>
      <c r="Q243" s="12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</row>
    <row r="244" ht="18.0" customHeight="1">
      <c r="A244" s="114"/>
      <c r="B244" s="547"/>
      <c r="C244" s="548"/>
      <c r="D244" s="547"/>
      <c r="E244" s="548"/>
      <c r="F244" s="547"/>
      <c r="G244" s="547"/>
      <c r="H244" s="549"/>
      <c r="I244" s="111"/>
      <c r="J244" s="22"/>
      <c r="K244" s="22"/>
      <c r="L244" s="22"/>
      <c r="M244" s="22"/>
      <c r="N244" s="114"/>
      <c r="O244" s="114"/>
      <c r="P244" s="114"/>
      <c r="Q244" s="12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</row>
    <row r="245" ht="18.0" customHeight="1">
      <c r="A245" s="114"/>
      <c r="B245" s="547"/>
      <c r="C245" s="548"/>
      <c r="D245" s="547"/>
      <c r="E245" s="548"/>
      <c r="F245" s="547"/>
      <c r="G245" s="547"/>
      <c r="H245" s="549"/>
      <c r="I245" s="111"/>
      <c r="J245" s="22"/>
      <c r="K245" s="22"/>
      <c r="L245" s="22"/>
      <c r="M245" s="22"/>
      <c r="N245" s="114"/>
      <c r="O245" s="114"/>
      <c r="P245" s="114"/>
      <c r="Q245" s="124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</row>
    <row r="246" ht="18.0" customHeight="1">
      <c r="A246" s="114"/>
      <c r="B246" s="547"/>
      <c r="C246" s="548"/>
      <c r="D246" s="547"/>
      <c r="E246" s="548"/>
      <c r="F246" s="547"/>
      <c r="G246" s="547"/>
      <c r="H246" s="549"/>
      <c r="I246" s="111"/>
      <c r="J246" s="22"/>
      <c r="K246" s="22"/>
      <c r="L246" s="22"/>
      <c r="M246" s="22"/>
      <c r="N246" s="114"/>
      <c r="O246" s="114"/>
      <c r="P246" s="114"/>
      <c r="Q246" s="12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</row>
    <row r="247" ht="18.0" customHeight="1">
      <c r="A247" s="114"/>
      <c r="B247" s="547"/>
      <c r="C247" s="548"/>
      <c r="D247" s="547"/>
      <c r="E247" s="548"/>
      <c r="F247" s="547"/>
      <c r="G247" s="547"/>
      <c r="H247" s="549"/>
      <c r="I247" s="111"/>
      <c r="J247" s="22"/>
      <c r="K247" s="22"/>
      <c r="L247" s="22"/>
      <c r="M247" s="22"/>
      <c r="N247" s="114"/>
      <c r="O247" s="114"/>
      <c r="P247" s="114"/>
      <c r="Q247" s="12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</row>
    <row r="248" ht="18.0" customHeight="1">
      <c r="A248" s="114"/>
      <c r="B248" s="547"/>
      <c r="C248" s="548"/>
      <c r="D248" s="547"/>
      <c r="E248" s="548"/>
      <c r="F248" s="547"/>
      <c r="G248" s="547"/>
      <c r="H248" s="549"/>
      <c r="I248" s="111"/>
      <c r="J248" s="22"/>
      <c r="K248" s="22"/>
      <c r="L248" s="22"/>
      <c r="M248" s="22"/>
      <c r="N248" s="114"/>
      <c r="O248" s="114"/>
      <c r="P248" s="114"/>
      <c r="Q248" s="12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</row>
    <row r="249" ht="18.0" customHeight="1">
      <c r="A249" s="114"/>
      <c r="B249" s="547"/>
      <c r="C249" s="548"/>
      <c r="D249" s="547"/>
      <c r="E249" s="548"/>
      <c r="F249" s="547"/>
      <c r="G249" s="547"/>
      <c r="H249" s="549"/>
      <c r="I249" s="111"/>
      <c r="J249" s="22"/>
      <c r="K249" s="22"/>
      <c r="L249" s="22"/>
      <c r="M249" s="22"/>
      <c r="N249" s="114"/>
      <c r="O249" s="114"/>
      <c r="P249" s="114"/>
      <c r="Q249" s="12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</row>
    <row r="250" ht="18.0" customHeight="1">
      <c r="A250" s="114"/>
      <c r="B250" s="547"/>
      <c r="C250" s="548"/>
      <c r="D250" s="547"/>
      <c r="E250" s="548"/>
      <c r="F250" s="547"/>
      <c r="G250" s="547"/>
      <c r="H250" s="549"/>
      <c r="I250" s="111"/>
      <c r="J250" s="22"/>
      <c r="K250" s="22"/>
      <c r="L250" s="22"/>
      <c r="M250" s="22"/>
      <c r="N250" s="114"/>
      <c r="O250" s="114"/>
      <c r="P250" s="114"/>
      <c r="Q250" s="124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</row>
    <row r="251" ht="18.0" customHeight="1">
      <c r="A251" s="114"/>
      <c r="B251" s="547"/>
      <c r="C251" s="548"/>
      <c r="D251" s="547"/>
      <c r="E251" s="548"/>
      <c r="F251" s="547"/>
      <c r="G251" s="547"/>
      <c r="H251" s="549"/>
      <c r="I251" s="111"/>
      <c r="J251" s="22"/>
      <c r="K251" s="22"/>
      <c r="L251" s="22"/>
      <c r="M251" s="22"/>
      <c r="N251" s="114"/>
      <c r="O251" s="114"/>
      <c r="P251" s="114"/>
      <c r="Q251" s="12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</row>
    <row r="252" ht="18.0" customHeight="1">
      <c r="A252" s="114"/>
      <c r="B252" s="547"/>
      <c r="C252" s="548"/>
      <c r="D252" s="547"/>
      <c r="E252" s="548"/>
      <c r="F252" s="547"/>
      <c r="G252" s="547"/>
      <c r="H252" s="549"/>
      <c r="I252" s="111"/>
      <c r="J252" s="22"/>
      <c r="K252" s="22"/>
      <c r="L252" s="22"/>
      <c r="M252" s="22"/>
      <c r="N252" s="114"/>
      <c r="O252" s="114"/>
      <c r="P252" s="114"/>
      <c r="Q252" s="12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</row>
    <row r="253" ht="18.0" customHeight="1">
      <c r="A253" s="114"/>
      <c r="B253" s="547"/>
      <c r="C253" s="548"/>
      <c r="D253" s="547"/>
      <c r="E253" s="548"/>
      <c r="F253" s="547"/>
      <c r="G253" s="547"/>
      <c r="H253" s="549"/>
      <c r="I253" s="111"/>
      <c r="J253" s="22"/>
      <c r="K253" s="22"/>
      <c r="L253" s="22"/>
      <c r="M253" s="22"/>
      <c r="N253" s="114"/>
      <c r="O253" s="114"/>
      <c r="P253" s="114"/>
      <c r="Q253" s="12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</row>
    <row r="254" ht="18.0" customHeight="1">
      <c r="A254" s="114"/>
      <c r="B254" s="547"/>
      <c r="C254" s="548"/>
      <c r="D254" s="547"/>
      <c r="E254" s="548"/>
      <c r="F254" s="547"/>
      <c r="G254" s="547"/>
      <c r="H254" s="549"/>
      <c r="I254" s="111"/>
      <c r="J254" s="22"/>
      <c r="K254" s="22"/>
      <c r="L254" s="22"/>
      <c r="M254" s="22"/>
      <c r="N254" s="114"/>
      <c r="O254" s="114"/>
      <c r="P254" s="114"/>
      <c r="Q254" s="12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</row>
    <row r="255" ht="18.0" customHeight="1">
      <c r="A255" s="114"/>
      <c r="B255" s="547"/>
      <c r="C255" s="548"/>
      <c r="D255" s="547"/>
      <c r="E255" s="548"/>
      <c r="F255" s="547"/>
      <c r="G255" s="547"/>
      <c r="H255" s="549"/>
      <c r="I255" s="111"/>
      <c r="J255" s="22"/>
      <c r="K255" s="22"/>
      <c r="L255" s="22"/>
      <c r="M255" s="22"/>
      <c r="N255" s="114"/>
      <c r="O255" s="114"/>
      <c r="P255" s="114"/>
      <c r="Q255" s="124"/>
      <c r="R255" s="114"/>
      <c r="S255" s="114"/>
      <c r="T255" s="114"/>
      <c r="U255" s="114"/>
      <c r="V255" s="114"/>
      <c r="W255" s="114"/>
      <c r="X255" s="114"/>
      <c r="Y255" s="114"/>
      <c r="Z255" s="114"/>
      <c r="AA255" s="114"/>
    </row>
    <row r="256" ht="18.0" customHeight="1">
      <c r="A256" s="114"/>
      <c r="B256" s="547"/>
      <c r="C256" s="548"/>
      <c r="D256" s="547"/>
      <c r="E256" s="548"/>
      <c r="F256" s="547"/>
      <c r="G256" s="547"/>
      <c r="H256" s="549"/>
      <c r="I256" s="111"/>
      <c r="J256" s="22"/>
      <c r="K256" s="22"/>
      <c r="L256" s="22"/>
      <c r="M256" s="22"/>
      <c r="N256" s="114"/>
      <c r="O256" s="114"/>
      <c r="P256" s="114"/>
      <c r="Q256" s="124"/>
      <c r="R256" s="114"/>
      <c r="S256" s="114"/>
      <c r="T256" s="114"/>
      <c r="U256" s="114"/>
      <c r="V256" s="114"/>
      <c r="W256" s="114"/>
      <c r="X256" s="114"/>
      <c r="Y256" s="114"/>
      <c r="Z256" s="114"/>
      <c r="AA256" s="114"/>
    </row>
    <row r="257" ht="18.0" customHeight="1">
      <c r="A257" s="114"/>
      <c r="B257" s="547"/>
      <c r="C257" s="548"/>
      <c r="D257" s="547"/>
      <c r="E257" s="548"/>
      <c r="F257" s="547"/>
      <c r="G257" s="547"/>
      <c r="H257" s="549"/>
      <c r="I257" s="111"/>
      <c r="J257" s="22"/>
      <c r="K257" s="22"/>
      <c r="L257" s="22"/>
      <c r="M257" s="22"/>
      <c r="N257" s="114"/>
      <c r="O257" s="114"/>
      <c r="P257" s="114"/>
      <c r="Q257" s="124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</row>
    <row r="258" ht="18.0" customHeight="1">
      <c r="A258" s="114"/>
      <c r="B258" s="547"/>
      <c r="C258" s="548"/>
      <c r="D258" s="547"/>
      <c r="E258" s="548"/>
      <c r="F258" s="547"/>
      <c r="G258" s="547"/>
      <c r="H258" s="549"/>
      <c r="I258" s="111"/>
      <c r="J258" s="22"/>
      <c r="K258" s="22"/>
      <c r="L258" s="22"/>
      <c r="M258" s="22"/>
      <c r="N258" s="114"/>
      <c r="O258" s="114"/>
      <c r="P258" s="114"/>
      <c r="Q258" s="12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</row>
    <row r="259" ht="18.0" customHeight="1">
      <c r="A259" s="114"/>
      <c r="B259" s="547"/>
      <c r="C259" s="548"/>
      <c r="D259" s="547"/>
      <c r="E259" s="548"/>
      <c r="F259" s="547"/>
      <c r="G259" s="547"/>
      <c r="H259" s="549"/>
      <c r="I259" s="111"/>
      <c r="J259" s="22"/>
      <c r="K259" s="22"/>
      <c r="L259" s="22"/>
      <c r="M259" s="22"/>
      <c r="N259" s="114"/>
      <c r="O259" s="114"/>
      <c r="P259" s="114"/>
      <c r="Q259" s="12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</row>
    <row r="260" ht="18.0" customHeight="1">
      <c r="A260" s="114"/>
      <c r="B260" s="547"/>
      <c r="C260" s="548"/>
      <c r="D260" s="547"/>
      <c r="E260" s="548"/>
      <c r="F260" s="547"/>
      <c r="G260" s="547"/>
      <c r="H260" s="549"/>
      <c r="I260" s="111"/>
      <c r="J260" s="22"/>
      <c r="K260" s="22"/>
      <c r="L260" s="22"/>
      <c r="M260" s="22"/>
      <c r="N260" s="114"/>
      <c r="O260" s="114"/>
      <c r="P260" s="114"/>
      <c r="Q260" s="124"/>
      <c r="R260" s="114"/>
      <c r="S260" s="114"/>
      <c r="T260" s="114"/>
      <c r="U260" s="114"/>
      <c r="V260" s="114"/>
      <c r="W260" s="114"/>
      <c r="X260" s="114"/>
      <c r="Y260" s="114"/>
      <c r="Z260" s="114"/>
      <c r="AA260" s="114"/>
    </row>
    <row r="261" ht="18.0" customHeight="1">
      <c r="A261" s="114"/>
      <c r="B261" s="547"/>
      <c r="C261" s="548"/>
      <c r="D261" s="547"/>
      <c r="E261" s="548"/>
      <c r="F261" s="547"/>
      <c r="G261" s="547"/>
      <c r="H261" s="549"/>
      <c r="I261" s="111"/>
      <c r="J261" s="22"/>
      <c r="K261" s="22"/>
      <c r="L261" s="22"/>
      <c r="M261" s="22"/>
      <c r="N261" s="114"/>
      <c r="O261" s="114"/>
      <c r="P261" s="114"/>
      <c r="Q261" s="124"/>
      <c r="R261" s="114"/>
      <c r="S261" s="114"/>
      <c r="T261" s="114"/>
      <c r="U261" s="114"/>
      <c r="V261" s="114"/>
      <c r="W261" s="114"/>
      <c r="X261" s="114"/>
      <c r="Y261" s="114"/>
      <c r="Z261" s="114"/>
      <c r="AA261" s="114"/>
    </row>
    <row r="262" ht="18.0" customHeight="1">
      <c r="A262" s="114"/>
      <c r="B262" s="547"/>
      <c r="C262" s="548"/>
      <c r="D262" s="547"/>
      <c r="E262" s="548"/>
      <c r="F262" s="547"/>
      <c r="G262" s="547"/>
      <c r="H262" s="549"/>
      <c r="I262" s="111"/>
      <c r="J262" s="22"/>
      <c r="K262" s="22"/>
      <c r="L262" s="22"/>
      <c r="M262" s="22"/>
      <c r="N262" s="114"/>
      <c r="O262" s="114"/>
      <c r="P262" s="114"/>
      <c r="Q262" s="124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</row>
    <row r="263" ht="18.0" customHeight="1">
      <c r="A263" s="114"/>
      <c r="B263" s="547"/>
      <c r="C263" s="548"/>
      <c r="D263" s="547"/>
      <c r="E263" s="548"/>
      <c r="F263" s="547"/>
      <c r="G263" s="547"/>
      <c r="H263" s="549"/>
      <c r="I263" s="111"/>
      <c r="J263" s="22"/>
      <c r="K263" s="22"/>
      <c r="L263" s="22"/>
      <c r="M263" s="22"/>
      <c r="N263" s="114"/>
      <c r="O263" s="114"/>
      <c r="P263" s="114"/>
      <c r="Q263" s="12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</row>
    <row r="264" ht="18.0" customHeight="1">
      <c r="A264" s="114"/>
      <c r="B264" s="547"/>
      <c r="C264" s="548"/>
      <c r="D264" s="547"/>
      <c r="E264" s="548"/>
      <c r="F264" s="547"/>
      <c r="G264" s="547"/>
      <c r="H264" s="549"/>
      <c r="I264" s="111"/>
      <c r="J264" s="22"/>
      <c r="K264" s="22"/>
      <c r="L264" s="22"/>
      <c r="M264" s="22"/>
      <c r="N264" s="114"/>
      <c r="O264" s="114"/>
      <c r="P264" s="114"/>
      <c r="Q264" s="12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</row>
    <row r="265" ht="18.0" customHeight="1">
      <c r="A265" s="114"/>
      <c r="B265" s="547"/>
      <c r="C265" s="548"/>
      <c r="D265" s="547"/>
      <c r="E265" s="548"/>
      <c r="F265" s="547"/>
      <c r="G265" s="547"/>
      <c r="H265" s="549"/>
      <c r="I265" s="111"/>
      <c r="J265" s="22"/>
      <c r="K265" s="22"/>
      <c r="L265" s="22"/>
      <c r="M265" s="22"/>
      <c r="N265" s="114"/>
      <c r="O265" s="114"/>
      <c r="P265" s="114"/>
      <c r="Q265" s="12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</row>
    <row r="266" ht="18.0" customHeight="1">
      <c r="A266" s="114"/>
      <c r="B266" s="547"/>
      <c r="C266" s="548"/>
      <c r="D266" s="547"/>
      <c r="E266" s="548"/>
      <c r="F266" s="547"/>
      <c r="G266" s="547"/>
      <c r="H266" s="549"/>
      <c r="I266" s="111"/>
      <c r="J266" s="22"/>
      <c r="K266" s="22"/>
      <c r="L266" s="22"/>
      <c r="M266" s="22"/>
      <c r="N266" s="114"/>
      <c r="O266" s="114"/>
      <c r="P266" s="114"/>
      <c r="Q266" s="12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</row>
    <row r="267" ht="18.0" customHeight="1">
      <c r="A267" s="114"/>
      <c r="B267" s="547"/>
      <c r="C267" s="548"/>
      <c r="D267" s="547"/>
      <c r="E267" s="548"/>
      <c r="F267" s="547"/>
      <c r="G267" s="547"/>
      <c r="H267" s="549"/>
      <c r="I267" s="111"/>
      <c r="J267" s="22"/>
      <c r="K267" s="22"/>
      <c r="L267" s="22"/>
      <c r="M267" s="22"/>
      <c r="N267" s="114"/>
      <c r="O267" s="114"/>
      <c r="P267" s="114"/>
      <c r="Q267" s="124"/>
      <c r="R267" s="114"/>
      <c r="S267" s="114"/>
      <c r="T267" s="114"/>
      <c r="U267" s="114"/>
      <c r="V267" s="114"/>
      <c r="W267" s="114"/>
      <c r="X267" s="114"/>
      <c r="Y267" s="114"/>
      <c r="Z267" s="114"/>
      <c r="AA267" s="114"/>
    </row>
    <row r="268" ht="18.0" customHeight="1">
      <c r="A268" s="114"/>
      <c r="B268" s="547"/>
      <c r="C268" s="548"/>
      <c r="D268" s="547"/>
      <c r="E268" s="548"/>
      <c r="F268" s="547"/>
      <c r="G268" s="547"/>
      <c r="H268" s="549"/>
      <c r="I268" s="111"/>
      <c r="J268" s="22"/>
      <c r="K268" s="22"/>
      <c r="L268" s="22"/>
      <c r="M268" s="22"/>
      <c r="N268" s="114"/>
      <c r="O268" s="114"/>
      <c r="P268" s="114"/>
      <c r="Q268" s="124"/>
      <c r="R268" s="114"/>
      <c r="S268" s="114"/>
      <c r="T268" s="114"/>
      <c r="U268" s="114"/>
      <c r="V268" s="114"/>
      <c r="W268" s="114"/>
      <c r="X268" s="114"/>
      <c r="Y268" s="114"/>
      <c r="Z268" s="114"/>
      <c r="AA268" s="114"/>
    </row>
    <row r="269" ht="18.0" customHeight="1">
      <c r="A269" s="114"/>
      <c r="B269" s="547"/>
      <c r="C269" s="548"/>
      <c r="D269" s="547"/>
      <c r="E269" s="548"/>
      <c r="F269" s="547"/>
      <c r="G269" s="547"/>
      <c r="H269" s="549"/>
      <c r="I269" s="111"/>
      <c r="J269" s="22"/>
      <c r="K269" s="22"/>
      <c r="L269" s="22"/>
      <c r="M269" s="22"/>
      <c r="N269" s="114"/>
      <c r="O269" s="114"/>
      <c r="P269" s="114"/>
      <c r="Q269" s="124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</row>
    <row r="270" ht="18.0" customHeight="1">
      <c r="A270" s="114"/>
      <c r="B270" s="547"/>
      <c r="C270" s="548"/>
      <c r="D270" s="547"/>
      <c r="E270" s="548"/>
      <c r="F270" s="547"/>
      <c r="G270" s="547"/>
      <c r="H270" s="549"/>
      <c r="I270" s="111"/>
      <c r="J270" s="22"/>
      <c r="K270" s="22"/>
      <c r="L270" s="22"/>
      <c r="M270" s="22"/>
      <c r="N270" s="114"/>
      <c r="O270" s="114"/>
      <c r="P270" s="114"/>
      <c r="Q270" s="12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</row>
    <row r="271" ht="18.0" customHeight="1">
      <c r="A271" s="114"/>
      <c r="B271" s="547"/>
      <c r="C271" s="548"/>
      <c r="D271" s="547"/>
      <c r="E271" s="548"/>
      <c r="F271" s="547"/>
      <c r="G271" s="547"/>
      <c r="H271" s="549"/>
      <c r="I271" s="111"/>
      <c r="J271" s="22"/>
      <c r="K271" s="22"/>
      <c r="L271" s="22"/>
      <c r="M271" s="22"/>
      <c r="N271" s="114"/>
      <c r="O271" s="114"/>
      <c r="P271" s="114"/>
      <c r="Q271" s="12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</row>
    <row r="272" ht="18.0" customHeight="1">
      <c r="A272" s="114"/>
      <c r="B272" s="547"/>
      <c r="C272" s="548"/>
      <c r="D272" s="547"/>
      <c r="E272" s="548"/>
      <c r="F272" s="547"/>
      <c r="G272" s="547"/>
      <c r="H272" s="549"/>
      <c r="I272" s="111"/>
      <c r="J272" s="22"/>
      <c r="K272" s="22"/>
      <c r="L272" s="22"/>
      <c r="M272" s="22"/>
      <c r="N272" s="114"/>
      <c r="O272" s="114"/>
      <c r="P272" s="114"/>
      <c r="Q272" s="124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</row>
    <row r="273" ht="18.0" customHeight="1">
      <c r="A273" s="114"/>
      <c r="B273" s="547"/>
      <c r="C273" s="548"/>
      <c r="D273" s="547"/>
      <c r="E273" s="548"/>
      <c r="F273" s="547"/>
      <c r="G273" s="547"/>
      <c r="H273" s="549"/>
      <c r="I273" s="111"/>
      <c r="J273" s="22"/>
      <c r="K273" s="22"/>
      <c r="L273" s="22"/>
      <c r="M273" s="22"/>
      <c r="N273" s="114"/>
      <c r="O273" s="114"/>
      <c r="P273" s="114"/>
      <c r="Q273" s="124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</row>
    <row r="274" ht="18.0" customHeight="1">
      <c r="A274" s="114"/>
      <c r="B274" s="547"/>
      <c r="C274" s="548"/>
      <c r="D274" s="547"/>
      <c r="E274" s="548"/>
      <c r="F274" s="547"/>
      <c r="G274" s="547"/>
      <c r="H274" s="549"/>
      <c r="I274" s="111"/>
      <c r="J274" s="22"/>
      <c r="K274" s="22"/>
      <c r="L274" s="22"/>
      <c r="M274" s="22"/>
      <c r="N274" s="114"/>
      <c r="O274" s="114"/>
      <c r="P274" s="114"/>
      <c r="Q274" s="12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</row>
    <row r="275" ht="18.0" customHeight="1">
      <c r="A275" s="114"/>
      <c r="B275" s="547"/>
      <c r="C275" s="548"/>
      <c r="D275" s="547"/>
      <c r="E275" s="548"/>
      <c r="F275" s="547"/>
      <c r="G275" s="547"/>
      <c r="H275" s="549"/>
      <c r="I275" s="111"/>
      <c r="J275" s="22"/>
      <c r="K275" s="22"/>
      <c r="L275" s="22"/>
      <c r="M275" s="22"/>
      <c r="N275" s="114"/>
      <c r="O275" s="114"/>
      <c r="P275" s="114"/>
      <c r="Q275" s="12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</row>
    <row r="276" ht="18.0" customHeight="1">
      <c r="A276" s="114"/>
      <c r="B276" s="547"/>
      <c r="C276" s="548"/>
      <c r="D276" s="547"/>
      <c r="E276" s="548"/>
      <c r="F276" s="547"/>
      <c r="G276" s="547"/>
      <c r="H276" s="549"/>
      <c r="I276" s="111"/>
      <c r="J276" s="22"/>
      <c r="K276" s="22"/>
      <c r="L276" s="22"/>
      <c r="M276" s="22"/>
      <c r="N276" s="114"/>
      <c r="O276" s="114"/>
      <c r="P276" s="114"/>
      <c r="Q276" s="12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</row>
    <row r="277" ht="18.0" customHeight="1">
      <c r="A277" s="114"/>
      <c r="B277" s="547"/>
      <c r="C277" s="548"/>
      <c r="D277" s="547"/>
      <c r="E277" s="548"/>
      <c r="F277" s="547"/>
      <c r="G277" s="547"/>
      <c r="H277" s="549"/>
      <c r="I277" s="111"/>
      <c r="J277" s="22"/>
      <c r="K277" s="22"/>
      <c r="L277" s="22"/>
      <c r="M277" s="22"/>
      <c r="N277" s="114"/>
      <c r="O277" s="114"/>
      <c r="P277" s="114"/>
      <c r="Q277" s="12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</row>
    <row r="278" ht="18.0" customHeight="1">
      <c r="A278" s="114"/>
      <c r="B278" s="547"/>
      <c r="C278" s="548"/>
      <c r="D278" s="547"/>
      <c r="E278" s="548"/>
      <c r="F278" s="547"/>
      <c r="G278" s="547"/>
      <c r="H278" s="549"/>
      <c r="I278" s="111"/>
      <c r="J278" s="22"/>
      <c r="K278" s="22"/>
      <c r="L278" s="22"/>
      <c r="M278" s="22"/>
      <c r="N278" s="114"/>
      <c r="O278" s="114"/>
      <c r="P278" s="114"/>
      <c r="Q278" s="12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</row>
    <row r="279" ht="18.0" customHeight="1">
      <c r="A279" s="114"/>
      <c r="B279" s="547"/>
      <c r="C279" s="548"/>
      <c r="D279" s="547"/>
      <c r="E279" s="548"/>
      <c r="F279" s="547"/>
      <c r="G279" s="547"/>
      <c r="H279" s="549"/>
      <c r="I279" s="111"/>
      <c r="J279" s="22"/>
      <c r="K279" s="22"/>
      <c r="L279" s="22"/>
      <c r="M279" s="22"/>
      <c r="N279" s="114"/>
      <c r="O279" s="114"/>
      <c r="P279" s="114"/>
      <c r="Q279" s="12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</row>
    <row r="280" ht="18.0" customHeight="1">
      <c r="A280" s="114"/>
      <c r="B280" s="547"/>
      <c r="C280" s="548"/>
      <c r="D280" s="547"/>
      <c r="E280" s="548"/>
      <c r="F280" s="547"/>
      <c r="G280" s="547"/>
      <c r="H280" s="549"/>
      <c r="I280" s="111"/>
      <c r="J280" s="22"/>
      <c r="K280" s="22"/>
      <c r="L280" s="22"/>
      <c r="M280" s="22"/>
      <c r="N280" s="114"/>
      <c r="O280" s="114"/>
      <c r="P280" s="114"/>
      <c r="Q280" s="124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</row>
    <row r="281" ht="18.0" customHeight="1">
      <c r="A281" s="114"/>
      <c r="B281" s="547"/>
      <c r="C281" s="548"/>
      <c r="D281" s="547"/>
      <c r="E281" s="548"/>
      <c r="F281" s="547"/>
      <c r="G281" s="547"/>
      <c r="H281" s="549"/>
      <c r="I281" s="111"/>
      <c r="J281" s="22"/>
      <c r="K281" s="22"/>
      <c r="L281" s="22"/>
      <c r="M281" s="22"/>
      <c r="N281" s="114"/>
      <c r="O281" s="114"/>
      <c r="P281" s="114"/>
      <c r="Q281" s="12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</row>
    <row r="282" ht="18.0" customHeight="1">
      <c r="A282" s="114"/>
      <c r="B282" s="547"/>
      <c r="C282" s="548"/>
      <c r="D282" s="547"/>
      <c r="E282" s="548"/>
      <c r="F282" s="547"/>
      <c r="G282" s="547"/>
      <c r="H282" s="549"/>
      <c r="I282" s="111"/>
      <c r="J282" s="22"/>
      <c r="K282" s="22"/>
      <c r="L282" s="22"/>
      <c r="M282" s="22"/>
      <c r="N282" s="114"/>
      <c r="O282" s="114"/>
      <c r="P282" s="114"/>
      <c r="Q282" s="12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</row>
    <row r="283" ht="18.0" customHeight="1">
      <c r="A283" s="114"/>
      <c r="B283" s="547"/>
      <c r="C283" s="548"/>
      <c r="D283" s="547"/>
      <c r="E283" s="548"/>
      <c r="F283" s="547"/>
      <c r="G283" s="547"/>
      <c r="H283" s="549"/>
      <c r="I283" s="111"/>
      <c r="J283" s="22"/>
      <c r="K283" s="22"/>
      <c r="L283" s="22"/>
      <c r="M283" s="22"/>
      <c r="N283" s="114"/>
      <c r="O283" s="114"/>
      <c r="P283" s="114"/>
      <c r="Q283" s="12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</row>
    <row r="284" ht="18.0" customHeight="1">
      <c r="A284" s="114"/>
      <c r="B284" s="547"/>
      <c r="C284" s="548"/>
      <c r="D284" s="547"/>
      <c r="E284" s="548"/>
      <c r="F284" s="547"/>
      <c r="G284" s="547"/>
      <c r="H284" s="549"/>
      <c r="I284" s="111"/>
      <c r="J284" s="22"/>
      <c r="K284" s="22"/>
      <c r="L284" s="22"/>
      <c r="M284" s="22"/>
      <c r="N284" s="114"/>
      <c r="O284" s="114"/>
      <c r="P284" s="114"/>
      <c r="Q284" s="124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</row>
    <row r="285" ht="18.0" customHeight="1">
      <c r="A285" s="114"/>
      <c r="B285" s="547"/>
      <c r="C285" s="548"/>
      <c r="D285" s="547"/>
      <c r="E285" s="548"/>
      <c r="F285" s="547"/>
      <c r="G285" s="547"/>
      <c r="H285" s="549"/>
      <c r="I285" s="111"/>
      <c r="J285" s="22"/>
      <c r="K285" s="22"/>
      <c r="L285" s="22"/>
      <c r="M285" s="22"/>
      <c r="N285" s="114"/>
      <c r="O285" s="114"/>
      <c r="P285" s="114"/>
      <c r="Q285" s="12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</row>
    <row r="286" ht="18.0" customHeight="1">
      <c r="A286" s="114"/>
      <c r="B286" s="547"/>
      <c r="C286" s="548"/>
      <c r="D286" s="547"/>
      <c r="E286" s="548"/>
      <c r="F286" s="547"/>
      <c r="G286" s="547"/>
      <c r="H286" s="549"/>
      <c r="I286" s="111"/>
      <c r="J286" s="22"/>
      <c r="K286" s="22"/>
      <c r="L286" s="22"/>
      <c r="M286" s="22"/>
      <c r="N286" s="114"/>
      <c r="O286" s="114"/>
      <c r="P286" s="114"/>
      <c r="Q286" s="124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</row>
    <row r="287" ht="18.0" customHeight="1">
      <c r="A287" s="114"/>
      <c r="B287" s="547"/>
      <c r="C287" s="548"/>
      <c r="D287" s="547"/>
      <c r="E287" s="548"/>
      <c r="F287" s="547"/>
      <c r="G287" s="547"/>
      <c r="H287" s="549"/>
      <c r="I287" s="111"/>
      <c r="J287" s="22"/>
      <c r="K287" s="22"/>
      <c r="L287" s="22"/>
      <c r="M287" s="22"/>
      <c r="N287" s="114"/>
      <c r="O287" s="114"/>
      <c r="P287" s="114"/>
      <c r="Q287" s="12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</row>
    <row r="288" ht="18.0" customHeight="1">
      <c r="A288" s="114"/>
      <c r="B288" s="547"/>
      <c r="C288" s="548"/>
      <c r="D288" s="547"/>
      <c r="E288" s="548"/>
      <c r="F288" s="547"/>
      <c r="G288" s="547"/>
      <c r="H288" s="549"/>
      <c r="I288" s="111"/>
      <c r="J288" s="22"/>
      <c r="K288" s="22"/>
      <c r="L288" s="22"/>
      <c r="M288" s="22"/>
      <c r="N288" s="114"/>
      <c r="O288" s="114"/>
      <c r="P288" s="114"/>
      <c r="Q288" s="12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</row>
    <row r="289" ht="18.0" customHeight="1">
      <c r="A289" s="114"/>
      <c r="B289" s="547"/>
      <c r="C289" s="548"/>
      <c r="D289" s="547"/>
      <c r="E289" s="548"/>
      <c r="F289" s="547"/>
      <c r="G289" s="547"/>
      <c r="H289" s="549"/>
      <c r="I289" s="111"/>
      <c r="J289" s="22"/>
      <c r="K289" s="22"/>
      <c r="L289" s="22"/>
      <c r="M289" s="22"/>
      <c r="N289" s="114"/>
      <c r="O289" s="114"/>
      <c r="P289" s="114"/>
      <c r="Q289" s="12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</row>
    <row r="290" ht="18.0" customHeight="1">
      <c r="A290" s="114"/>
      <c r="B290" s="547"/>
      <c r="C290" s="548"/>
      <c r="D290" s="547"/>
      <c r="E290" s="548"/>
      <c r="F290" s="547"/>
      <c r="G290" s="547"/>
      <c r="H290" s="549"/>
      <c r="I290" s="111"/>
      <c r="J290" s="22"/>
      <c r="K290" s="22"/>
      <c r="L290" s="22"/>
      <c r="M290" s="22"/>
      <c r="N290" s="114"/>
      <c r="O290" s="114"/>
      <c r="P290" s="114"/>
      <c r="Q290" s="12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</row>
    <row r="291" ht="18.0" customHeight="1">
      <c r="A291" s="114"/>
      <c r="B291" s="547"/>
      <c r="C291" s="548"/>
      <c r="D291" s="547"/>
      <c r="E291" s="548"/>
      <c r="F291" s="547"/>
      <c r="G291" s="547"/>
      <c r="H291" s="549"/>
      <c r="I291" s="111"/>
      <c r="J291" s="22"/>
      <c r="K291" s="22"/>
      <c r="L291" s="22"/>
      <c r="M291" s="22"/>
      <c r="N291" s="114"/>
      <c r="O291" s="114"/>
      <c r="P291" s="114"/>
      <c r="Q291" s="12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</row>
    <row r="292" ht="18.0" customHeight="1">
      <c r="A292" s="114"/>
      <c r="B292" s="547"/>
      <c r="C292" s="548"/>
      <c r="D292" s="547"/>
      <c r="E292" s="548"/>
      <c r="F292" s="547"/>
      <c r="G292" s="547"/>
      <c r="H292" s="549"/>
      <c r="I292" s="111"/>
      <c r="J292" s="22"/>
      <c r="K292" s="22"/>
      <c r="L292" s="22"/>
      <c r="M292" s="22"/>
      <c r="N292" s="114"/>
      <c r="O292" s="114"/>
      <c r="P292" s="114"/>
      <c r="Q292" s="12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</row>
    <row r="293" ht="18.0" customHeight="1">
      <c r="A293" s="114"/>
      <c r="B293" s="547"/>
      <c r="C293" s="548"/>
      <c r="D293" s="547"/>
      <c r="E293" s="548"/>
      <c r="F293" s="547"/>
      <c r="G293" s="547"/>
      <c r="H293" s="549"/>
      <c r="I293" s="111"/>
      <c r="J293" s="22"/>
      <c r="K293" s="22"/>
      <c r="L293" s="22"/>
      <c r="M293" s="22"/>
      <c r="N293" s="114"/>
      <c r="O293" s="114"/>
      <c r="P293" s="114"/>
      <c r="Q293" s="12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</row>
    <row r="294" ht="18.0" customHeight="1">
      <c r="A294" s="114"/>
      <c r="B294" s="547"/>
      <c r="C294" s="548"/>
      <c r="D294" s="547"/>
      <c r="E294" s="548"/>
      <c r="F294" s="547"/>
      <c r="G294" s="547"/>
      <c r="H294" s="549"/>
      <c r="I294" s="111"/>
      <c r="J294" s="22"/>
      <c r="K294" s="22"/>
      <c r="L294" s="22"/>
      <c r="M294" s="22"/>
      <c r="N294" s="114"/>
      <c r="O294" s="114"/>
      <c r="P294" s="114"/>
      <c r="Q294" s="12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</row>
    <row r="295" ht="18.0" customHeight="1">
      <c r="A295" s="114"/>
      <c r="B295" s="547"/>
      <c r="C295" s="548"/>
      <c r="D295" s="547"/>
      <c r="E295" s="548"/>
      <c r="F295" s="547"/>
      <c r="G295" s="547"/>
      <c r="H295" s="549"/>
      <c r="I295" s="111"/>
      <c r="J295" s="22"/>
      <c r="K295" s="22"/>
      <c r="L295" s="22"/>
      <c r="M295" s="22"/>
      <c r="N295" s="114"/>
      <c r="O295" s="114"/>
      <c r="P295" s="114"/>
      <c r="Q295" s="12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</row>
    <row r="296" ht="18.0" customHeight="1">
      <c r="A296" s="114"/>
      <c r="B296" s="547"/>
      <c r="C296" s="548"/>
      <c r="D296" s="547"/>
      <c r="E296" s="548"/>
      <c r="F296" s="547"/>
      <c r="G296" s="547"/>
      <c r="H296" s="549"/>
      <c r="I296" s="111"/>
      <c r="J296" s="22"/>
      <c r="K296" s="22"/>
      <c r="L296" s="22"/>
      <c r="M296" s="22"/>
      <c r="N296" s="114"/>
      <c r="O296" s="114"/>
      <c r="P296" s="114"/>
      <c r="Q296" s="124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</row>
    <row r="297" ht="18.0" customHeight="1">
      <c r="A297" s="114"/>
      <c r="B297" s="547"/>
      <c r="C297" s="548"/>
      <c r="D297" s="547"/>
      <c r="E297" s="548"/>
      <c r="F297" s="547"/>
      <c r="G297" s="547"/>
      <c r="H297" s="549"/>
      <c r="I297" s="111"/>
      <c r="J297" s="22"/>
      <c r="K297" s="22"/>
      <c r="L297" s="22"/>
      <c r="M297" s="22"/>
      <c r="N297" s="114"/>
      <c r="O297" s="114"/>
      <c r="P297" s="114"/>
      <c r="Q297" s="12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</row>
    <row r="298" ht="18.0" customHeight="1">
      <c r="A298" s="114"/>
      <c r="B298" s="547"/>
      <c r="C298" s="548"/>
      <c r="D298" s="547"/>
      <c r="E298" s="548"/>
      <c r="F298" s="547"/>
      <c r="G298" s="547"/>
      <c r="H298" s="549"/>
      <c r="I298" s="111"/>
      <c r="J298" s="22"/>
      <c r="K298" s="22"/>
      <c r="L298" s="22"/>
      <c r="M298" s="22"/>
      <c r="N298" s="114"/>
      <c r="O298" s="114"/>
      <c r="P298" s="114"/>
      <c r="Q298" s="124"/>
      <c r="R298" s="114"/>
      <c r="S298" s="114"/>
      <c r="T298" s="114"/>
      <c r="U298" s="114"/>
      <c r="V298" s="114"/>
      <c r="W298" s="114"/>
      <c r="X298" s="114"/>
      <c r="Y298" s="114"/>
      <c r="Z298" s="114"/>
      <c r="AA298" s="114"/>
    </row>
    <row r="299" ht="18.0" customHeight="1">
      <c r="A299" s="114"/>
      <c r="B299" s="547"/>
      <c r="C299" s="548"/>
      <c r="D299" s="547"/>
      <c r="E299" s="548"/>
      <c r="F299" s="547"/>
      <c r="G299" s="547"/>
      <c r="H299" s="549"/>
      <c r="I299" s="111"/>
      <c r="J299" s="22"/>
      <c r="K299" s="22"/>
      <c r="L299" s="22"/>
      <c r="M299" s="22"/>
      <c r="N299" s="114"/>
      <c r="O299" s="114"/>
      <c r="P299" s="114"/>
      <c r="Q299" s="124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</row>
    <row r="300" ht="18.0" customHeight="1">
      <c r="A300" s="114"/>
      <c r="B300" s="547"/>
      <c r="C300" s="548"/>
      <c r="D300" s="547"/>
      <c r="E300" s="548"/>
      <c r="F300" s="547"/>
      <c r="G300" s="547"/>
      <c r="H300" s="549"/>
      <c r="I300" s="111"/>
      <c r="J300" s="22"/>
      <c r="K300" s="22"/>
      <c r="L300" s="22"/>
      <c r="M300" s="22"/>
      <c r="N300" s="114"/>
      <c r="O300" s="114"/>
      <c r="P300" s="114"/>
      <c r="Q300" s="124"/>
      <c r="R300" s="114"/>
      <c r="S300" s="114"/>
      <c r="T300" s="114"/>
      <c r="U300" s="114"/>
      <c r="V300" s="114"/>
      <c r="W300" s="114"/>
      <c r="X300" s="114"/>
      <c r="Y300" s="114"/>
      <c r="Z300" s="114"/>
      <c r="AA300" s="114"/>
    </row>
    <row r="301" ht="18.0" customHeight="1">
      <c r="A301" s="114"/>
      <c r="B301" s="547"/>
      <c r="C301" s="548"/>
      <c r="D301" s="547"/>
      <c r="E301" s="548"/>
      <c r="F301" s="547"/>
      <c r="G301" s="547"/>
      <c r="H301" s="549"/>
      <c r="I301" s="111"/>
      <c r="J301" s="22"/>
      <c r="K301" s="22"/>
      <c r="L301" s="22"/>
      <c r="M301" s="22"/>
      <c r="N301" s="114"/>
      <c r="O301" s="114"/>
      <c r="P301" s="114"/>
      <c r="Q301" s="124"/>
      <c r="R301" s="114"/>
      <c r="S301" s="114"/>
      <c r="T301" s="114"/>
      <c r="U301" s="114"/>
      <c r="V301" s="114"/>
      <c r="W301" s="114"/>
      <c r="X301" s="114"/>
      <c r="Y301" s="114"/>
      <c r="Z301" s="114"/>
      <c r="AA301" s="114"/>
    </row>
    <row r="302" ht="18.0" customHeight="1">
      <c r="A302" s="114"/>
      <c r="B302" s="547"/>
      <c r="C302" s="548"/>
      <c r="D302" s="547"/>
      <c r="E302" s="548"/>
      <c r="F302" s="547"/>
      <c r="G302" s="547"/>
      <c r="H302" s="549"/>
      <c r="I302" s="111"/>
      <c r="J302" s="22"/>
      <c r="K302" s="22"/>
      <c r="L302" s="22"/>
      <c r="M302" s="22"/>
      <c r="N302" s="114"/>
      <c r="O302" s="114"/>
      <c r="P302" s="114"/>
      <c r="Q302" s="124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</row>
    <row r="303" ht="18.0" customHeight="1">
      <c r="A303" s="114"/>
      <c r="B303" s="547"/>
      <c r="C303" s="548"/>
      <c r="D303" s="547"/>
      <c r="E303" s="548"/>
      <c r="F303" s="547"/>
      <c r="G303" s="547"/>
      <c r="H303" s="549"/>
      <c r="I303" s="111"/>
      <c r="J303" s="22"/>
      <c r="K303" s="22"/>
      <c r="L303" s="22"/>
      <c r="M303" s="22"/>
      <c r="N303" s="114"/>
      <c r="O303" s="114"/>
      <c r="P303" s="114"/>
      <c r="Q303" s="12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</row>
    <row r="304" ht="18.0" customHeight="1">
      <c r="A304" s="114"/>
      <c r="B304" s="547"/>
      <c r="C304" s="548"/>
      <c r="D304" s="547"/>
      <c r="E304" s="548"/>
      <c r="F304" s="547"/>
      <c r="G304" s="547"/>
      <c r="H304" s="549"/>
      <c r="I304" s="111"/>
      <c r="J304" s="22"/>
      <c r="K304" s="22"/>
      <c r="L304" s="22"/>
      <c r="M304" s="22"/>
      <c r="N304" s="114"/>
      <c r="O304" s="114"/>
      <c r="P304" s="114"/>
      <c r="Q304" s="124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</row>
    <row r="305" ht="18.0" customHeight="1">
      <c r="A305" s="114"/>
      <c r="B305" s="547"/>
      <c r="C305" s="548"/>
      <c r="D305" s="547"/>
      <c r="E305" s="548"/>
      <c r="F305" s="547"/>
      <c r="G305" s="547"/>
      <c r="H305" s="549"/>
      <c r="I305" s="111"/>
      <c r="J305" s="22"/>
      <c r="K305" s="22"/>
      <c r="L305" s="22"/>
      <c r="M305" s="22"/>
      <c r="N305" s="114"/>
      <c r="O305" s="114"/>
      <c r="P305" s="114"/>
      <c r="Q305" s="12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</row>
    <row r="306" ht="18.0" customHeight="1">
      <c r="A306" s="114"/>
      <c r="B306" s="547"/>
      <c r="C306" s="548"/>
      <c r="D306" s="547"/>
      <c r="E306" s="548"/>
      <c r="F306" s="547"/>
      <c r="G306" s="547"/>
      <c r="H306" s="549"/>
      <c r="I306" s="111"/>
      <c r="J306" s="22"/>
      <c r="K306" s="22"/>
      <c r="L306" s="22"/>
      <c r="M306" s="22"/>
      <c r="N306" s="114"/>
      <c r="O306" s="114"/>
      <c r="P306" s="114"/>
      <c r="Q306" s="124"/>
      <c r="R306" s="114"/>
      <c r="S306" s="114"/>
      <c r="T306" s="114"/>
      <c r="U306" s="114"/>
      <c r="V306" s="114"/>
      <c r="W306" s="114"/>
      <c r="X306" s="114"/>
      <c r="Y306" s="114"/>
      <c r="Z306" s="114"/>
      <c r="AA306" s="114"/>
    </row>
    <row r="307" ht="18.0" customHeight="1">
      <c r="A307" s="114"/>
      <c r="B307" s="547"/>
      <c r="C307" s="548"/>
      <c r="D307" s="547"/>
      <c r="E307" s="548"/>
      <c r="F307" s="547"/>
      <c r="G307" s="547"/>
      <c r="H307" s="549"/>
      <c r="I307" s="111"/>
      <c r="J307" s="22"/>
      <c r="K307" s="22"/>
      <c r="L307" s="22"/>
      <c r="M307" s="22"/>
      <c r="N307" s="114"/>
      <c r="O307" s="114"/>
      <c r="P307" s="114"/>
      <c r="Q307" s="124"/>
      <c r="R307" s="114"/>
      <c r="S307" s="114"/>
      <c r="T307" s="114"/>
      <c r="U307" s="114"/>
      <c r="V307" s="114"/>
      <c r="W307" s="114"/>
      <c r="X307" s="114"/>
      <c r="Y307" s="114"/>
      <c r="Z307" s="114"/>
      <c r="AA307" s="114"/>
    </row>
    <row r="308" ht="18.0" customHeight="1">
      <c r="A308" s="114"/>
      <c r="B308" s="547"/>
      <c r="C308" s="548"/>
      <c r="D308" s="547"/>
      <c r="E308" s="548"/>
      <c r="F308" s="547"/>
      <c r="G308" s="547"/>
      <c r="H308" s="549"/>
      <c r="I308" s="111"/>
      <c r="J308" s="22"/>
      <c r="K308" s="22"/>
      <c r="L308" s="22"/>
      <c r="M308" s="22"/>
      <c r="N308" s="114"/>
      <c r="O308" s="114"/>
      <c r="P308" s="114"/>
      <c r="Q308" s="124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</row>
    <row r="309" ht="18.0" customHeight="1">
      <c r="A309" s="114"/>
      <c r="B309" s="547"/>
      <c r="C309" s="548"/>
      <c r="D309" s="547"/>
      <c r="E309" s="548"/>
      <c r="F309" s="547"/>
      <c r="G309" s="547"/>
      <c r="H309" s="549"/>
      <c r="I309" s="111"/>
      <c r="J309" s="22"/>
      <c r="K309" s="22"/>
      <c r="L309" s="22"/>
      <c r="M309" s="22"/>
      <c r="N309" s="114"/>
      <c r="O309" s="114"/>
      <c r="P309" s="114"/>
      <c r="Q309" s="124"/>
      <c r="R309" s="114"/>
      <c r="S309" s="114"/>
      <c r="T309" s="114"/>
      <c r="U309" s="114"/>
      <c r="V309" s="114"/>
      <c r="W309" s="114"/>
      <c r="X309" s="114"/>
      <c r="Y309" s="114"/>
      <c r="Z309" s="114"/>
      <c r="AA309" s="114"/>
    </row>
    <row r="310" ht="18.0" customHeight="1">
      <c r="A310" s="114"/>
      <c r="B310" s="547"/>
      <c r="C310" s="548"/>
      <c r="D310" s="547"/>
      <c r="E310" s="548"/>
      <c r="F310" s="547"/>
      <c r="G310" s="547"/>
      <c r="H310" s="549"/>
      <c r="I310" s="111"/>
      <c r="J310" s="22"/>
      <c r="K310" s="22"/>
      <c r="L310" s="22"/>
      <c r="M310" s="22"/>
      <c r="N310" s="114"/>
      <c r="O310" s="114"/>
      <c r="P310" s="114"/>
      <c r="Q310" s="124"/>
      <c r="R310" s="114"/>
      <c r="S310" s="114"/>
      <c r="T310" s="114"/>
      <c r="U310" s="114"/>
      <c r="V310" s="114"/>
      <c r="W310" s="114"/>
      <c r="X310" s="114"/>
      <c r="Y310" s="114"/>
      <c r="Z310" s="114"/>
      <c r="AA310" s="114"/>
    </row>
    <row r="311" ht="18.0" customHeight="1">
      <c r="A311" s="114"/>
      <c r="B311" s="547"/>
      <c r="C311" s="548"/>
      <c r="D311" s="547"/>
      <c r="E311" s="548"/>
      <c r="F311" s="547"/>
      <c r="G311" s="547"/>
      <c r="H311" s="549"/>
      <c r="I311" s="111"/>
      <c r="J311" s="22"/>
      <c r="K311" s="22"/>
      <c r="L311" s="22"/>
      <c r="M311" s="22"/>
      <c r="N311" s="114"/>
      <c r="O311" s="114"/>
      <c r="P311" s="114"/>
      <c r="Q311" s="124"/>
      <c r="R311" s="114"/>
      <c r="S311" s="114"/>
      <c r="T311" s="114"/>
      <c r="U311" s="114"/>
      <c r="V311" s="114"/>
      <c r="W311" s="114"/>
      <c r="X311" s="114"/>
      <c r="Y311" s="114"/>
      <c r="Z311" s="114"/>
      <c r="AA311" s="114"/>
    </row>
    <row r="312" ht="18.0" customHeight="1">
      <c r="A312" s="114"/>
      <c r="B312" s="547"/>
      <c r="C312" s="548"/>
      <c r="D312" s="547"/>
      <c r="E312" s="548"/>
      <c r="F312" s="547"/>
      <c r="G312" s="547"/>
      <c r="H312" s="549"/>
      <c r="I312" s="111"/>
      <c r="J312" s="22"/>
      <c r="K312" s="22"/>
      <c r="L312" s="22"/>
      <c r="M312" s="22"/>
      <c r="N312" s="114"/>
      <c r="O312" s="114"/>
      <c r="P312" s="114"/>
      <c r="Q312" s="124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</row>
    <row r="313" ht="18.0" customHeight="1">
      <c r="A313" s="114"/>
      <c r="B313" s="547"/>
      <c r="C313" s="548"/>
      <c r="D313" s="547"/>
      <c r="E313" s="548"/>
      <c r="F313" s="547"/>
      <c r="G313" s="547"/>
      <c r="H313" s="549"/>
      <c r="I313" s="111"/>
      <c r="J313" s="22"/>
      <c r="K313" s="22"/>
      <c r="L313" s="22"/>
      <c r="M313" s="22"/>
      <c r="N313" s="114"/>
      <c r="O313" s="114"/>
      <c r="P313" s="114"/>
      <c r="Q313" s="124"/>
      <c r="R313" s="114"/>
      <c r="S313" s="114"/>
      <c r="T313" s="114"/>
      <c r="U313" s="114"/>
      <c r="V313" s="114"/>
      <c r="W313" s="114"/>
      <c r="X313" s="114"/>
      <c r="Y313" s="114"/>
      <c r="Z313" s="114"/>
      <c r="AA313" s="114"/>
    </row>
    <row r="314" ht="18.0" customHeight="1">
      <c r="A314" s="114"/>
      <c r="B314" s="547"/>
      <c r="C314" s="548"/>
      <c r="D314" s="547"/>
      <c r="E314" s="548"/>
      <c r="F314" s="547"/>
      <c r="G314" s="547"/>
      <c r="H314" s="549"/>
      <c r="I314" s="111"/>
      <c r="J314" s="22"/>
      <c r="K314" s="22"/>
      <c r="L314" s="22"/>
      <c r="M314" s="22"/>
      <c r="N314" s="114"/>
      <c r="O314" s="114"/>
      <c r="P314" s="114"/>
      <c r="Q314" s="124"/>
      <c r="R314" s="114"/>
      <c r="S314" s="114"/>
      <c r="T314" s="114"/>
      <c r="U314" s="114"/>
      <c r="V314" s="114"/>
      <c r="W314" s="114"/>
      <c r="X314" s="114"/>
      <c r="Y314" s="114"/>
      <c r="Z314" s="114"/>
      <c r="AA314" s="114"/>
    </row>
    <row r="315" ht="18.0" customHeight="1">
      <c r="A315" s="114"/>
      <c r="B315" s="547"/>
      <c r="C315" s="548"/>
      <c r="D315" s="547"/>
      <c r="E315" s="548"/>
      <c r="F315" s="547"/>
      <c r="G315" s="547"/>
      <c r="H315" s="549"/>
      <c r="I315" s="111"/>
      <c r="J315" s="22"/>
      <c r="K315" s="22"/>
      <c r="L315" s="22"/>
      <c r="M315" s="22"/>
      <c r="N315" s="114"/>
      <c r="O315" s="114"/>
      <c r="P315" s="114"/>
      <c r="Q315" s="124"/>
      <c r="R315" s="114"/>
      <c r="S315" s="114"/>
      <c r="T315" s="114"/>
      <c r="U315" s="114"/>
      <c r="V315" s="114"/>
      <c r="W315" s="114"/>
      <c r="X315" s="114"/>
      <c r="Y315" s="114"/>
      <c r="Z315" s="114"/>
      <c r="AA315" s="114"/>
    </row>
    <row r="316" ht="18.0" customHeight="1">
      <c r="A316" s="114"/>
      <c r="B316" s="547"/>
      <c r="C316" s="548"/>
      <c r="D316" s="547"/>
      <c r="E316" s="548"/>
      <c r="F316" s="547"/>
      <c r="G316" s="547"/>
      <c r="H316" s="549"/>
      <c r="I316" s="111"/>
      <c r="J316" s="22"/>
      <c r="K316" s="22"/>
      <c r="L316" s="22"/>
      <c r="M316" s="22"/>
      <c r="N316" s="114"/>
      <c r="O316" s="114"/>
      <c r="P316" s="114"/>
      <c r="Q316" s="124"/>
      <c r="R316" s="114"/>
      <c r="S316" s="114"/>
      <c r="T316" s="114"/>
      <c r="U316" s="114"/>
      <c r="V316" s="114"/>
      <c r="W316" s="114"/>
      <c r="X316" s="114"/>
      <c r="Y316" s="114"/>
      <c r="Z316" s="114"/>
      <c r="AA316" s="114"/>
    </row>
    <row r="317" ht="18.0" customHeight="1">
      <c r="A317" s="114"/>
      <c r="B317" s="547"/>
      <c r="C317" s="548"/>
      <c r="D317" s="547"/>
      <c r="E317" s="548"/>
      <c r="F317" s="547"/>
      <c r="G317" s="547"/>
      <c r="H317" s="549"/>
      <c r="I317" s="111"/>
      <c r="J317" s="22"/>
      <c r="K317" s="22"/>
      <c r="L317" s="22"/>
      <c r="M317" s="22"/>
      <c r="N317" s="114"/>
      <c r="O317" s="114"/>
      <c r="P317" s="114"/>
      <c r="Q317" s="124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</row>
    <row r="318" ht="18.0" customHeight="1">
      <c r="A318" s="114"/>
      <c r="B318" s="547"/>
      <c r="C318" s="548"/>
      <c r="D318" s="547"/>
      <c r="E318" s="548"/>
      <c r="F318" s="547"/>
      <c r="G318" s="547"/>
      <c r="H318" s="549"/>
      <c r="I318" s="111"/>
      <c r="J318" s="22"/>
      <c r="K318" s="22"/>
      <c r="L318" s="22"/>
      <c r="M318" s="22"/>
      <c r="N318" s="114"/>
      <c r="O318" s="114"/>
      <c r="P318" s="114"/>
      <c r="Q318" s="124"/>
      <c r="R318" s="114"/>
      <c r="S318" s="114"/>
      <c r="T318" s="114"/>
      <c r="U318" s="114"/>
      <c r="V318" s="114"/>
      <c r="W318" s="114"/>
      <c r="X318" s="114"/>
      <c r="Y318" s="114"/>
      <c r="Z318" s="114"/>
      <c r="AA318" s="114"/>
    </row>
    <row r="319" ht="18.0" customHeight="1">
      <c r="A319" s="114"/>
      <c r="B319" s="547"/>
      <c r="C319" s="548"/>
      <c r="D319" s="547"/>
      <c r="E319" s="548"/>
      <c r="F319" s="547"/>
      <c r="G319" s="547"/>
      <c r="H319" s="549"/>
      <c r="I319" s="111"/>
      <c r="J319" s="22"/>
      <c r="K319" s="22"/>
      <c r="L319" s="22"/>
      <c r="M319" s="22"/>
      <c r="N319" s="114"/>
      <c r="O319" s="114"/>
      <c r="P319" s="114"/>
      <c r="Q319" s="124"/>
      <c r="R319" s="114"/>
      <c r="S319" s="114"/>
      <c r="T319" s="114"/>
      <c r="U319" s="114"/>
      <c r="V319" s="114"/>
      <c r="W319" s="114"/>
      <c r="X319" s="114"/>
      <c r="Y319" s="114"/>
      <c r="Z319" s="114"/>
      <c r="AA319" s="114"/>
    </row>
    <row r="320" ht="18.0" customHeight="1">
      <c r="A320" s="114"/>
      <c r="B320" s="547"/>
      <c r="C320" s="548"/>
      <c r="D320" s="547"/>
      <c r="E320" s="548"/>
      <c r="F320" s="547"/>
      <c r="G320" s="547"/>
      <c r="H320" s="549"/>
      <c r="I320" s="111"/>
      <c r="J320" s="22"/>
      <c r="K320" s="22"/>
      <c r="L320" s="22"/>
      <c r="M320" s="22"/>
      <c r="N320" s="114"/>
      <c r="O320" s="114"/>
      <c r="P320" s="114"/>
      <c r="Q320" s="124"/>
      <c r="R320" s="114"/>
      <c r="S320" s="114"/>
      <c r="T320" s="114"/>
      <c r="U320" s="114"/>
      <c r="V320" s="114"/>
      <c r="W320" s="114"/>
      <c r="X320" s="114"/>
      <c r="Y320" s="114"/>
      <c r="Z320" s="114"/>
      <c r="AA320" s="114"/>
    </row>
    <row r="321" ht="18.0" customHeight="1">
      <c r="A321" s="114"/>
      <c r="B321" s="547"/>
      <c r="C321" s="548"/>
      <c r="D321" s="547"/>
      <c r="E321" s="548"/>
      <c r="F321" s="547"/>
      <c r="G321" s="547"/>
      <c r="H321" s="549"/>
      <c r="I321" s="111"/>
      <c r="J321" s="22"/>
      <c r="K321" s="22"/>
      <c r="L321" s="22"/>
      <c r="M321" s="22"/>
      <c r="N321" s="114"/>
      <c r="O321" s="114"/>
      <c r="P321" s="114"/>
      <c r="Q321" s="124"/>
      <c r="R321" s="114"/>
      <c r="S321" s="114"/>
      <c r="T321" s="114"/>
      <c r="U321" s="114"/>
      <c r="V321" s="114"/>
      <c r="W321" s="114"/>
      <c r="X321" s="114"/>
      <c r="Y321" s="114"/>
      <c r="Z321" s="114"/>
      <c r="AA321" s="114"/>
    </row>
    <row r="322" ht="18.0" customHeight="1">
      <c r="A322" s="114"/>
      <c r="B322" s="547"/>
      <c r="C322" s="548"/>
      <c r="D322" s="547"/>
      <c r="E322" s="548"/>
      <c r="F322" s="547"/>
      <c r="G322" s="547"/>
      <c r="H322" s="549"/>
      <c r="I322" s="111"/>
      <c r="J322" s="22"/>
      <c r="K322" s="22"/>
      <c r="L322" s="22"/>
      <c r="M322" s="22"/>
      <c r="N322" s="114"/>
      <c r="O322" s="114"/>
      <c r="P322" s="114"/>
      <c r="Q322" s="124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</row>
    <row r="323" ht="18.0" customHeight="1">
      <c r="A323" s="114"/>
      <c r="B323" s="547"/>
      <c r="C323" s="548"/>
      <c r="D323" s="547"/>
      <c r="E323" s="548"/>
      <c r="F323" s="547"/>
      <c r="G323" s="547"/>
      <c r="H323" s="549"/>
      <c r="I323" s="111"/>
      <c r="J323" s="22"/>
      <c r="K323" s="22"/>
      <c r="L323" s="22"/>
      <c r="M323" s="22"/>
      <c r="N323" s="114"/>
      <c r="O323" s="114"/>
      <c r="P323" s="114"/>
      <c r="Q323" s="124"/>
      <c r="R323" s="114"/>
      <c r="S323" s="114"/>
      <c r="T323" s="114"/>
      <c r="U323" s="114"/>
      <c r="V323" s="114"/>
      <c r="W323" s="114"/>
      <c r="X323" s="114"/>
      <c r="Y323" s="114"/>
      <c r="Z323" s="114"/>
      <c r="AA323" s="114"/>
    </row>
    <row r="324" ht="18.0" customHeight="1">
      <c r="A324" s="114"/>
      <c r="B324" s="547"/>
      <c r="C324" s="548"/>
      <c r="D324" s="547"/>
      <c r="E324" s="548"/>
      <c r="F324" s="547"/>
      <c r="G324" s="547"/>
      <c r="H324" s="549"/>
      <c r="I324" s="111"/>
      <c r="J324" s="22"/>
      <c r="K324" s="22"/>
      <c r="L324" s="22"/>
      <c r="M324" s="22"/>
      <c r="N324" s="114"/>
      <c r="O324" s="114"/>
      <c r="P324" s="114"/>
      <c r="Q324" s="124"/>
      <c r="R324" s="114"/>
      <c r="S324" s="114"/>
      <c r="T324" s="114"/>
      <c r="U324" s="114"/>
      <c r="V324" s="114"/>
      <c r="W324" s="114"/>
      <c r="X324" s="114"/>
      <c r="Y324" s="114"/>
      <c r="Z324" s="114"/>
      <c r="AA324" s="114"/>
    </row>
    <row r="325" ht="18.0" customHeight="1">
      <c r="A325" s="114"/>
      <c r="B325" s="547"/>
      <c r="C325" s="548"/>
      <c r="D325" s="547"/>
      <c r="E325" s="548"/>
      <c r="F325" s="547"/>
      <c r="G325" s="547"/>
      <c r="H325" s="549"/>
      <c r="I325" s="111"/>
      <c r="J325" s="22"/>
      <c r="K325" s="22"/>
      <c r="L325" s="22"/>
      <c r="M325" s="22"/>
      <c r="N325" s="114"/>
      <c r="O325" s="114"/>
      <c r="P325" s="114"/>
      <c r="Q325" s="124"/>
      <c r="R325" s="114"/>
      <c r="S325" s="114"/>
      <c r="T325" s="114"/>
      <c r="U325" s="114"/>
      <c r="V325" s="114"/>
      <c r="W325" s="114"/>
      <c r="X325" s="114"/>
      <c r="Y325" s="114"/>
      <c r="Z325" s="114"/>
      <c r="AA325" s="114"/>
    </row>
    <row r="326" ht="18.0" customHeight="1">
      <c r="A326" s="114"/>
      <c r="B326" s="547"/>
      <c r="C326" s="548"/>
      <c r="D326" s="547"/>
      <c r="E326" s="548"/>
      <c r="F326" s="547"/>
      <c r="G326" s="547"/>
      <c r="H326" s="549"/>
      <c r="I326" s="111"/>
      <c r="J326" s="22"/>
      <c r="K326" s="22"/>
      <c r="L326" s="22"/>
      <c r="M326" s="22"/>
      <c r="N326" s="114"/>
      <c r="O326" s="114"/>
      <c r="P326" s="114"/>
      <c r="Q326" s="124"/>
      <c r="R326" s="114"/>
      <c r="S326" s="114"/>
      <c r="T326" s="114"/>
      <c r="U326" s="114"/>
      <c r="V326" s="114"/>
      <c r="W326" s="114"/>
      <c r="X326" s="114"/>
      <c r="Y326" s="114"/>
      <c r="Z326" s="114"/>
      <c r="AA326" s="114"/>
    </row>
    <row r="327" ht="18.0" customHeight="1">
      <c r="A327" s="114"/>
      <c r="B327" s="547"/>
      <c r="C327" s="548"/>
      <c r="D327" s="547"/>
      <c r="E327" s="548"/>
      <c r="F327" s="547"/>
      <c r="G327" s="547"/>
      <c r="H327" s="549"/>
      <c r="I327" s="111"/>
      <c r="J327" s="22"/>
      <c r="K327" s="22"/>
      <c r="L327" s="22"/>
      <c r="M327" s="22"/>
      <c r="N327" s="114"/>
      <c r="O327" s="114"/>
      <c r="P327" s="114"/>
      <c r="Q327" s="124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</row>
    <row r="328" ht="18.0" customHeight="1">
      <c r="A328" s="114"/>
      <c r="B328" s="547"/>
      <c r="C328" s="548"/>
      <c r="D328" s="547"/>
      <c r="E328" s="548"/>
      <c r="F328" s="547"/>
      <c r="G328" s="547"/>
      <c r="H328" s="549"/>
      <c r="I328" s="111"/>
      <c r="J328" s="22"/>
      <c r="K328" s="22"/>
      <c r="L328" s="22"/>
      <c r="M328" s="22"/>
      <c r="N328" s="114"/>
      <c r="O328" s="114"/>
      <c r="P328" s="114"/>
      <c r="Q328" s="124"/>
      <c r="R328" s="114"/>
      <c r="S328" s="114"/>
      <c r="T328" s="114"/>
      <c r="U328" s="114"/>
      <c r="V328" s="114"/>
      <c r="W328" s="114"/>
      <c r="X328" s="114"/>
      <c r="Y328" s="114"/>
      <c r="Z328" s="114"/>
      <c r="AA328" s="114"/>
    </row>
    <row r="329" ht="18.0" customHeight="1">
      <c r="A329" s="114"/>
      <c r="B329" s="547"/>
      <c r="C329" s="548"/>
      <c r="D329" s="547"/>
      <c r="E329" s="548"/>
      <c r="F329" s="547"/>
      <c r="G329" s="547"/>
      <c r="H329" s="549"/>
      <c r="I329" s="111"/>
      <c r="J329" s="22"/>
      <c r="K329" s="22"/>
      <c r="L329" s="22"/>
      <c r="M329" s="22"/>
      <c r="N329" s="114"/>
      <c r="O329" s="114"/>
      <c r="P329" s="114"/>
      <c r="Q329" s="124"/>
      <c r="R329" s="114"/>
      <c r="S329" s="114"/>
      <c r="T329" s="114"/>
      <c r="U329" s="114"/>
      <c r="V329" s="114"/>
      <c r="W329" s="114"/>
      <c r="X329" s="114"/>
      <c r="Y329" s="114"/>
      <c r="Z329" s="114"/>
      <c r="AA329" s="114"/>
    </row>
    <row r="330" ht="18.0" customHeight="1">
      <c r="A330" s="114"/>
      <c r="B330" s="547"/>
      <c r="C330" s="548"/>
      <c r="D330" s="547"/>
      <c r="E330" s="548"/>
      <c r="F330" s="547"/>
      <c r="G330" s="547"/>
      <c r="H330" s="549"/>
      <c r="I330" s="111"/>
      <c r="J330" s="22"/>
      <c r="K330" s="22"/>
      <c r="L330" s="22"/>
      <c r="M330" s="22"/>
      <c r="N330" s="114"/>
      <c r="O330" s="114"/>
      <c r="P330" s="114"/>
      <c r="Q330" s="124"/>
      <c r="R330" s="114"/>
      <c r="S330" s="114"/>
      <c r="T330" s="114"/>
      <c r="U330" s="114"/>
      <c r="V330" s="114"/>
      <c r="W330" s="114"/>
      <c r="X330" s="114"/>
      <c r="Y330" s="114"/>
      <c r="Z330" s="114"/>
      <c r="AA330" s="114"/>
    </row>
    <row r="331" ht="18.0" customHeight="1">
      <c r="A331" s="114"/>
      <c r="B331" s="547"/>
      <c r="C331" s="548"/>
      <c r="D331" s="547"/>
      <c r="E331" s="548"/>
      <c r="F331" s="547"/>
      <c r="G331" s="547"/>
      <c r="H331" s="549"/>
      <c r="I331" s="111"/>
      <c r="J331" s="22"/>
      <c r="K331" s="22"/>
      <c r="L331" s="22"/>
      <c r="M331" s="22"/>
      <c r="N331" s="114"/>
      <c r="O331" s="114"/>
      <c r="P331" s="114"/>
      <c r="Q331" s="124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</row>
    <row r="332" ht="18.0" customHeight="1">
      <c r="A332" s="114"/>
      <c r="B332" s="547"/>
      <c r="C332" s="548"/>
      <c r="D332" s="547"/>
      <c r="E332" s="548"/>
      <c r="F332" s="547"/>
      <c r="G332" s="547"/>
      <c r="H332" s="549"/>
      <c r="I332" s="111"/>
      <c r="J332" s="22"/>
      <c r="K332" s="22"/>
      <c r="L332" s="22"/>
      <c r="M332" s="22"/>
      <c r="N332" s="114"/>
      <c r="O332" s="114"/>
      <c r="P332" s="114"/>
      <c r="Q332" s="124"/>
      <c r="R332" s="114"/>
      <c r="S332" s="114"/>
      <c r="T332" s="114"/>
      <c r="U332" s="114"/>
      <c r="V332" s="114"/>
      <c r="W332" s="114"/>
      <c r="X332" s="114"/>
      <c r="Y332" s="114"/>
      <c r="Z332" s="114"/>
      <c r="AA332" s="114"/>
    </row>
    <row r="333" ht="18.0" customHeight="1">
      <c r="A333" s="114"/>
      <c r="B333" s="547"/>
      <c r="C333" s="548"/>
      <c r="D333" s="547"/>
      <c r="E333" s="548"/>
      <c r="F333" s="547"/>
      <c r="G333" s="547"/>
      <c r="H333" s="549"/>
      <c r="I333" s="111"/>
      <c r="J333" s="22"/>
      <c r="K333" s="22"/>
      <c r="L333" s="22"/>
      <c r="M333" s="22"/>
      <c r="N333" s="114"/>
      <c r="O333" s="114"/>
      <c r="P333" s="114"/>
      <c r="Q333" s="124"/>
      <c r="R333" s="114"/>
      <c r="S333" s="114"/>
      <c r="T333" s="114"/>
      <c r="U333" s="114"/>
      <c r="V333" s="114"/>
      <c r="W333" s="114"/>
      <c r="X333" s="114"/>
      <c r="Y333" s="114"/>
      <c r="Z333" s="114"/>
      <c r="AA333" s="114"/>
    </row>
    <row r="334" ht="18.0" customHeight="1">
      <c r="A334" s="114"/>
      <c r="B334" s="547"/>
      <c r="C334" s="548"/>
      <c r="D334" s="547"/>
      <c r="E334" s="548"/>
      <c r="F334" s="547"/>
      <c r="G334" s="547"/>
      <c r="H334" s="549"/>
      <c r="I334" s="111"/>
      <c r="J334" s="22"/>
      <c r="K334" s="22"/>
      <c r="L334" s="22"/>
      <c r="M334" s="22"/>
      <c r="N334" s="114"/>
      <c r="O334" s="114"/>
      <c r="P334" s="114"/>
      <c r="Q334" s="124"/>
      <c r="R334" s="114"/>
      <c r="S334" s="114"/>
      <c r="T334" s="114"/>
      <c r="U334" s="114"/>
      <c r="V334" s="114"/>
      <c r="W334" s="114"/>
      <c r="X334" s="114"/>
      <c r="Y334" s="114"/>
      <c r="Z334" s="114"/>
      <c r="AA334" s="114"/>
    </row>
    <row r="335" ht="18.0" customHeight="1">
      <c r="A335" s="114"/>
      <c r="B335" s="547"/>
      <c r="C335" s="548"/>
      <c r="D335" s="547"/>
      <c r="E335" s="548"/>
      <c r="F335" s="547"/>
      <c r="G335" s="547"/>
      <c r="H335" s="549"/>
      <c r="I335" s="111"/>
      <c r="J335" s="22"/>
      <c r="K335" s="22"/>
      <c r="L335" s="22"/>
      <c r="M335" s="22"/>
      <c r="N335" s="114"/>
      <c r="O335" s="114"/>
      <c r="P335" s="114"/>
      <c r="Q335" s="124"/>
      <c r="R335" s="114"/>
      <c r="S335" s="114"/>
      <c r="T335" s="114"/>
      <c r="U335" s="114"/>
      <c r="V335" s="114"/>
      <c r="W335" s="114"/>
      <c r="X335" s="114"/>
      <c r="Y335" s="114"/>
      <c r="Z335" s="114"/>
      <c r="AA335" s="114"/>
    </row>
    <row r="336" ht="18.0" customHeight="1">
      <c r="A336" s="114"/>
      <c r="B336" s="547"/>
      <c r="C336" s="548"/>
      <c r="D336" s="547"/>
      <c r="E336" s="548"/>
      <c r="F336" s="547"/>
      <c r="G336" s="547"/>
      <c r="H336" s="549"/>
      <c r="I336" s="111"/>
      <c r="J336" s="22"/>
      <c r="K336" s="22"/>
      <c r="L336" s="22"/>
      <c r="M336" s="22"/>
      <c r="N336" s="114"/>
      <c r="O336" s="114"/>
      <c r="P336" s="114"/>
      <c r="Q336" s="124"/>
      <c r="R336" s="114"/>
      <c r="S336" s="114"/>
      <c r="T336" s="114"/>
      <c r="U336" s="114"/>
      <c r="V336" s="114"/>
      <c r="W336" s="114"/>
      <c r="X336" s="114"/>
      <c r="Y336" s="114"/>
      <c r="Z336" s="114"/>
      <c r="AA336" s="114"/>
    </row>
    <row r="337" ht="18.0" customHeight="1">
      <c r="A337" s="114"/>
      <c r="B337" s="547"/>
      <c r="C337" s="548"/>
      <c r="D337" s="547"/>
      <c r="E337" s="548"/>
      <c r="F337" s="547"/>
      <c r="G337" s="547"/>
      <c r="H337" s="549"/>
      <c r="I337" s="111"/>
      <c r="J337" s="22"/>
      <c r="K337" s="22"/>
      <c r="L337" s="22"/>
      <c r="M337" s="22"/>
      <c r="N337" s="114"/>
      <c r="O337" s="114"/>
      <c r="P337" s="114"/>
      <c r="Q337" s="124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</row>
    <row r="338" ht="18.0" customHeight="1">
      <c r="A338" s="114"/>
      <c r="B338" s="547"/>
      <c r="C338" s="548"/>
      <c r="D338" s="547"/>
      <c r="E338" s="548"/>
      <c r="F338" s="547"/>
      <c r="G338" s="547"/>
      <c r="H338" s="549"/>
      <c r="I338" s="111"/>
      <c r="J338" s="22"/>
      <c r="K338" s="22"/>
      <c r="L338" s="22"/>
      <c r="M338" s="22"/>
      <c r="N338" s="114"/>
      <c r="O338" s="114"/>
      <c r="P338" s="114"/>
      <c r="Q338" s="124"/>
      <c r="R338" s="114"/>
      <c r="S338" s="114"/>
      <c r="T338" s="114"/>
      <c r="U338" s="114"/>
      <c r="V338" s="114"/>
      <c r="W338" s="114"/>
      <c r="X338" s="114"/>
      <c r="Y338" s="114"/>
      <c r="Z338" s="114"/>
      <c r="AA338" s="114"/>
    </row>
    <row r="339" ht="18.0" customHeight="1">
      <c r="A339" s="114"/>
      <c r="B339" s="547"/>
      <c r="C339" s="548"/>
      <c r="D339" s="547"/>
      <c r="E339" s="548"/>
      <c r="F339" s="547"/>
      <c r="G339" s="547"/>
      <c r="H339" s="549"/>
      <c r="I339" s="111"/>
      <c r="J339" s="22"/>
      <c r="K339" s="22"/>
      <c r="L339" s="22"/>
      <c r="M339" s="22"/>
      <c r="N339" s="114"/>
      <c r="O339" s="114"/>
      <c r="P339" s="114"/>
      <c r="Q339" s="124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</row>
    <row r="340" ht="18.0" customHeight="1">
      <c r="A340" s="114"/>
      <c r="B340" s="547"/>
      <c r="C340" s="548"/>
      <c r="D340" s="547"/>
      <c r="E340" s="548"/>
      <c r="F340" s="547"/>
      <c r="G340" s="547"/>
      <c r="H340" s="549"/>
      <c r="I340" s="111"/>
      <c r="J340" s="22"/>
      <c r="K340" s="22"/>
      <c r="L340" s="22"/>
      <c r="M340" s="22"/>
      <c r="N340" s="114"/>
      <c r="O340" s="114"/>
      <c r="P340" s="114"/>
      <c r="Q340" s="12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</row>
    <row r="341" ht="18.0" customHeight="1">
      <c r="A341" s="114"/>
      <c r="B341" s="547"/>
      <c r="C341" s="548"/>
      <c r="D341" s="547"/>
      <c r="E341" s="548"/>
      <c r="F341" s="547"/>
      <c r="G341" s="547"/>
      <c r="H341" s="549"/>
      <c r="I341" s="111"/>
      <c r="J341" s="22"/>
      <c r="K341" s="22"/>
      <c r="L341" s="22"/>
      <c r="M341" s="22"/>
      <c r="N341" s="114"/>
      <c r="O341" s="114"/>
      <c r="P341" s="114"/>
      <c r="Q341" s="124"/>
      <c r="R341" s="114"/>
      <c r="S341" s="114"/>
      <c r="T341" s="114"/>
      <c r="U341" s="114"/>
      <c r="V341" s="114"/>
      <c r="W341" s="114"/>
      <c r="X341" s="114"/>
      <c r="Y341" s="114"/>
      <c r="Z341" s="114"/>
      <c r="AA341" s="114"/>
    </row>
    <row r="342" ht="18.0" customHeight="1">
      <c r="A342" s="114"/>
      <c r="B342" s="547"/>
      <c r="C342" s="548"/>
      <c r="D342" s="547"/>
      <c r="E342" s="548"/>
      <c r="F342" s="547"/>
      <c r="G342" s="547"/>
      <c r="H342" s="549"/>
      <c r="I342" s="111"/>
      <c r="J342" s="22"/>
      <c r="K342" s="22"/>
      <c r="L342" s="22"/>
      <c r="M342" s="22"/>
      <c r="N342" s="114"/>
      <c r="O342" s="114"/>
      <c r="P342" s="114"/>
      <c r="Q342" s="124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</row>
    <row r="343" ht="18.0" customHeight="1">
      <c r="A343" s="114"/>
      <c r="B343" s="547"/>
      <c r="C343" s="548"/>
      <c r="D343" s="547"/>
      <c r="E343" s="548"/>
      <c r="F343" s="547"/>
      <c r="G343" s="547"/>
      <c r="H343" s="549"/>
      <c r="I343" s="111"/>
      <c r="J343" s="22"/>
      <c r="K343" s="22"/>
      <c r="L343" s="22"/>
      <c r="M343" s="22"/>
      <c r="N343" s="114"/>
      <c r="O343" s="114"/>
      <c r="P343" s="114"/>
      <c r="Q343" s="124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</row>
    <row r="344" ht="18.0" customHeight="1">
      <c r="A344" s="114"/>
      <c r="B344" s="547"/>
      <c r="C344" s="548"/>
      <c r="D344" s="547"/>
      <c r="E344" s="548"/>
      <c r="F344" s="547"/>
      <c r="G344" s="547"/>
      <c r="H344" s="549"/>
      <c r="I344" s="111"/>
      <c r="J344" s="22"/>
      <c r="K344" s="22"/>
      <c r="L344" s="22"/>
      <c r="M344" s="22"/>
      <c r="N344" s="114"/>
      <c r="O344" s="114"/>
      <c r="P344" s="114"/>
      <c r="Q344" s="124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</row>
    <row r="345" ht="18.0" customHeight="1">
      <c r="A345" s="114"/>
      <c r="B345" s="547"/>
      <c r="C345" s="548"/>
      <c r="D345" s="547"/>
      <c r="E345" s="548"/>
      <c r="F345" s="547"/>
      <c r="G345" s="547"/>
      <c r="H345" s="549"/>
      <c r="I345" s="111"/>
      <c r="J345" s="22"/>
      <c r="K345" s="22"/>
      <c r="L345" s="22"/>
      <c r="M345" s="22"/>
      <c r="N345" s="114"/>
      <c r="O345" s="114"/>
      <c r="P345" s="114"/>
      <c r="Q345" s="124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</row>
    <row r="346" ht="18.0" customHeight="1">
      <c r="A346" s="114"/>
      <c r="B346" s="547"/>
      <c r="C346" s="548"/>
      <c r="D346" s="547"/>
      <c r="E346" s="548"/>
      <c r="F346" s="547"/>
      <c r="G346" s="547"/>
      <c r="H346" s="549"/>
      <c r="I346" s="111"/>
      <c r="J346" s="22"/>
      <c r="K346" s="22"/>
      <c r="L346" s="22"/>
      <c r="M346" s="22"/>
      <c r="N346" s="114"/>
      <c r="O346" s="114"/>
      <c r="P346" s="114"/>
      <c r="Q346" s="124"/>
      <c r="R346" s="114"/>
      <c r="S346" s="114"/>
      <c r="T346" s="114"/>
      <c r="U346" s="114"/>
      <c r="V346" s="114"/>
      <c r="W346" s="114"/>
      <c r="X346" s="114"/>
      <c r="Y346" s="114"/>
      <c r="Z346" s="114"/>
      <c r="AA346" s="114"/>
    </row>
    <row r="347" ht="18.0" customHeight="1">
      <c r="A347" s="114"/>
      <c r="B347" s="547"/>
      <c r="C347" s="548"/>
      <c r="D347" s="547"/>
      <c r="E347" s="548"/>
      <c r="F347" s="547"/>
      <c r="G347" s="547"/>
      <c r="H347" s="549"/>
      <c r="I347" s="111"/>
      <c r="J347" s="22"/>
      <c r="K347" s="22"/>
      <c r="L347" s="22"/>
      <c r="M347" s="22"/>
      <c r="N347" s="114"/>
      <c r="O347" s="114"/>
      <c r="P347" s="114"/>
      <c r="Q347" s="124"/>
      <c r="R347" s="114"/>
      <c r="S347" s="114"/>
      <c r="T347" s="114"/>
      <c r="U347" s="114"/>
      <c r="V347" s="114"/>
      <c r="W347" s="114"/>
      <c r="X347" s="114"/>
      <c r="Y347" s="114"/>
      <c r="Z347" s="114"/>
      <c r="AA347" s="114"/>
    </row>
    <row r="348" ht="18.0" customHeight="1">
      <c r="A348" s="114"/>
      <c r="B348" s="547"/>
      <c r="C348" s="548"/>
      <c r="D348" s="547"/>
      <c r="E348" s="548"/>
      <c r="F348" s="547"/>
      <c r="G348" s="547"/>
      <c r="H348" s="549"/>
      <c r="I348" s="111"/>
      <c r="J348" s="22"/>
      <c r="K348" s="22"/>
      <c r="L348" s="22"/>
      <c r="M348" s="22"/>
      <c r="N348" s="114"/>
      <c r="O348" s="114"/>
      <c r="P348" s="114"/>
      <c r="Q348" s="124"/>
      <c r="R348" s="114"/>
      <c r="S348" s="114"/>
      <c r="T348" s="114"/>
      <c r="U348" s="114"/>
      <c r="V348" s="114"/>
      <c r="W348" s="114"/>
      <c r="X348" s="114"/>
      <c r="Y348" s="114"/>
      <c r="Z348" s="114"/>
      <c r="AA348" s="114"/>
    </row>
    <row r="349" ht="18.0" customHeight="1">
      <c r="A349" s="114"/>
      <c r="B349" s="547"/>
      <c r="C349" s="548"/>
      <c r="D349" s="547"/>
      <c r="E349" s="548"/>
      <c r="F349" s="547"/>
      <c r="G349" s="547"/>
      <c r="H349" s="549"/>
      <c r="I349" s="111"/>
      <c r="J349" s="22"/>
      <c r="K349" s="22"/>
      <c r="L349" s="22"/>
      <c r="M349" s="22"/>
      <c r="N349" s="114"/>
      <c r="O349" s="114"/>
      <c r="P349" s="114"/>
      <c r="Q349" s="124"/>
      <c r="R349" s="114"/>
      <c r="S349" s="114"/>
      <c r="T349" s="114"/>
      <c r="U349" s="114"/>
      <c r="V349" s="114"/>
      <c r="W349" s="114"/>
      <c r="X349" s="114"/>
      <c r="Y349" s="114"/>
      <c r="Z349" s="114"/>
      <c r="AA349" s="114"/>
    </row>
    <row r="350" ht="18.0" customHeight="1">
      <c r="A350" s="114"/>
      <c r="B350" s="547"/>
      <c r="C350" s="548"/>
      <c r="D350" s="547"/>
      <c r="E350" s="548"/>
      <c r="F350" s="547"/>
      <c r="G350" s="547"/>
      <c r="H350" s="549"/>
      <c r="I350" s="111"/>
      <c r="J350" s="22"/>
      <c r="K350" s="22"/>
      <c r="L350" s="22"/>
      <c r="M350" s="22"/>
      <c r="N350" s="114"/>
      <c r="O350" s="114"/>
      <c r="P350" s="114"/>
      <c r="Q350" s="124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</row>
    <row r="351" ht="18.0" customHeight="1">
      <c r="A351" s="114"/>
      <c r="B351" s="547"/>
      <c r="C351" s="548"/>
      <c r="D351" s="547"/>
      <c r="E351" s="548"/>
      <c r="F351" s="547"/>
      <c r="G351" s="547"/>
      <c r="H351" s="549"/>
      <c r="I351" s="111"/>
      <c r="J351" s="22"/>
      <c r="K351" s="22"/>
      <c r="L351" s="22"/>
      <c r="M351" s="22"/>
      <c r="N351" s="114"/>
      <c r="O351" s="114"/>
      <c r="P351" s="114"/>
      <c r="Q351" s="124"/>
      <c r="R351" s="114"/>
      <c r="S351" s="114"/>
      <c r="T351" s="114"/>
      <c r="U351" s="114"/>
      <c r="V351" s="114"/>
      <c r="W351" s="114"/>
      <c r="X351" s="114"/>
      <c r="Y351" s="114"/>
      <c r="Z351" s="114"/>
      <c r="AA351" s="114"/>
    </row>
    <row r="352" ht="18.0" customHeight="1">
      <c r="A352" s="114"/>
      <c r="B352" s="547"/>
      <c r="C352" s="548"/>
      <c r="D352" s="547"/>
      <c r="E352" s="548"/>
      <c r="F352" s="547"/>
      <c r="G352" s="547"/>
      <c r="H352" s="549"/>
      <c r="I352" s="111"/>
      <c r="J352" s="22"/>
      <c r="K352" s="22"/>
      <c r="L352" s="22"/>
      <c r="M352" s="22"/>
      <c r="N352" s="114"/>
      <c r="O352" s="114"/>
      <c r="P352" s="114"/>
      <c r="Q352" s="124"/>
      <c r="R352" s="114"/>
      <c r="S352" s="114"/>
      <c r="T352" s="114"/>
      <c r="U352" s="114"/>
      <c r="V352" s="114"/>
      <c r="W352" s="114"/>
      <c r="X352" s="114"/>
      <c r="Y352" s="114"/>
      <c r="Z352" s="114"/>
      <c r="AA352" s="114"/>
    </row>
    <row r="353" ht="18.0" customHeight="1">
      <c r="A353" s="114"/>
      <c r="B353" s="547"/>
      <c r="C353" s="548"/>
      <c r="D353" s="547"/>
      <c r="E353" s="548"/>
      <c r="F353" s="547"/>
      <c r="G353" s="547"/>
      <c r="H353" s="549"/>
      <c r="I353" s="111"/>
      <c r="J353" s="22"/>
      <c r="K353" s="22"/>
      <c r="L353" s="22"/>
      <c r="M353" s="22"/>
      <c r="N353" s="114"/>
      <c r="O353" s="114"/>
      <c r="P353" s="114"/>
      <c r="Q353" s="124"/>
      <c r="R353" s="114"/>
      <c r="S353" s="114"/>
      <c r="T353" s="114"/>
      <c r="U353" s="114"/>
      <c r="V353" s="114"/>
      <c r="W353" s="114"/>
      <c r="X353" s="114"/>
      <c r="Y353" s="114"/>
      <c r="Z353" s="114"/>
      <c r="AA353" s="114"/>
    </row>
    <row r="354" ht="18.0" customHeight="1">
      <c r="A354" s="114"/>
      <c r="B354" s="547"/>
      <c r="C354" s="548"/>
      <c r="D354" s="547"/>
      <c r="E354" s="548"/>
      <c r="F354" s="547"/>
      <c r="G354" s="547"/>
      <c r="H354" s="549"/>
      <c r="I354" s="111"/>
      <c r="J354" s="22"/>
      <c r="K354" s="22"/>
      <c r="L354" s="22"/>
      <c r="M354" s="22"/>
      <c r="N354" s="114"/>
      <c r="O354" s="114"/>
      <c r="P354" s="114"/>
      <c r="Q354" s="124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</row>
    <row r="355" ht="18.0" customHeight="1">
      <c r="A355" s="114"/>
      <c r="B355" s="547"/>
      <c r="C355" s="548"/>
      <c r="D355" s="547"/>
      <c r="E355" s="548"/>
      <c r="F355" s="547"/>
      <c r="G355" s="547"/>
      <c r="H355" s="549"/>
      <c r="I355" s="111"/>
      <c r="J355" s="22"/>
      <c r="K355" s="22"/>
      <c r="L355" s="22"/>
      <c r="M355" s="22"/>
      <c r="N355" s="114"/>
      <c r="O355" s="114"/>
      <c r="P355" s="114"/>
      <c r="Q355" s="124"/>
      <c r="R355" s="114"/>
      <c r="S355" s="114"/>
      <c r="T355" s="114"/>
      <c r="U355" s="114"/>
      <c r="V355" s="114"/>
      <c r="W355" s="114"/>
      <c r="X355" s="114"/>
      <c r="Y355" s="114"/>
      <c r="Z355" s="114"/>
      <c r="AA355" s="114"/>
    </row>
    <row r="356" ht="18.0" customHeight="1">
      <c r="A356" s="114"/>
      <c r="B356" s="547"/>
      <c r="C356" s="548"/>
      <c r="D356" s="547"/>
      <c r="E356" s="548"/>
      <c r="F356" s="547"/>
      <c r="G356" s="547"/>
      <c r="H356" s="549"/>
      <c r="I356" s="111"/>
      <c r="J356" s="22"/>
      <c r="K356" s="22"/>
      <c r="L356" s="22"/>
      <c r="M356" s="22"/>
      <c r="N356" s="114"/>
      <c r="O356" s="114"/>
      <c r="P356" s="114"/>
      <c r="Q356" s="124"/>
      <c r="R356" s="114"/>
      <c r="S356" s="114"/>
      <c r="T356" s="114"/>
      <c r="U356" s="114"/>
      <c r="V356" s="114"/>
      <c r="W356" s="114"/>
      <c r="X356" s="114"/>
      <c r="Y356" s="114"/>
      <c r="Z356" s="114"/>
      <c r="AA356" s="114"/>
    </row>
    <row r="357" ht="18.0" customHeight="1">
      <c r="A357" s="114"/>
      <c r="B357" s="547"/>
      <c r="C357" s="548"/>
      <c r="D357" s="547"/>
      <c r="E357" s="548"/>
      <c r="F357" s="547"/>
      <c r="G357" s="547"/>
      <c r="H357" s="549"/>
      <c r="I357" s="111"/>
      <c r="J357" s="22"/>
      <c r="K357" s="22"/>
      <c r="L357" s="22"/>
      <c r="M357" s="22"/>
      <c r="N357" s="114"/>
      <c r="O357" s="114"/>
      <c r="P357" s="114"/>
      <c r="Q357" s="124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</row>
    <row r="358" ht="18.0" customHeight="1">
      <c r="A358" s="114"/>
      <c r="B358" s="547"/>
      <c r="C358" s="548"/>
      <c r="D358" s="547"/>
      <c r="E358" s="548"/>
      <c r="F358" s="547"/>
      <c r="G358" s="547"/>
      <c r="H358" s="549"/>
      <c r="I358" s="111"/>
      <c r="J358" s="22"/>
      <c r="K358" s="22"/>
      <c r="L358" s="22"/>
      <c r="M358" s="22"/>
      <c r="N358" s="114"/>
      <c r="O358" s="114"/>
      <c r="P358" s="114"/>
      <c r="Q358" s="124"/>
      <c r="R358" s="114"/>
      <c r="S358" s="114"/>
      <c r="T358" s="114"/>
      <c r="U358" s="114"/>
      <c r="V358" s="114"/>
      <c r="W358" s="114"/>
      <c r="X358" s="114"/>
      <c r="Y358" s="114"/>
      <c r="Z358" s="114"/>
      <c r="AA358" s="114"/>
    </row>
    <row r="359" ht="18.0" customHeight="1">
      <c r="A359" s="114"/>
      <c r="B359" s="547"/>
      <c r="C359" s="548"/>
      <c r="D359" s="547"/>
      <c r="E359" s="548"/>
      <c r="F359" s="547"/>
      <c r="G359" s="547"/>
      <c r="H359" s="549"/>
      <c r="I359" s="111"/>
      <c r="J359" s="22"/>
      <c r="K359" s="22"/>
      <c r="L359" s="22"/>
      <c r="M359" s="22"/>
      <c r="N359" s="114"/>
      <c r="O359" s="114"/>
      <c r="P359" s="114"/>
      <c r="Q359" s="124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</row>
    <row r="360" ht="18.0" customHeight="1">
      <c r="A360" s="114"/>
      <c r="B360" s="547"/>
      <c r="C360" s="548"/>
      <c r="D360" s="547"/>
      <c r="E360" s="548"/>
      <c r="F360" s="547"/>
      <c r="G360" s="547"/>
      <c r="H360" s="549"/>
      <c r="I360" s="111"/>
      <c r="J360" s="22"/>
      <c r="K360" s="22"/>
      <c r="L360" s="22"/>
      <c r="M360" s="22"/>
      <c r="N360" s="114"/>
      <c r="O360" s="114"/>
      <c r="P360" s="114"/>
      <c r="Q360" s="12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</row>
    <row r="361" ht="18.0" customHeight="1">
      <c r="A361" s="114"/>
      <c r="B361" s="547"/>
      <c r="C361" s="548"/>
      <c r="D361" s="547"/>
      <c r="E361" s="548"/>
      <c r="F361" s="547"/>
      <c r="G361" s="547"/>
      <c r="H361" s="549"/>
      <c r="I361" s="111"/>
      <c r="J361" s="22"/>
      <c r="K361" s="22"/>
      <c r="L361" s="22"/>
      <c r="M361" s="22"/>
      <c r="N361" s="114"/>
      <c r="O361" s="114"/>
      <c r="P361" s="114"/>
      <c r="Q361" s="124"/>
      <c r="R361" s="114"/>
      <c r="S361" s="114"/>
      <c r="T361" s="114"/>
      <c r="U361" s="114"/>
      <c r="V361" s="114"/>
      <c r="W361" s="114"/>
      <c r="X361" s="114"/>
      <c r="Y361" s="114"/>
      <c r="Z361" s="114"/>
      <c r="AA361" s="114"/>
    </row>
    <row r="362" ht="18.0" customHeight="1">
      <c r="A362" s="114"/>
      <c r="B362" s="547"/>
      <c r="C362" s="548"/>
      <c r="D362" s="547"/>
      <c r="E362" s="548"/>
      <c r="F362" s="547"/>
      <c r="G362" s="547"/>
      <c r="H362" s="549"/>
      <c r="I362" s="111"/>
      <c r="J362" s="22"/>
      <c r="K362" s="22"/>
      <c r="L362" s="22"/>
      <c r="M362" s="22"/>
      <c r="N362" s="114"/>
      <c r="O362" s="114"/>
      <c r="P362" s="114"/>
      <c r="Q362" s="124"/>
      <c r="R362" s="114"/>
      <c r="S362" s="114"/>
      <c r="T362" s="114"/>
      <c r="U362" s="114"/>
      <c r="V362" s="114"/>
      <c r="W362" s="114"/>
      <c r="X362" s="114"/>
      <c r="Y362" s="114"/>
      <c r="Z362" s="114"/>
      <c r="AA362" s="114"/>
    </row>
    <row r="363" ht="18.0" customHeight="1">
      <c r="A363" s="114"/>
      <c r="B363" s="547"/>
      <c r="C363" s="548"/>
      <c r="D363" s="547"/>
      <c r="E363" s="548"/>
      <c r="F363" s="547"/>
      <c r="G363" s="547"/>
      <c r="H363" s="549"/>
      <c r="I363" s="111"/>
      <c r="J363" s="22"/>
      <c r="K363" s="22"/>
      <c r="L363" s="22"/>
      <c r="M363" s="22"/>
      <c r="N363" s="114"/>
      <c r="O363" s="114"/>
      <c r="P363" s="114"/>
      <c r="Q363" s="124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</row>
    <row r="364" ht="18.0" customHeight="1">
      <c r="A364" s="114"/>
      <c r="B364" s="547"/>
      <c r="C364" s="548"/>
      <c r="D364" s="547"/>
      <c r="E364" s="548"/>
      <c r="F364" s="547"/>
      <c r="G364" s="547"/>
      <c r="H364" s="549"/>
      <c r="I364" s="111"/>
      <c r="J364" s="22"/>
      <c r="K364" s="22"/>
      <c r="L364" s="22"/>
      <c r="M364" s="22"/>
      <c r="N364" s="114"/>
      <c r="O364" s="114"/>
      <c r="P364" s="114"/>
      <c r="Q364" s="124"/>
      <c r="R364" s="114"/>
      <c r="S364" s="114"/>
      <c r="T364" s="114"/>
      <c r="U364" s="114"/>
      <c r="V364" s="114"/>
      <c r="W364" s="114"/>
      <c r="X364" s="114"/>
      <c r="Y364" s="114"/>
      <c r="Z364" s="114"/>
      <c r="AA364" s="114"/>
    </row>
    <row r="365" ht="18.0" customHeight="1">
      <c r="A365" s="114"/>
      <c r="B365" s="547"/>
      <c r="C365" s="548"/>
      <c r="D365" s="547"/>
      <c r="E365" s="548"/>
      <c r="F365" s="547"/>
      <c r="G365" s="547"/>
      <c r="H365" s="549"/>
      <c r="I365" s="111"/>
      <c r="J365" s="22"/>
      <c r="K365" s="22"/>
      <c r="L365" s="22"/>
      <c r="M365" s="22"/>
      <c r="N365" s="114"/>
      <c r="O365" s="114"/>
      <c r="P365" s="114"/>
      <c r="Q365" s="124"/>
      <c r="R365" s="114"/>
      <c r="S365" s="114"/>
      <c r="T365" s="114"/>
      <c r="U365" s="114"/>
      <c r="V365" s="114"/>
      <c r="W365" s="114"/>
      <c r="X365" s="114"/>
      <c r="Y365" s="114"/>
      <c r="Z365" s="114"/>
      <c r="AA365" s="114"/>
    </row>
    <row r="366" ht="18.0" customHeight="1">
      <c r="A366" s="114"/>
      <c r="B366" s="547"/>
      <c r="C366" s="548"/>
      <c r="D366" s="547"/>
      <c r="E366" s="548"/>
      <c r="F366" s="547"/>
      <c r="G366" s="547"/>
      <c r="H366" s="549"/>
      <c r="I366" s="111"/>
      <c r="J366" s="22"/>
      <c r="K366" s="22"/>
      <c r="L366" s="22"/>
      <c r="M366" s="22"/>
      <c r="N366" s="114"/>
      <c r="O366" s="114"/>
      <c r="P366" s="114"/>
      <c r="Q366" s="124"/>
      <c r="R366" s="114"/>
      <c r="S366" s="114"/>
      <c r="T366" s="114"/>
      <c r="U366" s="114"/>
      <c r="V366" s="114"/>
      <c r="W366" s="114"/>
      <c r="X366" s="114"/>
      <c r="Y366" s="114"/>
      <c r="Z366" s="114"/>
      <c r="AA366" s="114"/>
    </row>
    <row r="367" ht="18.0" customHeight="1">
      <c r="A367" s="114"/>
      <c r="B367" s="547"/>
      <c r="C367" s="548"/>
      <c r="D367" s="547"/>
      <c r="E367" s="548"/>
      <c r="F367" s="547"/>
      <c r="G367" s="547"/>
      <c r="H367" s="549"/>
      <c r="I367" s="111"/>
      <c r="J367" s="22"/>
      <c r="K367" s="22"/>
      <c r="L367" s="22"/>
      <c r="M367" s="22"/>
      <c r="N367" s="114"/>
      <c r="O367" s="114"/>
      <c r="P367" s="114"/>
      <c r="Q367" s="124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</row>
    <row r="368" ht="18.0" customHeight="1">
      <c r="A368" s="114"/>
      <c r="B368" s="547"/>
      <c r="C368" s="548"/>
      <c r="D368" s="547"/>
      <c r="E368" s="548"/>
      <c r="F368" s="547"/>
      <c r="G368" s="547"/>
      <c r="H368" s="549"/>
      <c r="I368" s="111"/>
      <c r="J368" s="22"/>
      <c r="K368" s="22"/>
      <c r="L368" s="22"/>
      <c r="M368" s="22"/>
      <c r="N368" s="114"/>
      <c r="O368" s="114"/>
      <c r="P368" s="114"/>
      <c r="Q368" s="124"/>
      <c r="R368" s="114"/>
      <c r="S368" s="114"/>
      <c r="T368" s="114"/>
      <c r="U368" s="114"/>
      <c r="V368" s="114"/>
      <c r="W368" s="114"/>
      <c r="X368" s="114"/>
      <c r="Y368" s="114"/>
      <c r="Z368" s="114"/>
      <c r="AA368" s="114"/>
    </row>
    <row r="369" ht="18.0" customHeight="1">
      <c r="A369" s="114"/>
      <c r="B369" s="547"/>
      <c r="C369" s="548"/>
      <c r="D369" s="547"/>
      <c r="E369" s="548"/>
      <c r="F369" s="547"/>
      <c r="G369" s="547"/>
      <c r="H369" s="549"/>
      <c r="I369" s="111"/>
      <c r="J369" s="22"/>
      <c r="K369" s="22"/>
      <c r="L369" s="22"/>
      <c r="M369" s="22"/>
      <c r="N369" s="114"/>
      <c r="O369" s="114"/>
      <c r="P369" s="114"/>
      <c r="Q369" s="124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</row>
    <row r="370" ht="18.0" customHeight="1">
      <c r="A370" s="114"/>
      <c r="B370" s="547"/>
      <c r="C370" s="548"/>
      <c r="D370" s="547"/>
      <c r="E370" s="548"/>
      <c r="F370" s="547"/>
      <c r="G370" s="547"/>
      <c r="H370" s="549"/>
      <c r="I370" s="111"/>
      <c r="J370" s="22"/>
      <c r="K370" s="22"/>
      <c r="L370" s="22"/>
      <c r="M370" s="22"/>
      <c r="N370" s="114"/>
      <c r="O370" s="114"/>
      <c r="P370" s="114"/>
      <c r="Q370" s="124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</row>
    <row r="371" ht="18.0" customHeight="1">
      <c r="A371" s="114"/>
      <c r="B371" s="547"/>
      <c r="C371" s="548"/>
      <c r="D371" s="547"/>
      <c r="E371" s="548"/>
      <c r="F371" s="547"/>
      <c r="G371" s="547"/>
      <c r="H371" s="549"/>
      <c r="I371" s="111"/>
      <c r="J371" s="22"/>
      <c r="K371" s="22"/>
      <c r="L371" s="22"/>
      <c r="M371" s="22"/>
      <c r="N371" s="114"/>
      <c r="O371" s="114"/>
      <c r="P371" s="114"/>
      <c r="Q371" s="124"/>
      <c r="R371" s="114"/>
      <c r="S371" s="114"/>
      <c r="T371" s="114"/>
      <c r="U371" s="114"/>
      <c r="V371" s="114"/>
      <c r="W371" s="114"/>
      <c r="X371" s="114"/>
      <c r="Y371" s="114"/>
      <c r="Z371" s="114"/>
      <c r="AA371" s="114"/>
    </row>
    <row r="372" ht="18.0" customHeight="1">
      <c r="A372" s="114"/>
      <c r="B372" s="547"/>
      <c r="C372" s="548"/>
      <c r="D372" s="547"/>
      <c r="E372" s="548"/>
      <c r="F372" s="547"/>
      <c r="G372" s="547"/>
      <c r="H372" s="549"/>
      <c r="I372" s="111"/>
      <c r="J372" s="22"/>
      <c r="K372" s="22"/>
      <c r="L372" s="22"/>
      <c r="M372" s="22"/>
      <c r="N372" s="114"/>
      <c r="O372" s="114"/>
      <c r="P372" s="114"/>
      <c r="Q372" s="124"/>
      <c r="R372" s="114"/>
      <c r="S372" s="114"/>
      <c r="T372" s="114"/>
      <c r="U372" s="114"/>
      <c r="V372" s="114"/>
      <c r="W372" s="114"/>
      <c r="X372" s="114"/>
      <c r="Y372" s="114"/>
      <c r="Z372" s="114"/>
      <c r="AA372" s="114"/>
    </row>
    <row r="373" ht="18.0" customHeight="1">
      <c r="A373" s="114"/>
      <c r="B373" s="547"/>
      <c r="C373" s="548"/>
      <c r="D373" s="547"/>
      <c r="E373" s="548"/>
      <c r="F373" s="547"/>
      <c r="G373" s="547"/>
      <c r="H373" s="549"/>
      <c r="I373" s="111"/>
      <c r="J373" s="22"/>
      <c r="K373" s="22"/>
      <c r="L373" s="22"/>
      <c r="M373" s="22"/>
      <c r="N373" s="114"/>
      <c r="O373" s="114"/>
      <c r="P373" s="114"/>
      <c r="Q373" s="124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</row>
    <row r="374" ht="18.0" customHeight="1">
      <c r="A374" s="114"/>
      <c r="B374" s="547"/>
      <c r="C374" s="548"/>
      <c r="D374" s="547"/>
      <c r="E374" s="548"/>
      <c r="F374" s="547"/>
      <c r="G374" s="547"/>
      <c r="H374" s="549"/>
      <c r="I374" s="111"/>
      <c r="J374" s="22"/>
      <c r="K374" s="22"/>
      <c r="L374" s="22"/>
      <c r="M374" s="22"/>
      <c r="N374" s="114"/>
      <c r="O374" s="114"/>
      <c r="P374" s="114"/>
      <c r="Q374" s="124"/>
      <c r="R374" s="114"/>
      <c r="S374" s="114"/>
      <c r="T374" s="114"/>
      <c r="U374" s="114"/>
      <c r="V374" s="114"/>
      <c r="W374" s="114"/>
      <c r="X374" s="114"/>
      <c r="Y374" s="114"/>
      <c r="Z374" s="114"/>
      <c r="AA374" s="114"/>
    </row>
    <row r="375" ht="18.0" customHeight="1">
      <c r="A375" s="114"/>
      <c r="B375" s="547"/>
      <c r="C375" s="548"/>
      <c r="D375" s="547"/>
      <c r="E375" s="548"/>
      <c r="F375" s="547"/>
      <c r="G375" s="547"/>
      <c r="H375" s="549"/>
      <c r="I375" s="111"/>
      <c r="J375" s="22"/>
      <c r="K375" s="22"/>
      <c r="L375" s="22"/>
      <c r="M375" s="22"/>
      <c r="N375" s="114"/>
      <c r="O375" s="114"/>
      <c r="P375" s="114"/>
      <c r="Q375" s="124"/>
      <c r="R375" s="114"/>
      <c r="S375" s="114"/>
      <c r="T375" s="114"/>
      <c r="U375" s="114"/>
      <c r="V375" s="114"/>
      <c r="W375" s="114"/>
      <c r="X375" s="114"/>
      <c r="Y375" s="114"/>
      <c r="Z375" s="114"/>
      <c r="AA375" s="114"/>
    </row>
    <row r="376" ht="18.0" customHeight="1">
      <c r="A376" s="114"/>
      <c r="B376" s="547"/>
      <c r="C376" s="548"/>
      <c r="D376" s="547"/>
      <c r="E376" s="548"/>
      <c r="F376" s="547"/>
      <c r="G376" s="547"/>
      <c r="H376" s="549"/>
      <c r="I376" s="111"/>
      <c r="J376" s="22"/>
      <c r="K376" s="22"/>
      <c r="L376" s="22"/>
      <c r="M376" s="22"/>
      <c r="N376" s="114"/>
      <c r="O376" s="114"/>
      <c r="P376" s="114"/>
      <c r="Q376" s="12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</row>
    <row r="377" ht="18.0" customHeight="1">
      <c r="A377" s="114"/>
      <c r="B377" s="547"/>
      <c r="C377" s="548"/>
      <c r="D377" s="547"/>
      <c r="E377" s="548"/>
      <c r="F377" s="547"/>
      <c r="G377" s="547"/>
      <c r="H377" s="549"/>
      <c r="I377" s="111"/>
      <c r="J377" s="22"/>
      <c r="K377" s="22"/>
      <c r="L377" s="22"/>
      <c r="M377" s="22"/>
      <c r="N377" s="114"/>
      <c r="O377" s="114"/>
      <c r="P377" s="114"/>
      <c r="Q377" s="12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</row>
    <row r="378" ht="18.0" customHeight="1">
      <c r="A378" s="114"/>
      <c r="B378" s="547"/>
      <c r="C378" s="548"/>
      <c r="D378" s="547"/>
      <c r="E378" s="548"/>
      <c r="F378" s="547"/>
      <c r="G378" s="547"/>
      <c r="H378" s="549"/>
      <c r="I378" s="111"/>
      <c r="J378" s="22"/>
      <c r="K378" s="22"/>
      <c r="L378" s="22"/>
      <c r="M378" s="22"/>
      <c r="N378" s="114"/>
      <c r="O378" s="114"/>
      <c r="P378" s="114"/>
      <c r="Q378" s="124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</row>
    <row r="379" ht="18.0" customHeight="1">
      <c r="A379" s="114"/>
      <c r="B379" s="547"/>
      <c r="C379" s="548"/>
      <c r="D379" s="547"/>
      <c r="E379" s="548"/>
      <c r="F379" s="547"/>
      <c r="G379" s="547"/>
      <c r="H379" s="549"/>
      <c r="I379" s="111"/>
      <c r="J379" s="22"/>
      <c r="K379" s="22"/>
      <c r="L379" s="22"/>
      <c r="M379" s="22"/>
      <c r="N379" s="114"/>
      <c r="O379" s="114"/>
      <c r="P379" s="114"/>
      <c r="Q379" s="12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</row>
    <row r="380" ht="18.0" customHeight="1">
      <c r="A380" s="114"/>
      <c r="B380" s="547"/>
      <c r="C380" s="548"/>
      <c r="D380" s="547"/>
      <c r="E380" s="548"/>
      <c r="F380" s="547"/>
      <c r="G380" s="547"/>
      <c r="H380" s="549"/>
      <c r="I380" s="111"/>
      <c r="J380" s="22"/>
      <c r="K380" s="22"/>
      <c r="L380" s="22"/>
      <c r="M380" s="22"/>
      <c r="N380" s="114"/>
      <c r="O380" s="114"/>
      <c r="P380" s="114"/>
      <c r="Q380" s="124"/>
      <c r="R380" s="114"/>
      <c r="S380" s="114"/>
      <c r="T380" s="114"/>
      <c r="U380" s="114"/>
      <c r="V380" s="114"/>
      <c r="W380" s="114"/>
      <c r="X380" s="114"/>
      <c r="Y380" s="114"/>
      <c r="Z380" s="114"/>
      <c r="AA380" s="114"/>
    </row>
    <row r="381" ht="18.0" customHeight="1">
      <c r="A381" s="114"/>
      <c r="B381" s="547"/>
      <c r="C381" s="548"/>
      <c r="D381" s="547"/>
      <c r="E381" s="548"/>
      <c r="F381" s="547"/>
      <c r="G381" s="547"/>
      <c r="H381" s="549"/>
      <c r="I381" s="111"/>
      <c r="J381" s="22"/>
      <c r="K381" s="22"/>
      <c r="L381" s="22"/>
      <c r="M381" s="22"/>
      <c r="N381" s="114"/>
      <c r="O381" s="114"/>
      <c r="P381" s="114"/>
      <c r="Q381" s="124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</row>
    <row r="382" ht="18.0" customHeight="1">
      <c r="A382" s="114"/>
      <c r="B382" s="547"/>
      <c r="C382" s="548"/>
      <c r="D382" s="547"/>
      <c r="E382" s="548"/>
      <c r="F382" s="547"/>
      <c r="G382" s="547"/>
      <c r="H382" s="549"/>
      <c r="I382" s="111"/>
      <c r="J382" s="22"/>
      <c r="K382" s="22"/>
      <c r="L382" s="22"/>
      <c r="M382" s="22"/>
      <c r="N382" s="114"/>
      <c r="O382" s="114"/>
      <c r="P382" s="114"/>
      <c r="Q382" s="124"/>
      <c r="R382" s="114"/>
      <c r="S382" s="114"/>
      <c r="T382" s="114"/>
      <c r="U382" s="114"/>
      <c r="V382" s="114"/>
      <c r="W382" s="114"/>
      <c r="X382" s="114"/>
      <c r="Y382" s="114"/>
      <c r="Z382" s="114"/>
      <c r="AA382" s="114"/>
    </row>
    <row r="383" ht="18.0" customHeight="1">
      <c r="A383" s="114"/>
      <c r="B383" s="547"/>
      <c r="C383" s="548"/>
      <c r="D383" s="547"/>
      <c r="E383" s="548"/>
      <c r="F383" s="547"/>
      <c r="G383" s="547"/>
      <c r="H383" s="549"/>
      <c r="I383" s="111"/>
      <c r="J383" s="22"/>
      <c r="K383" s="22"/>
      <c r="L383" s="22"/>
      <c r="M383" s="22"/>
      <c r="N383" s="114"/>
      <c r="O383" s="114"/>
      <c r="P383" s="114"/>
      <c r="Q383" s="124"/>
      <c r="R383" s="114"/>
      <c r="S383" s="114"/>
      <c r="T383" s="114"/>
      <c r="U383" s="114"/>
      <c r="V383" s="114"/>
      <c r="W383" s="114"/>
      <c r="X383" s="114"/>
      <c r="Y383" s="114"/>
      <c r="Z383" s="114"/>
      <c r="AA383" s="114"/>
    </row>
    <row r="384" ht="18.0" customHeight="1">
      <c r="A384" s="114"/>
      <c r="B384" s="547"/>
      <c r="C384" s="548"/>
      <c r="D384" s="547"/>
      <c r="E384" s="548"/>
      <c r="F384" s="547"/>
      <c r="G384" s="547"/>
      <c r="H384" s="549"/>
      <c r="I384" s="111"/>
      <c r="J384" s="22"/>
      <c r="K384" s="22"/>
      <c r="L384" s="22"/>
      <c r="M384" s="22"/>
      <c r="N384" s="114"/>
      <c r="O384" s="114"/>
      <c r="P384" s="114"/>
      <c r="Q384" s="124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</row>
    <row r="385" ht="18.0" customHeight="1">
      <c r="A385" s="114"/>
      <c r="B385" s="547"/>
      <c r="C385" s="548"/>
      <c r="D385" s="547"/>
      <c r="E385" s="548"/>
      <c r="F385" s="547"/>
      <c r="G385" s="547"/>
      <c r="H385" s="549"/>
      <c r="I385" s="111"/>
      <c r="J385" s="22"/>
      <c r="K385" s="22"/>
      <c r="L385" s="22"/>
      <c r="M385" s="22"/>
      <c r="N385" s="114"/>
      <c r="O385" s="114"/>
      <c r="P385" s="114"/>
      <c r="Q385" s="124"/>
      <c r="R385" s="114"/>
      <c r="S385" s="114"/>
      <c r="T385" s="114"/>
      <c r="U385" s="114"/>
      <c r="V385" s="114"/>
      <c r="W385" s="114"/>
      <c r="X385" s="114"/>
      <c r="Y385" s="114"/>
      <c r="Z385" s="114"/>
      <c r="AA385" s="114"/>
    </row>
    <row r="386" ht="18.0" customHeight="1">
      <c r="A386" s="114"/>
      <c r="B386" s="547"/>
      <c r="C386" s="548"/>
      <c r="D386" s="547"/>
      <c r="E386" s="548"/>
      <c r="F386" s="547"/>
      <c r="G386" s="547"/>
      <c r="H386" s="549"/>
      <c r="I386" s="111"/>
      <c r="J386" s="22"/>
      <c r="K386" s="22"/>
      <c r="L386" s="22"/>
      <c r="M386" s="22"/>
      <c r="N386" s="114"/>
      <c r="O386" s="114"/>
      <c r="P386" s="114"/>
      <c r="Q386" s="124"/>
      <c r="R386" s="114"/>
      <c r="S386" s="114"/>
      <c r="T386" s="114"/>
      <c r="U386" s="114"/>
      <c r="V386" s="114"/>
      <c r="W386" s="114"/>
      <c r="X386" s="114"/>
      <c r="Y386" s="114"/>
      <c r="Z386" s="114"/>
      <c r="AA386" s="114"/>
    </row>
    <row r="387" ht="18.0" customHeight="1">
      <c r="A387" s="114"/>
      <c r="B387" s="547"/>
      <c r="C387" s="548"/>
      <c r="D387" s="547"/>
      <c r="E387" s="548"/>
      <c r="F387" s="547"/>
      <c r="G387" s="547"/>
      <c r="H387" s="549"/>
      <c r="I387" s="111"/>
      <c r="J387" s="22"/>
      <c r="K387" s="22"/>
      <c r="L387" s="22"/>
      <c r="M387" s="22"/>
      <c r="N387" s="114"/>
      <c r="O387" s="114"/>
      <c r="P387" s="114"/>
      <c r="Q387" s="124"/>
      <c r="R387" s="114"/>
      <c r="S387" s="114"/>
      <c r="T387" s="114"/>
      <c r="U387" s="114"/>
      <c r="V387" s="114"/>
      <c r="W387" s="114"/>
      <c r="X387" s="114"/>
      <c r="Y387" s="114"/>
      <c r="Z387" s="114"/>
      <c r="AA387" s="114"/>
    </row>
    <row r="388" ht="18.0" customHeight="1">
      <c r="A388" s="114"/>
      <c r="B388" s="547"/>
      <c r="C388" s="548"/>
      <c r="D388" s="547"/>
      <c r="E388" s="548"/>
      <c r="F388" s="547"/>
      <c r="G388" s="547"/>
      <c r="H388" s="549"/>
      <c r="I388" s="111"/>
      <c r="J388" s="22"/>
      <c r="K388" s="22"/>
      <c r="L388" s="22"/>
      <c r="M388" s="22"/>
      <c r="N388" s="114"/>
      <c r="O388" s="114"/>
      <c r="P388" s="114"/>
      <c r="Q388" s="124"/>
      <c r="R388" s="114"/>
      <c r="S388" s="114"/>
      <c r="T388" s="114"/>
      <c r="U388" s="114"/>
      <c r="V388" s="114"/>
      <c r="W388" s="114"/>
      <c r="X388" s="114"/>
      <c r="Y388" s="114"/>
      <c r="Z388" s="114"/>
      <c r="AA388" s="114"/>
    </row>
    <row r="389" ht="18.0" customHeight="1">
      <c r="A389" s="114"/>
      <c r="B389" s="547"/>
      <c r="C389" s="548"/>
      <c r="D389" s="547"/>
      <c r="E389" s="548"/>
      <c r="F389" s="547"/>
      <c r="G389" s="547"/>
      <c r="H389" s="549"/>
      <c r="I389" s="111"/>
      <c r="J389" s="22"/>
      <c r="K389" s="22"/>
      <c r="L389" s="22"/>
      <c r="M389" s="22"/>
      <c r="N389" s="114"/>
      <c r="O389" s="114"/>
      <c r="P389" s="114"/>
      <c r="Q389" s="124"/>
      <c r="R389" s="114"/>
      <c r="S389" s="114"/>
      <c r="T389" s="114"/>
      <c r="U389" s="114"/>
      <c r="V389" s="114"/>
      <c r="W389" s="114"/>
      <c r="X389" s="114"/>
      <c r="Y389" s="114"/>
      <c r="Z389" s="114"/>
      <c r="AA389" s="114"/>
    </row>
    <row r="390" ht="18.0" customHeight="1">
      <c r="A390" s="114"/>
      <c r="B390" s="547"/>
      <c r="C390" s="548"/>
      <c r="D390" s="547"/>
      <c r="E390" s="548"/>
      <c r="F390" s="547"/>
      <c r="G390" s="547"/>
      <c r="H390" s="549"/>
      <c r="I390" s="111"/>
      <c r="J390" s="22"/>
      <c r="K390" s="22"/>
      <c r="L390" s="22"/>
      <c r="M390" s="22"/>
      <c r="N390" s="114"/>
      <c r="O390" s="114"/>
      <c r="P390" s="114"/>
      <c r="Q390" s="124"/>
      <c r="R390" s="114"/>
      <c r="S390" s="114"/>
      <c r="T390" s="114"/>
      <c r="U390" s="114"/>
      <c r="V390" s="114"/>
      <c r="W390" s="114"/>
      <c r="X390" s="114"/>
      <c r="Y390" s="114"/>
      <c r="Z390" s="114"/>
      <c r="AA390" s="114"/>
    </row>
    <row r="391" ht="18.0" customHeight="1">
      <c r="A391" s="114"/>
      <c r="B391" s="547"/>
      <c r="C391" s="548"/>
      <c r="D391" s="547"/>
      <c r="E391" s="548"/>
      <c r="F391" s="547"/>
      <c r="G391" s="547"/>
      <c r="H391" s="549"/>
      <c r="I391" s="111"/>
      <c r="J391" s="22"/>
      <c r="K391" s="22"/>
      <c r="L391" s="22"/>
      <c r="M391" s="22"/>
      <c r="N391" s="114"/>
      <c r="O391" s="114"/>
      <c r="P391" s="114"/>
      <c r="Q391" s="124"/>
      <c r="R391" s="114"/>
      <c r="S391" s="114"/>
      <c r="T391" s="114"/>
      <c r="U391" s="114"/>
      <c r="V391" s="114"/>
      <c r="W391" s="114"/>
      <c r="X391" s="114"/>
      <c r="Y391" s="114"/>
      <c r="Z391" s="114"/>
      <c r="AA391" s="114"/>
    </row>
    <row r="392" ht="18.0" customHeight="1">
      <c r="A392" s="114"/>
      <c r="B392" s="547"/>
      <c r="C392" s="548"/>
      <c r="D392" s="547"/>
      <c r="E392" s="548"/>
      <c r="F392" s="547"/>
      <c r="G392" s="547"/>
      <c r="H392" s="549"/>
      <c r="I392" s="111"/>
      <c r="J392" s="22"/>
      <c r="K392" s="22"/>
      <c r="L392" s="22"/>
      <c r="M392" s="22"/>
      <c r="N392" s="114"/>
      <c r="O392" s="114"/>
      <c r="P392" s="114"/>
      <c r="Q392" s="124"/>
      <c r="R392" s="114"/>
      <c r="S392" s="114"/>
      <c r="T392" s="114"/>
      <c r="U392" s="114"/>
      <c r="V392" s="114"/>
      <c r="W392" s="114"/>
      <c r="X392" s="114"/>
      <c r="Y392" s="114"/>
      <c r="Z392" s="114"/>
      <c r="AA392" s="114"/>
    </row>
    <row r="393" ht="18.0" customHeight="1">
      <c r="A393" s="114"/>
      <c r="B393" s="547"/>
      <c r="C393" s="548"/>
      <c r="D393" s="547"/>
      <c r="E393" s="548"/>
      <c r="F393" s="547"/>
      <c r="G393" s="547"/>
      <c r="H393" s="549"/>
      <c r="I393" s="111"/>
      <c r="J393" s="22"/>
      <c r="K393" s="22"/>
      <c r="L393" s="22"/>
      <c r="M393" s="22"/>
      <c r="N393" s="114"/>
      <c r="O393" s="114"/>
      <c r="P393" s="114"/>
      <c r="Q393" s="124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</row>
    <row r="394" ht="18.0" customHeight="1">
      <c r="A394" s="114"/>
      <c r="B394" s="547"/>
      <c r="C394" s="548"/>
      <c r="D394" s="547"/>
      <c r="E394" s="548"/>
      <c r="F394" s="547"/>
      <c r="G394" s="547"/>
      <c r="H394" s="549"/>
      <c r="I394" s="111"/>
      <c r="J394" s="22"/>
      <c r="K394" s="22"/>
      <c r="L394" s="22"/>
      <c r="M394" s="22"/>
      <c r="N394" s="114"/>
      <c r="O394" s="114"/>
      <c r="P394" s="114"/>
      <c r="Q394" s="124"/>
      <c r="R394" s="114"/>
      <c r="S394" s="114"/>
      <c r="T394" s="114"/>
      <c r="U394" s="114"/>
      <c r="V394" s="114"/>
      <c r="W394" s="114"/>
      <c r="X394" s="114"/>
      <c r="Y394" s="114"/>
      <c r="Z394" s="114"/>
      <c r="AA394" s="114"/>
    </row>
    <row r="395" ht="18.0" customHeight="1">
      <c r="A395" s="114"/>
      <c r="B395" s="547"/>
      <c r="C395" s="548"/>
      <c r="D395" s="547"/>
      <c r="E395" s="548"/>
      <c r="F395" s="547"/>
      <c r="G395" s="547"/>
      <c r="H395" s="549"/>
      <c r="I395" s="111"/>
      <c r="J395" s="22"/>
      <c r="K395" s="22"/>
      <c r="L395" s="22"/>
      <c r="M395" s="22"/>
      <c r="N395" s="114"/>
      <c r="O395" s="114"/>
      <c r="P395" s="114"/>
      <c r="Q395" s="124"/>
      <c r="R395" s="114"/>
      <c r="S395" s="114"/>
      <c r="T395" s="114"/>
      <c r="U395" s="114"/>
      <c r="V395" s="114"/>
      <c r="W395" s="114"/>
      <c r="X395" s="114"/>
      <c r="Y395" s="114"/>
      <c r="Z395" s="114"/>
      <c r="AA395" s="114"/>
    </row>
    <row r="396" ht="18.0" customHeight="1">
      <c r="A396" s="114"/>
      <c r="B396" s="547"/>
      <c r="C396" s="548"/>
      <c r="D396" s="547"/>
      <c r="E396" s="548"/>
      <c r="F396" s="547"/>
      <c r="G396" s="547"/>
      <c r="H396" s="549"/>
      <c r="I396" s="111"/>
      <c r="J396" s="22"/>
      <c r="K396" s="22"/>
      <c r="L396" s="22"/>
      <c r="M396" s="22"/>
      <c r="N396" s="114"/>
      <c r="O396" s="114"/>
      <c r="P396" s="114"/>
      <c r="Q396" s="124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</row>
    <row r="397" ht="18.0" customHeight="1">
      <c r="A397" s="114"/>
      <c r="B397" s="547"/>
      <c r="C397" s="548"/>
      <c r="D397" s="547"/>
      <c r="E397" s="548"/>
      <c r="F397" s="547"/>
      <c r="G397" s="547"/>
      <c r="H397" s="549"/>
      <c r="I397" s="111"/>
      <c r="J397" s="22"/>
      <c r="K397" s="22"/>
      <c r="L397" s="22"/>
      <c r="M397" s="22"/>
      <c r="N397" s="114"/>
      <c r="O397" s="114"/>
      <c r="P397" s="114"/>
      <c r="Q397" s="124"/>
      <c r="R397" s="114"/>
      <c r="S397" s="114"/>
      <c r="T397" s="114"/>
      <c r="U397" s="114"/>
      <c r="V397" s="114"/>
      <c r="W397" s="114"/>
      <c r="X397" s="114"/>
      <c r="Y397" s="114"/>
      <c r="Z397" s="114"/>
      <c r="AA397" s="114"/>
    </row>
    <row r="398" ht="18.0" customHeight="1">
      <c r="A398" s="114"/>
      <c r="B398" s="547"/>
      <c r="C398" s="548"/>
      <c r="D398" s="547"/>
      <c r="E398" s="548"/>
      <c r="F398" s="547"/>
      <c r="G398" s="547"/>
      <c r="H398" s="549"/>
      <c r="I398" s="111"/>
      <c r="J398" s="22"/>
      <c r="K398" s="22"/>
      <c r="L398" s="22"/>
      <c r="M398" s="22"/>
      <c r="N398" s="114"/>
      <c r="O398" s="114"/>
      <c r="P398" s="114"/>
      <c r="Q398" s="124"/>
      <c r="R398" s="114"/>
      <c r="S398" s="114"/>
      <c r="T398" s="114"/>
      <c r="U398" s="114"/>
      <c r="V398" s="114"/>
      <c r="W398" s="114"/>
      <c r="X398" s="114"/>
      <c r="Y398" s="114"/>
      <c r="Z398" s="114"/>
      <c r="AA398" s="114"/>
    </row>
    <row r="399" ht="18.0" customHeight="1">
      <c r="A399" s="114"/>
      <c r="B399" s="547"/>
      <c r="C399" s="548"/>
      <c r="D399" s="547"/>
      <c r="E399" s="548"/>
      <c r="F399" s="547"/>
      <c r="G399" s="547"/>
      <c r="H399" s="549"/>
      <c r="I399" s="111"/>
      <c r="J399" s="22"/>
      <c r="K399" s="22"/>
      <c r="L399" s="22"/>
      <c r="M399" s="22"/>
      <c r="N399" s="114"/>
      <c r="O399" s="114"/>
      <c r="P399" s="114"/>
      <c r="Q399" s="124"/>
      <c r="R399" s="114"/>
      <c r="S399" s="114"/>
      <c r="T399" s="114"/>
      <c r="U399" s="114"/>
      <c r="V399" s="114"/>
      <c r="W399" s="114"/>
      <c r="X399" s="114"/>
      <c r="Y399" s="114"/>
      <c r="Z399" s="114"/>
      <c r="AA399" s="114"/>
    </row>
    <row r="400" ht="18.0" customHeight="1">
      <c r="A400" s="114"/>
      <c r="B400" s="547"/>
      <c r="C400" s="548"/>
      <c r="D400" s="547"/>
      <c r="E400" s="548"/>
      <c r="F400" s="547"/>
      <c r="G400" s="547"/>
      <c r="H400" s="549"/>
      <c r="I400" s="111"/>
      <c r="J400" s="22"/>
      <c r="K400" s="22"/>
      <c r="L400" s="22"/>
      <c r="M400" s="22"/>
      <c r="N400" s="114"/>
      <c r="O400" s="114"/>
      <c r="P400" s="114"/>
      <c r="Q400" s="124"/>
      <c r="R400" s="114"/>
      <c r="S400" s="114"/>
      <c r="T400" s="114"/>
      <c r="U400" s="114"/>
      <c r="V400" s="114"/>
      <c r="W400" s="114"/>
      <c r="X400" s="114"/>
      <c r="Y400" s="114"/>
      <c r="Z400" s="114"/>
      <c r="AA400" s="114"/>
    </row>
    <row r="401" ht="18.0" customHeight="1">
      <c r="A401" s="114"/>
      <c r="B401" s="547"/>
      <c r="C401" s="548"/>
      <c r="D401" s="547"/>
      <c r="E401" s="548"/>
      <c r="F401" s="547"/>
      <c r="G401" s="547"/>
      <c r="H401" s="549"/>
      <c r="I401" s="111"/>
      <c r="J401" s="22"/>
      <c r="K401" s="22"/>
      <c r="L401" s="22"/>
      <c r="M401" s="22"/>
      <c r="N401" s="114"/>
      <c r="O401" s="114"/>
      <c r="P401" s="114"/>
      <c r="Q401" s="124"/>
      <c r="R401" s="114"/>
      <c r="S401" s="114"/>
      <c r="T401" s="114"/>
      <c r="U401" s="114"/>
      <c r="V401" s="114"/>
      <c r="W401" s="114"/>
      <c r="X401" s="114"/>
      <c r="Y401" s="114"/>
      <c r="Z401" s="114"/>
      <c r="AA401" s="114"/>
    </row>
    <row r="402" ht="18.0" customHeight="1">
      <c r="A402" s="114"/>
      <c r="B402" s="547"/>
      <c r="C402" s="548"/>
      <c r="D402" s="547"/>
      <c r="E402" s="548"/>
      <c r="F402" s="547"/>
      <c r="G402" s="547"/>
      <c r="H402" s="549"/>
      <c r="I402" s="111"/>
      <c r="J402" s="22"/>
      <c r="K402" s="22"/>
      <c r="L402" s="22"/>
      <c r="M402" s="22"/>
      <c r="N402" s="114"/>
      <c r="O402" s="114"/>
      <c r="P402" s="114"/>
      <c r="Q402" s="124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</row>
    <row r="403" ht="18.0" customHeight="1">
      <c r="A403" s="114"/>
      <c r="B403" s="547"/>
      <c r="C403" s="548"/>
      <c r="D403" s="547"/>
      <c r="E403" s="548"/>
      <c r="F403" s="547"/>
      <c r="G403" s="547"/>
      <c r="H403" s="549"/>
      <c r="I403" s="111"/>
      <c r="J403" s="22"/>
      <c r="K403" s="22"/>
      <c r="L403" s="22"/>
      <c r="M403" s="22"/>
      <c r="N403" s="114"/>
      <c r="O403" s="114"/>
      <c r="P403" s="114"/>
      <c r="Q403" s="124"/>
      <c r="R403" s="114"/>
      <c r="S403" s="114"/>
      <c r="T403" s="114"/>
      <c r="U403" s="114"/>
      <c r="V403" s="114"/>
      <c r="W403" s="114"/>
      <c r="X403" s="114"/>
      <c r="Y403" s="114"/>
      <c r="Z403" s="114"/>
      <c r="AA403" s="114"/>
    </row>
    <row r="404" ht="18.0" customHeight="1">
      <c r="A404" s="114"/>
      <c r="B404" s="547"/>
      <c r="C404" s="548"/>
      <c r="D404" s="547"/>
      <c r="E404" s="548"/>
      <c r="F404" s="547"/>
      <c r="G404" s="547"/>
      <c r="H404" s="549"/>
      <c r="I404" s="111"/>
      <c r="J404" s="22"/>
      <c r="K404" s="22"/>
      <c r="L404" s="22"/>
      <c r="M404" s="22"/>
      <c r="N404" s="114"/>
      <c r="O404" s="114"/>
      <c r="P404" s="114"/>
      <c r="Q404" s="124"/>
      <c r="R404" s="114"/>
      <c r="S404" s="114"/>
      <c r="T404" s="114"/>
      <c r="U404" s="114"/>
      <c r="V404" s="114"/>
      <c r="W404" s="114"/>
      <c r="X404" s="114"/>
      <c r="Y404" s="114"/>
      <c r="Z404" s="114"/>
      <c r="AA404" s="114"/>
    </row>
    <row r="405" ht="18.0" customHeight="1">
      <c r="A405" s="114"/>
      <c r="B405" s="547"/>
      <c r="C405" s="548"/>
      <c r="D405" s="547"/>
      <c r="E405" s="548"/>
      <c r="F405" s="547"/>
      <c r="G405" s="547"/>
      <c r="H405" s="549"/>
      <c r="I405" s="111"/>
      <c r="J405" s="22"/>
      <c r="K405" s="22"/>
      <c r="L405" s="22"/>
      <c r="M405" s="22"/>
      <c r="N405" s="114"/>
      <c r="O405" s="114"/>
      <c r="P405" s="114"/>
      <c r="Q405" s="124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</row>
    <row r="406" ht="18.0" customHeight="1">
      <c r="A406" s="114"/>
      <c r="B406" s="547"/>
      <c r="C406" s="548"/>
      <c r="D406" s="547"/>
      <c r="E406" s="548"/>
      <c r="F406" s="547"/>
      <c r="G406" s="547"/>
      <c r="H406" s="549"/>
      <c r="I406" s="111"/>
      <c r="J406" s="22"/>
      <c r="K406" s="22"/>
      <c r="L406" s="22"/>
      <c r="M406" s="22"/>
      <c r="N406" s="114"/>
      <c r="O406" s="114"/>
      <c r="P406" s="114"/>
      <c r="Q406" s="124"/>
      <c r="R406" s="114"/>
      <c r="S406" s="114"/>
      <c r="T406" s="114"/>
      <c r="U406" s="114"/>
      <c r="V406" s="114"/>
      <c r="W406" s="114"/>
      <c r="X406" s="114"/>
      <c r="Y406" s="114"/>
      <c r="Z406" s="114"/>
      <c r="AA406" s="114"/>
    </row>
    <row r="407" ht="18.0" customHeight="1">
      <c r="A407" s="114"/>
      <c r="B407" s="547"/>
      <c r="C407" s="548"/>
      <c r="D407" s="547"/>
      <c r="E407" s="548"/>
      <c r="F407" s="547"/>
      <c r="G407" s="547"/>
      <c r="H407" s="549"/>
      <c r="I407" s="111"/>
      <c r="J407" s="22"/>
      <c r="K407" s="22"/>
      <c r="L407" s="22"/>
      <c r="M407" s="22"/>
      <c r="N407" s="114"/>
      <c r="O407" s="114"/>
      <c r="P407" s="114"/>
      <c r="Q407" s="124"/>
      <c r="R407" s="114"/>
      <c r="S407" s="114"/>
      <c r="T407" s="114"/>
      <c r="U407" s="114"/>
      <c r="V407" s="114"/>
      <c r="W407" s="114"/>
      <c r="X407" s="114"/>
      <c r="Y407" s="114"/>
      <c r="Z407" s="114"/>
      <c r="AA407" s="114"/>
    </row>
    <row r="408" ht="18.0" customHeight="1">
      <c r="A408" s="114"/>
      <c r="B408" s="547"/>
      <c r="C408" s="548"/>
      <c r="D408" s="547"/>
      <c r="E408" s="548"/>
      <c r="F408" s="547"/>
      <c r="G408" s="547"/>
      <c r="H408" s="549"/>
      <c r="I408" s="111"/>
      <c r="J408" s="22"/>
      <c r="K408" s="22"/>
      <c r="L408" s="22"/>
      <c r="M408" s="22"/>
      <c r="N408" s="114"/>
      <c r="O408" s="114"/>
      <c r="P408" s="114"/>
      <c r="Q408" s="124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</row>
    <row r="409" ht="18.0" customHeight="1">
      <c r="A409" s="114"/>
      <c r="B409" s="547"/>
      <c r="C409" s="548"/>
      <c r="D409" s="547"/>
      <c r="E409" s="548"/>
      <c r="F409" s="547"/>
      <c r="G409" s="547"/>
      <c r="H409" s="549"/>
      <c r="I409" s="111"/>
      <c r="J409" s="22"/>
      <c r="K409" s="22"/>
      <c r="L409" s="22"/>
      <c r="M409" s="22"/>
      <c r="N409" s="114"/>
      <c r="O409" s="114"/>
      <c r="P409" s="114"/>
      <c r="Q409" s="124"/>
      <c r="R409" s="114"/>
      <c r="S409" s="114"/>
      <c r="T409" s="114"/>
      <c r="U409" s="114"/>
      <c r="V409" s="114"/>
      <c r="W409" s="114"/>
      <c r="X409" s="114"/>
      <c r="Y409" s="114"/>
      <c r="Z409" s="114"/>
      <c r="AA409" s="114"/>
    </row>
    <row r="410" ht="18.0" customHeight="1">
      <c r="A410" s="114"/>
      <c r="B410" s="547"/>
      <c r="C410" s="548"/>
      <c r="D410" s="547"/>
      <c r="E410" s="548"/>
      <c r="F410" s="547"/>
      <c r="G410" s="547"/>
      <c r="H410" s="549"/>
      <c r="I410" s="111"/>
      <c r="J410" s="22"/>
      <c r="K410" s="22"/>
      <c r="L410" s="22"/>
      <c r="M410" s="22"/>
      <c r="N410" s="114"/>
      <c r="O410" s="114"/>
      <c r="P410" s="114"/>
      <c r="Q410" s="12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</row>
    <row r="411" ht="18.0" customHeight="1">
      <c r="A411" s="114"/>
      <c r="B411" s="547"/>
      <c r="C411" s="548"/>
      <c r="D411" s="547"/>
      <c r="E411" s="548"/>
      <c r="F411" s="547"/>
      <c r="G411" s="547"/>
      <c r="H411" s="549"/>
      <c r="I411" s="111"/>
      <c r="J411" s="22"/>
      <c r="K411" s="22"/>
      <c r="L411" s="22"/>
      <c r="M411" s="22"/>
      <c r="N411" s="114"/>
      <c r="O411" s="114"/>
      <c r="P411" s="114"/>
      <c r="Q411" s="124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</row>
    <row r="412" ht="18.0" customHeight="1">
      <c r="A412" s="114"/>
      <c r="B412" s="547"/>
      <c r="C412" s="548"/>
      <c r="D412" s="547"/>
      <c r="E412" s="548"/>
      <c r="F412" s="547"/>
      <c r="G412" s="547"/>
      <c r="H412" s="549"/>
      <c r="I412" s="111"/>
      <c r="J412" s="22"/>
      <c r="K412" s="22"/>
      <c r="L412" s="22"/>
      <c r="M412" s="22"/>
      <c r="N412" s="114"/>
      <c r="O412" s="114"/>
      <c r="P412" s="114"/>
      <c r="Q412" s="124"/>
      <c r="R412" s="114"/>
      <c r="S412" s="114"/>
      <c r="T412" s="114"/>
      <c r="U412" s="114"/>
      <c r="V412" s="114"/>
      <c r="W412" s="114"/>
      <c r="X412" s="114"/>
      <c r="Y412" s="114"/>
      <c r="Z412" s="114"/>
      <c r="AA412" s="114"/>
    </row>
    <row r="413" ht="18.0" customHeight="1">
      <c r="A413" s="114"/>
      <c r="B413" s="547"/>
      <c r="C413" s="548"/>
      <c r="D413" s="547"/>
      <c r="E413" s="548"/>
      <c r="F413" s="547"/>
      <c r="G413" s="547"/>
      <c r="H413" s="549"/>
      <c r="I413" s="111"/>
      <c r="J413" s="22"/>
      <c r="K413" s="22"/>
      <c r="L413" s="22"/>
      <c r="M413" s="22"/>
      <c r="N413" s="114"/>
      <c r="O413" s="114"/>
      <c r="P413" s="114"/>
      <c r="Q413" s="124"/>
      <c r="R413" s="114"/>
      <c r="S413" s="114"/>
      <c r="T413" s="114"/>
      <c r="U413" s="114"/>
      <c r="V413" s="114"/>
      <c r="W413" s="114"/>
      <c r="X413" s="114"/>
      <c r="Y413" s="114"/>
      <c r="Z413" s="114"/>
      <c r="AA413" s="114"/>
    </row>
    <row r="414" ht="18.0" customHeight="1">
      <c r="A414" s="114"/>
      <c r="B414" s="547"/>
      <c r="C414" s="548"/>
      <c r="D414" s="547"/>
      <c r="E414" s="548"/>
      <c r="F414" s="547"/>
      <c r="G414" s="547"/>
      <c r="H414" s="549"/>
      <c r="I414" s="111"/>
      <c r="J414" s="22"/>
      <c r="K414" s="22"/>
      <c r="L414" s="22"/>
      <c r="M414" s="22"/>
      <c r="N414" s="114"/>
      <c r="O414" s="114"/>
      <c r="P414" s="114"/>
      <c r="Q414" s="12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</row>
    <row r="415" ht="18.0" customHeight="1">
      <c r="A415" s="114"/>
      <c r="B415" s="547"/>
      <c r="C415" s="548"/>
      <c r="D415" s="547"/>
      <c r="E415" s="548"/>
      <c r="F415" s="547"/>
      <c r="G415" s="547"/>
      <c r="H415" s="549"/>
      <c r="I415" s="111"/>
      <c r="J415" s="22"/>
      <c r="K415" s="22"/>
      <c r="L415" s="22"/>
      <c r="M415" s="22"/>
      <c r="N415" s="114"/>
      <c r="O415" s="114"/>
      <c r="P415" s="114"/>
      <c r="Q415" s="124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</row>
    <row r="416" ht="18.0" customHeight="1">
      <c r="A416" s="114"/>
      <c r="B416" s="547"/>
      <c r="C416" s="548"/>
      <c r="D416" s="547"/>
      <c r="E416" s="548"/>
      <c r="F416" s="547"/>
      <c r="G416" s="547"/>
      <c r="H416" s="549"/>
      <c r="I416" s="111"/>
      <c r="J416" s="22"/>
      <c r="K416" s="22"/>
      <c r="L416" s="22"/>
      <c r="M416" s="22"/>
      <c r="N416" s="114"/>
      <c r="O416" s="114"/>
      <c r="P416" s="114"/>
      <c r="Q416" s="124"/>
      <c r="R416" s="114"/>
      <c r="S416" s="114"/>
      <c r="T416" s="114"/>
      <c r="U416" s="114"/>
      <c r="V416" s="114"/>
      <c r="W416" s="114"/>
      <c r="X416" s="114"/>
      <c r="Y416" s="114"/>
      <c r="Z416" s="114"/>
      <c r="AA416" s="114"/>
    </row>
    <row r="417" ht="18.0" customHeight="1">
      <c r="A417" s="114"/>
      <c r="B417" s="547"/>
      <c r="C417" s="548"/>
      <c r="D417" s="547"/>
      <c r="E417" s="548"/>
      <c r="F417" s="547"/>
      <c r="G417" s="547"/>
      <c r="H417" s="549"/>
      <c r="I417" s="111"/>
      <c r="J417" s="22"/>
      <c r="K417" s="22"/>
      <c r="L417" s="22"/>
      <c r="M417" s="22"/>
      <c r="N417" s="114"/>
      <c r="O417" s="114"/>
      <c r="P417" s="114"/>
      <c r="Q417" s="124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</row>
    <row r="418" ht="18.0" customHeight="1">
      <c r="A418" s="114"/>
      <c r="B418" s="547"/>
      <c r="C418" s="548"/>
      <c r="D418" s="547"/>
      <c r="E418" s="548"/>
      <c r="F418" s="547"/>
      <c r="G418" s="547"/>
      <c r="H418" s="549"/>
      <c r="I418" s="111"/>
      <c r="J418" s="22"/>
      <c r="K418" s="22"/>
      <c r="L418" s="22"/>
      <c r="M418" s="22"/>
      <c r="N418" s="114"/>
      <c r="O418" s="114"/>
      <c r="P418" s="114"/>
      <c r="Q418" s="124"/>
      <c r="R418" s="114"/>
      <c r="S418" s="114"/>
      <c r="T418" s="114"/>
      <c r="U418" s="114"/>
      <c r="V418" s="114"/>
      <c r="W418" s="114"/>
      <c r="X418" s="114"/>
      <c r="Y418" s="114"/>
      <c r="Z418" s="114"/>
      <c r="AA418" s="114"/>
    </row>
    <row r="419" ht="18.0" customHeight="1">
      <c r="A419" s="114"/>
      <c r="B419" s="547"/>
      <c r="C419" s="548"/>
      <c r="D419" s="547"/>
      <c r="E419" s="548"/>
      <c r="F419" s="547"/>
      <c r="G419" s="547"/>
      <c r="H419" s="549"/>
      <c r="I419" s="111"/>
      <c r="J419" s="22"/>
      <c r="K419" s="22"/>
      <c r="L419" s="22"/>
      <c r="M419" s="22"/>
      <c r="N419" s="114"/>
      <c r="O419" s="114"/>
      <c r="P419" s="114"/>
      <c r="Q419" s="124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</row>
    <row r="420" ht="18.0" customHeight="1">
      <c r="A420" s="114"/>
      <c r="B420" s="547"/>
      <c r="C420" s="548"/>
      <c r="D420" s="547"/>
      <c r="E420" s="548"/>
      <c r="F420" s="547"/>
      <c r="G420" s="547"/>
      <c r="H420" s="549"/>
      <c r="I420" s="111"/>
      <c r="J420" s="22"/>
      <c r="K420" s="22"/>
      <c r="L420" s="22"/>
      <c r="M420" s="22"/>
      <c r="N420" s="114"/>
      <c r="O420" s="114"/>
      <c r="P420" s="114"/>
      <c r="Q420" s="124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</row>
    <row r="421" ht="18.0" customHeight="1">
      <c r="A421" s="114"/>
      <c r="B421" s="547"/>
      <c r="C421" s="548"/>
      <c r="D421" s="547"/>
      <c r="E421" s="548"/>
      <c r="F421" s="547"/>
      <c r="G421" s="547"/>
      <c r="H421" s="549"/>
      <c r="I421" s="111"/>
      <c r="J421" s="22"/>
      <c r="K421" s="22"/>
      <c r="L421" s="22"/>
      <c r="M421" s="22"/>
      <c r="N421" s="114"/>
      <c r="O421" s="114"/>
      <c r="P421" s="114"/>
      <c r="Q421" s="124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</row>
    <row r="422" ht="18.0" customHeight="1">
      <c r="A422" s="114"/>
      <c r="B422" s="547"/>
      <c r="C422" s="548"/>
      <c r="D422" s="547"/>
      <c r="E422" s="548"/>
      <c r="F422" s="547"/>
      <c r="G422" s="547"/>
      <c r="H422" s="549"/>
      <c r="I422" s="111"/>
      <c r="J422" s="22"/>
      <c r="K422" s="22"/>
      <c r="L422" s="22"/>
      <c r="M422" s="22"/>
      <c r="N422" s="114"/>
      <c r="O422" s="114"/>
      <c r="P422" s="114"/>
      <c r="Q422" s="124"/>
      <c r="R422" s="114"/>
      <c r="S422" s="114"/>
      <c r="T422" s="114"/>
      <c r="U422" s="114"/>
      <c r="V422" s="114"/>
      <c r="W422" s="114"/>
      <c r="X422" s="114"/>
      <c r="Y422" s="114"/>
      <c r="Z422" s="114"/>
      <c r="AA422" s="114"/>
    </row>
    <row r="423" ht="18.0" customHeight="1">
      <c r="A423" s="114"/>
      <c r="B423" s="547"/>
      <c r="C423" s="548"/>
      <c r="D423" s="547"/>
      <c r="E423" s="548"/>
      <c r="F423" s="547"/>
      <c r="G423" s="547"/>
      <c r="H423" s="549"/>
      <c r="I423" s="111"/>
      <c r="J423" s="22"/>
      <c r="K423" s="22"/>
      <c r="L423" s="22"/>
      <c r="M423" s="22"/>
      <c r="N423" s="114"/>
      <c r="O423" s="114"/>
      <c r="P423" s="114"/>
      <c r="Q423" s="124"/>
      <c r="R423" s="114"/>
      <c r="S423" s="114"/>
      <c r="T423" s="114"/>
      <c r="U423" s="114"/>
      <c r="V423" s="114"/>
      <c r="W423" s="114"/>
      <c r="X423" s="114"/>
      <c r="Y423" s="114"/>
      <c r="Z423" s="114"/>
      <c r="AA423" s="114"/>
    </row>
    <row r="424" ht="18.0" customHeight="1">
      <c r="A424" s="114"/>
      <c r="B424" s="547"/>
      <c r="C424" s="548"/>
      <c r="D424" s="547"/>
      <c r="E424" s="548"/>
      <c r="F424" s="547"/>
      <c r="G424" s="547"/>
      <c r="H424" s="549"/>
      <c r="I424" s="111"/>
      <c r="J424" s="22"/>
      <c r="K424" s="22"/>
      <c r="L424" s="22"/>
      <c r="M424" s="22"/>
      <c r="N424" s="114"/>
      <c r="O424" s="114"/>
      <c r="P424" s="114"/>
      <c r="Q424" s="124"/>
      <c r="R424" s="114"/>
      <c r="S424" s="114"/>
      <c r="T424" s="114"/>
      <c r="U424" s="114"/>
      <c r="V424" s="114"/>
      <c r="W424" s="114"/>
      <c r="X424" s="114"/>
      <c r="Y424" s="114"/>
      <c r="Z424" s="114"/>
      <c r="AA424" s="114"/>
    </row>
    <row r="425" ht="18.0" customHeight="1">
      <c r="A425" s="114"/>
      <c r="B425" s="547"/>
      <c r="C425" s="548"/>
      <c r="D425" s="547"/>
      <c r="E425" s="548"/>
      <c r="F425" s="547"/>
      <c r="G425" s="547"/>
      <c r="H425" s="549"/>
      <c r="I425" s="111"/>
      <c r="J425" s="22"/>
      <c r="K425" s="22"/>
      <c r="L425" s="22"/>
      <c r="M425" s="22"/>
      <c r="N425" s="114"/>
      <c r="O425" s="114"/>
      <c r="P425" s="114"/>
      <c r="Q425" s="124"/>
      <c r="R425" s="114"/>
      <c r="S425" s="114"/>
      <c r="T425" s="114"/>
      <c r="U425" s="114"/>
      <c r="V425" s="114"/>
      <c r="W425" s="114"/>
      <c r="X425" s="114"/>
      <c r="Y425" s="114"/>
      <c r="Z425" s="114"/>
      <c r="AA425" s="114"/>
    </row>
    <row r="426" ht="18.0" customHeight="1">
      <c r="A426" s="114"/>
      <c r="B426" s="547"/>
      <c r="C426" s="548"/>
      <c r="D426" s="547"/>
      <c r="E426" s="548"/>
      <c r="F426" s="547"/>
      <c r="G426" s="547"/>
      <c r="H426" s="549"/>
      <c r="I426" s="111"/>
      <c r="J426" s="22"/>
      <c r="K426" s="22"/>
      <c r="L426" s="22"/>
      <c r="M426" s="22"/>
      <c r="N426" s="114"/>
      <c r="O426" s="114"/>
      <c r="P426" s="114"/>
      <c r="Q426" s="12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</row>
    <row r="427" ht="18.0" customHeight="1">
      <c r="A427" s="114"/>
      <c r="B427" s="547"/>
      <c r="C427" s="548"/>
      <c r="D427" s="547"/>
      <c r="E427" s="548"/>
      <c r="F427" s="547"/>
      <c r="G427" s="547"/>
      <c r="H427" s="549"/>
      <c r="I427" s="111"/>
      <c r="J427" s="22"/>
      <c r="K427" s="22"/>
      <c r="L427" s="22"/>
      <c r="M427" s="22"/>
      <c r="N427" s="114"/>
      <c r="O427" s="114"/>
      <c r="P427" s="114"/>
      <c r="Q427" s="124"/>
      <c r="R427" s="114"/>
      <c r="S427" s="114"/>
      <c r="T427" s="114"/>
      <c r="U427" s="114"/>
      <c r="V427" s="114"/>
      <c r="W427" s="114"/>
      <c r="X427" s="114"/>
      <c r="Y427" s="114"/>
      <c r="Z427" s="114"/>
      <c r="AA427" s="114"/>
    </row>
    <row r="428" ht="18.0" customHeight="1">
      <c r="A428" s="114"/>
      <c r="B428" s="547"/>
      <c r="C428" s="548"/>
      <c r="D428" s="547"/>
      <c r="E428" s="548"/>
      <c r="F428" s="547"/>
      <c r="G428" s="547"/>
      <c r="H428" s="549"/>
      <c r="I428" s="111"/>
      <c r="J428" s="22"/>
      <c r="K428" s="22"/>
      <c r="L428" s="22"/>
      <c r="M428" s="22"/>
      <c r="N428" s="114"/>
      <c r="O428" s="114"/>
      <c r="P428" s="114"/>
      <c r="Q428" s="124"/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</row>
    <row r="429" ht="18.0" customHeight="1">
      <c r="A429" s="114"/>
      <c r="B429" s="547"/>
      <c r="C429" s="548"/>
      <c r="D429" s="547"/>
      <c r="E429" s="548"/>
      <c r="F429" s="547"/>
      <c r="G429" s="547"/>
      <c r="H429" s="549"/>
      <c r="I429" s="111"/>
      <c r="J429" s="22"/>
      <c r="K429" s="22"/>
      <c r="L429" s="22"/>
      <c r="M429" s="22"/>
      <c r="N429" s="114"/>
      <c r="O429" s="114"/>
      <c r="P429" s="114"/>
      <c r="Q429" s="124"/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</row>
    <row r="430" ht="18.0" customHeight="1">
      <c r="A430" s="114"/>
      <c r="B430" s="547"/>
      <c r="C430" s="548"/>
      <c r="D430" s="547"/>
      <c r="E430" s="548"/>
      <c r="F430" s="547"/>
      <c r="G430" s="547"/>
      <c r="H430" s="549"/>
      <c r="I430" s="111"/>
      <c r="J430" s="22"/>
      <c r="K430" s="22"/>
      <c r="L430" s="22"/>
      <c r="M430" s="22"/>
      <c r="N430" s="114"/>
      <c r="O430" s="114"/>
      <c r="P430" s="114"/>
      <c r="Q430" s="124"/>
      <c r="R430" s="114"/>
      <c r="S430" s="114"/>
      <c r="T430" s="114"/>
      <c r="U430" s="114"/>
      <c r="V430" s="114"/>
      <c r="W430" s="114"/>
      <c r="X430" s="114"/>
      <c r="Y430" s="114"/>
      <c r="Z430" s="114"/>
      <c r="AA430" s="114"/>
    </row>
    <row r="431" ht="18.0" customHeight="1">
      <c r="A431" s="114"/>
      <c r="B431" s="547"/>
      <c r="C431" s="548"/>
      <c r="D431" s="547"/>
      <c r="E431" s="548"/>
      <c r="F431" s="547"/>
      <c r="G431" s="547"/>
      <c r="H431" s="549"/>
      <c r="I431" s="111"/>
      <c r="J431" s="22"/>
      <c r="K431" s="22"/>
      <c r="L431" s="22"/>
      <c r="M431" s="22"/>
      <c r="N431" s="114"/>
      <c r="O431" s="114"/>
      <c r="P431" s="114"/>
      <c r="Q431" s="124"/>
      <c r="R431" s="114"/>
      <c r="S431" s="114"/>
      <c r="T431" s="114"/>
      <c r="U431" s="114"/>
      <c r="V431" s="114"/>
      <c r="W431" s="114"/>
      <c r="X431" s="114"/>
      <c r="Y431" s="114"/>
      <c r="Z431" s="114"/>
      <c r="AA431" s="114"/>
    </row>
    <row r="432" ht="18.0" customHeight="1">
      <c r="A432" s="114"/>
      <c r="B432" s="547"/>
      <c r="C432" s="548"/>
      <c r="D432" s="547"/>
      <c r="E432" s="548"/>
      <c r="F432" s="547"/>
      <c r="G432" s="547"/>
      <c r="H432" s="549"/>
      <c r="I432" s="111"/>
      <c r="J432" s="22"/>
      <c r="K432" s="22"/>
      <c r="L432" s="22"/>
      <c r="M432" s="22"/>
      <c r="N432" s="114"/>
      <c r="O432" s="114"/>
      <c r="P432" s="114"/>
      <c r="Q432" s="124"/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</row>
    <row r="433" ht="18.0" customHeight="1">
      <c r="A433" s="114"/>
      <c r="B433" s="547"/>
      <c r="C433" s="548"/>
      <c r="D433" s="547"/>
      <c r="E433" s="548"/>
      <c r="F433" s="547"/>
      <c r="G433" s="547"/>
      <c r="H433" s="549"/>
      <c r="I433" s="111"/>
      <c r="J433" s="22"/>
      <c r="K433" s="22"/>
      <c r="L433" s="22"/>
      <c r="M433" s="22"/>
      <c r="N433" s="114"/>
      <c r="O433" s="114"/>
      <c r="P433" s="114"/>
      <c r="Q433" s="124"/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</row>
    <row r="434" ht="18.0" customHeight="1">
      <c r="A434" s="114"/>
      <c r="B434" s="547"/>
      <c r="C434" s="548"/>
      <c r="D434" s="547"/>
      <c r="E434" s="548"/>
      <c r="F434" s="547"/>
      <c r="G434" s="547"/>
      <c r="H434" s="549"/>
      <c r="I434" s="111"/>
      <c r="J434" s="22"/>
      <c r="K434" s="22"/>
      <c r="L434" s="22"/>
      <c r="M434" s="22"/>
      <c r="N434" s="114"/>
      <c r="O434" s="114"/>
      <c r="P434" s="114"/>
      <c r="Q434" s="124"/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</row>
    <row r="435" ht="18.0" customHeight="1">
      <c r="A435" s="114"/>
      <c r="B435" s="547"/>
      <c r="C435" s="548"/>
      <c r="D435" s="547"/>
      <c r="E435" s="548"/>
      <c r="F435" s="547"/>
      <c r="G435" s="547"/>
      <c r="H435" s="549"/>
      <c r="I435" s="111"/>
      <c r="J435" s="22"/>
      <c r="K435" s="22"/>
      <c r="L435" s="22"/>
      <c r="M435" s="22"/>
      <c r="N435" s="114"/>
      <c r="O435" s="114"/>
      <c r="P435" s="114"/>
      <c r="Q435" s="124"/>
      <c r="R435" s="114"/>
      <c r="S435" s="114"/>
      <c r="T435" s="114"/>
      <c r="U435" s="114"/>
      <c r="V435" s="114"/>
      <c r="W435" s="114"/>
      <c r="X435" s="114"/>
      <c r="Y435" s="114"/>
      <c r="Z435" s="114"/>
      <c r="AA435" s="114"/>
    </row>
    <row r="436" ht="18.0" customHeight="1">
      <c r="A436" s="114"/>
      <c r="B436" s="547"/>
      <c r="C436" s="548"/>
      <c r="D436" s="547"/>
      <c r="E436" s="548"/>
      <c r="F436" s="547"/>
      <c r="G436" s="547"/>
      <c r="H436" s="549"/>
      <c r="I436" s="111"/>
      <c r="J436" s="22"/>
      <c r="K436" s="22"/>
      <c r="L436" s="22"/>
      <c r="M436" s="22"/>
      <c r="N436" s="114"/>
      <c r="O436" s="114"/>
      <c r="P436" s="114"/>
      <c r="Q436" s="124"/>
      <c r="R436" s="114"/>
      <c r="S436" s="114"/>
      <c r="T436" s="114"/>
      <c r="U436" s="114"/>
      <c r="V436" s="114"/>
      <c r="W436" s="114"/>
      <c r="X436" s="114"/>
      <c r="Y436" s="114"/>
      <c r="Z436" s="114"/>
      <c r="AA436" s="114"/>
    </row>
    <row r="437" ht="18.0" customHeight="1">
      <c r="A437" s="114"/>
      <c r="B437" s="547"/>
      <c r="C437" s="548"/>
      <c r="D437" s="547"/>
      <c r="E437" s="548"/>
      <c r="F437" s="547"/>
      <c r="G437" s="547"/>
      <c r="H437" s="549"/>
      <c r="I437" s="111"/>
      <c r="J437" s="22"/>
      <c r="K437" s="22"/>
      <c r="L437" s="22"/>
      <c r="M437" s="22"/>
      <c r="N437" s="114"/>
      <c r="O437" s="114"/>
      <c r="P437" s="114"/>
      <c r="Q437" s="124"/>
      <c r="R437" s="114"/>
      <c r="S437" s="114"/>
      <c r="T437" s="114"/>
      <c r="U437" s="114"/>
      <c r="V437" s="114"/>
      <c r="W437" s="114"/>
      <c r="X437" s="114"/>
      <c r="Y437" s="114"/>
      <c r="Z437" s="114"/>
      <c r="AA437" s="114"/>
    </row>
    <row r="438" ht="18.0" customHeight="1">
      <c r="A438" s="114"/>
      <c r="B438" s="547"/>
      <c r="C438" s="548"/>
      <c r="D438" s="547"/>
      <c r="E438" s="548"/>
      <c r="F438" s="547"/>
      <c r="G438" s="547"/>
      <c r="H438" s="549"/>
      <c r="I438" s="111"/>
      <c r="J438" s="22"/>
      <c r="K438" s="22"/>
      <c r="L438" s="22"/>
      <c r="M438" s="22"/>
      <c r="N438" s="114"/>
      <c r="O438" s="114"/>
      <c r="P438" s="114"/>
      <c r="Q438" s="124"/>
      <c r="R438" s="114"/>
      <c r="S438" s="114"/>
      <c r="T438" s="114"/>
      <c r="U438" s="114"/>
      <c r="V438" s="114"/>
      <c r="W438" s="114"/>
      <c r="X438" s="114"/>
      <c r="Y438" s="114"/>
      <c r="Z438" s="114"/>
      <c r="AA438" s="114"/>
    </row>
    <row r="439" ht="18.0" customHeight="1">
      <c r="A439" s="114"/>
      <c r="B439" s="547"/>
      <c r="C439" s="548"/>
      <c r="D439" s="547"/>
      <c r="E439" s="548"/>
      <c r="F439" s="547"/>
      <c r="G439" s="547"/>
      <c r="H439" s="549"/>
      <c r="I439" s="111"/>
      <c r="J439" s="22"/>
      <c r="K439" s="22"/>
      <c r="L439" s="22"/>
      <c r="M439" s="22"/>
      <c r="N439" s="114"/>
      <c r="O439" s="114"/>
      <c r="P439" s="114"/>
      <c r="Q439" s="124"/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</row>
    <row r="440" ht="18.0" customHeight="1">
      <c r="A440" s="114"/>
      <c r="B440" s="547"/>
      <c r="C440" s="548"/>
      <c r="D440" s="547"/>
      <c r="E440" s="548"/>
      <c r="F440" s="547"/>
      <c r="G440" s="547"/>
      <c r="H440" s="549"/>
      <c r="I440" s="111"/>
      <c r="J440" s="22"/>
      <c r="K440" s="22"/>
      <c r="L440" s="22"/>
      <c r="M440" s="22"/>
      <c r="N440" s="114"/>
      <c r="O440" s="114"/>
      <c r="P440" s="114"/>
      <c r="Q440" s="124"/>
      <c r="R440" s="114"/>
      <c r="S440" s="114"/>
      <c r="T440" s="114"/>
      <c r="U440" s="114"/>
      <c r="V440" s="114"/>
      <c r="W440" s="114"/>
      <c r="X440" s="114"/>
      <c r="Y440" s="114"/>
      <c r="Z440" s="114"/>
      <c r="AA440" s="114"/>
    </row>
    <row r="441" ht="18.0" customHeight="1">
      <c r="A441" s="114"/>
      <c r="B441" s="547"/>
      <c r="C441" s="548"/>
      <c r="D441" s="547"/>
      <c r="E441" s="548"/>
      <c r="F441" s="547"/>
      <c r="G441" s="547"/>
      <c r="H441" s="549"/>
      <c r="I441" s="111"/>
      <c r="J441" s="22"/>
      <c r="K441" s="22"/>
      <c r="L441" s="22"/>
      <c r="M441" s="22"/>
      <c r="N441" s="114"/>
      <c r="O441" s="114"/>
      <c r="P441" s="114"/>
      <c r="Q441" s="124"/>
      <c r="R441" s="114"/>
      <c r="S441" s="114"/>
      <c r="T441" s="114"/>
      <c r="U441" s="114"/>
      <c r="V441" s="114"/>
      <c r="W441" s="114"/>
      <c r="X441" s="114"/>
      <c r="Y441" s="114"/>
      <c r="Z441" s="114"/>
      <c r="AA441" s="114"/>
    </row>
    <row r="442" ht="18.0" customHeight="1">
      <c r="A442" s="114"/>
      <c r="B442" s="547"/>
      <c r="C442" s="548"/>
      <c r="D442" s="547"/>
      <c r="E442" s="548"/>
      <c r="F442" s="547"/>
      <c r="G442" s="547"/>
      <c r="H442" s="549"/>
      <c r="I442" s="111"/>
      <c r="J442" s="22"/>
      <c r="K442" s="22"/>
      <c r="L442" s="22"/>
      <c r="M442" s="22"/>
      <c r="N442" s="114"/>
      <c r="O442" s="114"/>
      <c r="P442" s="114"/>
      <c r="Q442" s="124"/>
      <c r="R442" s="114"/>
      <c r="S442" s="114"/>
      <c r="T442" s="114"/>
      <c r="U442" s="114"/>
      <c r="V442" s="114"/>
      <c r="W442" s="114"/>
      <c r="X442" s="114"/>
      <c r="Y442" s="114"/>
      <c r="Z442" s="114"/>
      <c r="AA442" s="114"/>
    </row>
    <row r="443" ht="18.0" customHeight="1">
      <c r="A443" s="114"/>
      <c r="B443" s="547"/>
      <c r="C443" s="548"/>
      <c r="D443" s="547"/>
      <c r="E443" s="548"/>
      <c r="F443" s="547"/>
      <c r="G443" s="547"/>
      <c r="H443" s="549"/>
      <c r="I443" s="111"/>
      <c r="J443" s="22"/>
      <c r="K443" s="22"/>
      <c r="L443" s="22"/>
      <c r="M443" s="22"/>
      <c r="N443" s="114"/>
      <c r="O443" s="114"/>
      <c r="P443" s="114"/>
      <c r="Q443" s="124"/>
      <c r="R443" s="114"/>
      <c r="S443" s="114"/>
      <c r="T443" s="114"/>
      <c r="U443" s="114"/>
      <c r="V443" s="114"/>
      <c r="W443" s="114"/>
      <c r="X443" s="114"/>
      <c r="Y443" s="114"/>
      <c r="Z443" s="114"/>
      <c r="AA443" s="114"/>
    </row>
    <row r="444" ht="18.0" customHeight="1">
      <c r="A444" s="114"/>
      <c r="B444" s="547"/>
      <c r="C444" s="548"/>
      <c r="D444" s="547"/>
      <c r="E444" s="548"/>
      <c r="F444" s="547"/>
      <c r="G444" s="547"/>
      <c r="H444" s="549"/>
      <c r="I444" s="111"/>
      <c r="J444" s="22"/>
      <c r="K444" s="22"/>
      <c r="L444" s="22"/>
      <c r="M444" s="22"/>
      <c r="N444" s="114"/>
      <c r="O444" s="114"/>
      <c r="P444" s="114"/>
      <c r="Q444" s="124"/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</row>
    <row r="445" ht="18.0" customHeight="1">
      <c r="A445" s="114"/>
      <c r="B445" s="547"/>
      <c r="C445" s="548"/>
      <c r="D445" s="547"/>
      <c r="E445" s="548"/>
      <c r="F445" s="547"/>
      <c r="G445" s="547"/>
      <c r="H445" s="549"/>
      <c r="I445" s="111"/>
      <c r="J445" s="22"/>
      <c r="K445" s="22"/>
      <c r="L445" s="22"/>
      <c r="M445" s="22"/>
      <c r="N445" s="114"/>
      <c r="O445" s="114"/>
      <c r="P445" s="114"/>
      <c r="Q445" s="124"/>
      <c r="R445" s="114"/>
      <c r="S445" s="114"/>
      <c r="T445" s="114"/>
      <c r="U445" s="114"/>
      <c r="V445" s="114"/>
      <c r="W445" s="114"/>
      <c r="X445" s="114"/>
      <c r="Y445" s="114"/>
      <c r="Z445" s="114"/>
      <c r="AA445" s="114"/>
    </row>
    <row r="446" ht="18.0" customHeight="1">
      <c r="A446" s="114"/>
      <c r="B446" s="547"/>
      <c r="C446" s="548"/>
      <c r="D446" s="547"/>
      <c r="E446" s="548"/>
      <c r="F446" s="547"/>
      <c r="G446" s="547"/>
      <c r="H446" s="549"/>
      <c r="I446" s="111"/>
      <c r="J446" s="22"/>
      <c r="K446" s="22"/>
      <c r="L446" s="22"/>
      <c r="M446" s="22"/>
      <c r="N446" s="114"/>
      <c r="O446" s="114"/>
      <c r="P446" s="114"/>
      <c r="Q446" s="124"/>
      <c r="R446" s="114"/>
      <c r="S446" s="114"/>
      <c r="T446" s="114"/>
      <c r="U446" s="114"/>
      <c r="V446" s="114"/>
      <c r="W446" s="114"/>
      <c r="X446" s="114"/>
      <c r="Y446" s="114"/>
      <c r="Z446" s="114"/>
      <c r="AA446" s="114"/>
    </row>
    <row r="447" ht="18.0" customHeight="1">
      <c r="A447" s="114"/>
      <c r="B447" s="547"/>
      <c r="C447" s="548"/>
      <c r="D447" s="547"/>
      <c r="E447" s="548"/>
      <c r="F447" s="547"/>
      <c r="G447" s="547"/>
      <c r="H447" s="549"/>
      <c r="I447" s="111"/>
      <c r="J447" s="22"/>
      <c r="K447" s="22"/>
      <c r="L447" s="22"/>
      <c r="M447" s="22"/>
      <c r="N447" s="114"/>
      <c r="O447" s="114"/>
      <c r="P447" s="114"/>
      <c r="Q447" s="124"/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</row>
    <row r="448" ht="18.0" customHeight="1">
      <c r="A448" s="114"/>
      <c r="B448" s="547"/>
      <c r="C448" s="548"/>
      <c r="D448" s="547"/>
      <c r="E448" s="548"/>
      <c r="F448" s="547"/>
      <c r="G448" s="547"/>
      <c r="H448" s="549"/>
      <c r="I448" s="111"/>
      <c r="J448" s="22"/>
      <c r="K448" s="22"/>
      <c r="L448" s="22"/>
      <c r="M448" s="22"/>
      <c r="N448" s="114"/>
      <c r="O448" s="114"/>
      <c r="P448" s="114"/>
      <c r="Q448" s="124"/>
      <c r="R448" s="114"/>
      <c r="S448" s="114"/>
      <c r="T448" s="114"/>
      <c r="U448" s="114"/>
      <c r="V448" s="114"/>
      <c r="W448" s="114"/>
      <c r="X448" s="114"/>
      <c r="Y448" s="114"/>
      <c r="Z448" s="114"/>
      <c r="AA448" s="114"/>
    </row>
    <row r="449" ht="18.0" customHeight="1">
      <c r="A449" s="114"/>
      <c r="B449" s="547"/>
      <c r="C449" s="548"/>
      <c r="D449" s="547"/>
      <c r="E449" s="548"/>
      <c r="F449" s="547"/>
      <c r="G449" s="547"/>
      <c r="H449" s="549"/>
      <c r="I449" s="111"/>
      <c r="J449" s="22"/>
      <c r="K449" s="22"/>
      <c r="L449" s="22"/>
      <c r="M449" s="22"/>
      <c r="N449" s="114"/>
      <c r="O449" s="114"/>
      <c r="P449" s="114"/>
      <c r="Q449" s="124"/>
      <c r="R449" s="114"/>
      <c r="S449" s="114"/>
      <c r="T449" s="114"/>
      <c r="U449" s="114"/>
      <c r="V449" s="114"/>
      <c r="W449" s="114"/>
      <c r="X449" s="114"/>
      <c r="Y449" s="114"/>
      <c r="Z449" s="114"/>
      <c r="AA449" s="114"/>
    </row>
    <row r="450" ht="18.0" customHeight="1">
      <c r="A450" s="114"/>
      <c r="B450" s="547"/>
      <c r="C450" s="548"/>
      <c r="D450" s="547"/>
      <c r="E450" s="548"/>
      <c r="F450" s="547"/>
      <c r="G450" s="547"/>
      <c r="H450" s="549"/>
      <c r="I450" s="111"/>
      <c r="J450" s="22"/>
      <c r="K450" s="22"/>
      <c r="L450" s="22"/>
      <c r="M450" s="22"/>
      <c r="N450" s="114"/>
      <c r="O450" s="114"/>
      <c r="P450" s="114"/>
      <c r="Q450" s="124"/>
      <c r="R450" s="114"/>
      <c r="S450" s="114"/>
      <c r="T450" s="114"/>
      <c r="U450" s="114"/>
      <c r="V450" s="114"/>
      <c r="W450" s="114"/>
      <c r="X450" s="114"/>
      <c r="Y450" s="114"/>
      <c r="Z450" s="114"/>
      <c r="AA450" s="114"/>
    </row>
    <row r="451" ht="18.0" customHeight="1">
      <c r="A451" s="114"/>
      <c r="B451" s="547"/>
      <c r="C451" s="548"/>
      <c r="D451" s="547"/>
      <c r="E451" s="548"/>
      <c r="F451" s="547"/>
      <c r="G451" s="547"/>
      <c r="H451" s="549"/>
      <c r="I451" s="111"/>
      <c r="J451" s="22"/>
      <c r="K451" s="22"/>
      <c r="L451" s="22"/>
      <c r="M451" s="22"/>
      <c r="N451" s="114"/>
      <c r="O451" s="114"/>
      <c r="P451" s="114"/>
      <c r="Q451" s="12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</row>
    <row r="452" ht="18.0" customHeight="1">
      <c r="A452" s="114"/>
      <c r="B452" s="547"/>
      <c r="C452" s="548"/>
      <c r="D452" s="547"/>
      <c r="E452" s="548"/>
      <c r="F452" s="547"/>
      <c r="G452" s="547"/>
      <c r="H452" s="549"/>
      <c r="I452" s="111"/>
      <c r="J452" s="22"/>
      <c r="K452" s="22"/>
      <c r="L452" s="22"/>
      <c r="M452" s="22"/>
      <c r="N452" s="114"/>
      <c r="O452" s="114"/>
      <c r="P452" s="114"/>
      <c r="Q452" s="124"/>
      <c r="R452" s="114"/>
      <c r="S452" s="114"/>
      <c r="T452" s="114"/>
      <c r="U452" s="114"/>
      <c r="V452" s="114"/>
      <c r="W452" s="114"/>
      <c r="X452" s="114"/>
      <c r="Y452" s="114"/>
      <c r="Z452" s="114"/>
      <c r="AA452" s="114"/>
    </row>
    <row r="453" ht="18.0" customHeight="1">
      <c r="A453" s="114"/>
      <c r="B453" s="547"/>
      <c r="C453" s="548"/>
      <c r="D453" s="547"/>
      <c r="E453" s="548"/>
      <c r="F453" s="547"/>
      <c r="G453" s="547"/>
      <c r="H453" s="549"/>
      <c r="I453" s="111"/>
      <c r="J453" s="22"/>
      <c r="K453" s="22"/>
      <c r="L453" s="22"/>
      <c r="M453" s="22"/>
      <c r="N453" s="114"/>
      <c r="O453" s="114"/>
      <c r="P453" s="114"/>
      <c r="Q453" s="12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</row>
    <row r="454" ht="18.0" customHeight="1">
      <c r="A454" s="114"/>
      <c r="B454" s="547"/>
      <c r="C454" s="548"/>
      <c r="D454" s="547"/>
      <c r="E454" s="548"/>
      <c r="F454" s="547"/>
      <c r="G454" s="547"/>
      <c r="H454" s="549"/>
      <c r="I454" s="111"/>
      <c r="J454" s="22"/>
      <c r="K454" s="22"/>
      <c r="L454" s="22"/>
      <c r="M454" s="22"/>
      <c r="N454" s="114"/>
      <c r="O454" s="114"/>
      <c r="P454" s="114"/>
      <c r="Q454" s="124"/>
      <c r="R454" s="114"/>
      <c r="S454" s="114"/>
      <c r="T454" s="114"/>
      <c r="U454" s="114"/>
      <c r="V454" s="114"/>
      <c r="W454" s="114"/>
      <c r="X454" s="114"/>
      <c r="Y454" s="114"/>
      <c r="Z454" s="114"/>
      <c r="AA454" s="114"/>
    </row>
    <row r="455" ht="18.0" customHeight="1">
      <c r="A455" s="114"/>
      <c r="B455" s="547"/>
      <c r="C455" s="548"/>
      <c r="D455" s="547"/>
      <c r="E455" s="548"/>
      <c r="F455" s="547"/>
      <c r="G455" s="547"/>
      <c r="H455" s="549"/>
      <c r="I455" s="111"/>
      <c r="J455" s="22"/>
      <c r="K455" s="22"/>
      <c r="L455" s="22"/>
      <c r="M455" s="22"/>
      <c r="N455" s="114"/>
      <c r="O455" s="114"/>
      <c r="P455" s="114"/>
      <c r="Q455" s="124"/>
      <c r="R455" s="114"/>
      <c r="S455" s="114"/>
      <c r="T455" s="114"/>
      <c r="U455" s="114"/>
      <c r="V455" s="114"/>
      <c r="W455" s="114"/>
      <c r="X455" s="114"/>
      <c r="Y455" s="114"/>
      <c r="Z455" s="114"/>
      <c r="AA455" s="114"/>
    </row>
    <row r="456" ht="18.0" customHeight="1">
      <c r="A456" s="114"/>
      <c r="B456" s="547"/>
      <c r="C456" s="548"/>
      <c r="D456" s="547"/>
      <c r="E456" s="548"/>
      <c r="F456" s="547"/>
      <c r="G456" s="547"/>
      <c r="H456" s="549"/>
      <c r="I456" s="111"/>
      <c r="J456" s="22"/>
      <c r="K456" s="22"/>
      <c r="L456" s="22"/>
      <c r="M456" s="22"/>
      <c r="N456" s="114"/>
      <c r="O456" s="114"/>
      <c r="P456" s="114"/>
      <c r="Q456" s="124"/>
      <c r="R456" s="114"/>
      <c r="S456" s="114"/>
      <c r="T456" s="114"/>
      <c r="U456" s="114"/>
      <c r="V456" s="114"/>
      <c r="W456" s="114"/>
      <c r="X456" s="114"/>
      <c r="Y456" s="114"/>
      <c r="Z456" s="114"/>
      <c r="AA456" s="114"/>
    </row>
    <row r="457" ht="18.0" customHeight="1">
      <c r="A457" s="114"/>
      <c r="B457" s="547"/>
      <c r="C457" s="548"/>
      <c r="D457" s="547"/>
      <c r="E457" s="548"/>
      <c r="F457" s="547"/>
      <c r="G457" s="547"/>
      <c r="H457" s="549"/>
      <c r="I457" s="111"/>
      <c r="J457" s="22"/>
      <c r="K457" s="22"/>
      <c r="L457" s="22"/>
      <c r="M457" s="22"/>
      <c r="N457" s="114"/>
      <c r="O457" s="114"/>
      <c r="P457" s="114"/>
      <c r="Q457" s="124"/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</row>
    <row r="458" ht="18.0" customHeight="1">
      <c r="A458" s="114"/>
      <c r="B458" s="547"/>
      <c r="C458" s="548"/>
      <c r="D458" s="547"/>
      <c r="E458" s="548"/>
      <c r="F458" s="547"/>
      <c r="G458" s="547"/>
      <c r="H458" s="549"/>
      <c r="I458" s="111"/>
      <c r="J458" s="22"/>
      <c r="K458" s="22"/>
      <c r="L458" s="22"/>
      <c r="M458" s="22"/>
      <c r="N458" s="114"/>
      <c r="O458" s="114"/>
      <c r="P458" s="114"/>
      <c r="Q458" s="124"/>
      <c r="R458" s="114"/>
      <c r="S458" s="114"/>
      <c r="T458" s="114"/>
      <c r="U458" s="114"/>
      <c r="V458" s="114"/>
      <c r="W458" s="114"/>
      <c r="X458" s="114"/>
      <c r="Y458" s="114"/>
      <c r="Z458" s="114"/>
      <c r="AA458" s="114"/>
    </row>
    <row r="459" ht="18.0" customHeight="1">
      <c r="A459" s="114"/>
      <c r="B459" s="547"/>
      <c r="C459" s="548"/>
      <c r="D459" s="547"/>
      <c r="E459" s="548"/>
      <c r="F459" s="547"/>
      <c r="G459" s="547"/>
      <c r="H459" s="549"/>
      <c r="I459" s="111"/>
      <c r="J459" s="22"/>
      <c r="K459" s="22"/>
      <c r="L459" s="22"/>
      <c r="M459" s="22"/>
      <c r="N459" s="114"/>
      <c r="O459" s="114"/>
      <c r="P459" s="114"/>
      <c r="Q459" s="124"/>
      <c r="R459" s="114"/>
      <c r="S459" s="114"/>
      <c r="T459" s="114"/>
      <c r="U459" s="114"/>
      <c r="V459" s="114"/>
      <c r="W459" s="114"/>
      <c r="X459" s="114"/>
      <c r="Y459" s="114"/>
      <c r="Z459" s="114"/>
      <c r="AA459" s="114"/>
    </row>
    <row r="460" ht="18.0" customHeight="1">
      <c r="A460" s="114"/>
      <c r="B460" s="547"/>
      <c r="C460" s="548"/>
      <c r="D460" s="547"/>
      <c r="E460" s="548"/>
      <c r="F460" s="547"/>
      <c r="G460" s="547"/>
      <c r="H460" s="549"/>
      <c r="I460" s="111"/>
      <c r="J460" s="22"/>
      <c r="K460" s="22"/>
      <c r="L460" s="22"/>
      <c r="M460" s="22"/>
      <c r="N460" s="114"/>
      <c r="O460" s="114"/>
      <c r="P460" s="114"/>
      <c r="Q460" s="124"/>
      <c r="R460" s="114"/>
      <c r="S460" s="114"/>
      <c r="T460" s="114"/>
      <c r="U460" s="114"/>
      <c r="V460" s="114"/>
      <c r="W460" s="114"/>
      <c r="X460" s="114"/>
      <c r="Y460" s="114"/>
      <c r="Z460" s="114"/>
      <c r="AA460" s="114"/>
    </row>
    <row r="461" ht="18.0" customHeight="1">
      <c r="A461" s="114"/>
      <c r="B461" s="547"/>
      <c r="C461" s="548"/>
      <c r="D461" s="547"/>
      <c r="E461" s="548"/>
      <c r="F461" s="547"/>
      <c r="G461" s="547"/>
      <c r="H461" s="549"/>
      <c r="I461" s="111"/>
      <c r="J461" s="22"/>
      <c r="K461" s="22"/>
      <c r="L461" s="22"/>
      <c r="M461" s="22"/>
      <c r="N461" s="114"/>
      <c r="O461" s="114"/>
      <c r="P461" s="114"/>
      <c r="Q461" s="124"/>
      <c r="R461" s="114"/>
      <c r="S461" s="114"/>
      <c r="T461" s="114"/>
      <c r="U461" s="114"/>
      <c r="V461" s="114"/>
      <c r="W461" s="114"/>
      <c r="X461" s="114"/>
      <c r="Y461" s="114"/>
      <c r="Z461" s="114"/>
      <c r="AA461" s="114"/>
    </row>
    <row r="462" ht="18.0" customHeight="1">
      <c r="A462" s="114"/>
      <c r="B462" s="547"/>
      <c r="C462" s="548"/>
      <c r="D462" s="547"/>
      <c r="E462" s="548"/>
      <c r="F462" s="547"/>
      <c r="G462" s="547"/>
      <c r="H462" s="549"/>
      <c r="I462" s="111"/>
      <c r="J462" s="22"/>
      <c r="K462" s="22"/>
      <c r="L462" s="22"/>
      <c r="M462" s="22"/>
      <c r="N462" s="114"/>
      <c r="O462" s="114"/>
      <c r="P462" s="114"/>
      <c r="Q462" s="124"/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</row>
    <row r="463" ht="18.0" customHeight="1">
      <c r="A463" s="114"/>
      <c r="B463" s="547"/>
      <c r="C463" s="548"/>
      <c r="D463" s="547"/>
      <c r="E463" s="548"/>
      <c r="F463" s="547"/>
      <c r="G463" s="547"/>
      <c r="H463" s="549"/>
      <c r="I463" s="111"/>
      <c r="J463" s="22"/>
      <c r="K463" s="22"/>
      <c r="L463" s="22"/>
      <c r="M463" s="22"/>
      <c r="N463" s="114"/>
      <c r="O463" s="114"/>
      <c r="P463" s="114"/>
      <c r="Q463" s="124"/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</row>
    <row r="464" ht="18.0" customHeight="1">
      <c r="A464" s="114"/>
      <c r="B464" s="547"/>
      <c r="C464" s="548"/>
      <c r="D464" s="547"/>
      <c r="E464" s="548"/>
      <c r="F464" s="547"/>
      <c r="G464" s="547"/>
      <c r="H464" s="549"/>
      <c r="I464" s="111"/>
      <c r="J464" s="22"/>
      <c r="K464" s="22"/>
      <c r="L464" s="22"/>
      <c r="M464" s="22"/>
      <c r="N464" s="114"/>
      <c r="O464" s="114"/>
      <c r="P464" s="114"/>
      <c r="Q464" s="124"/>
      <c r="R464" s="114"/>
      <c r="S464" s="114"/>
      <c r="T464" s="114"/>
      <c r="U464" s="114"/>
      <c r="V464" s="114"/>
      <c r="W464" s="114"/>
      <c r="X464" s="114"/>
      <c r="Y464" s="114"/>
      <c r="Z464" s="114"/>
      <c r="AA464" s="114"/>
    </row>
    <row r="465" ht="18.0" customHeight="1">
      <c r="A465" s="114"/>
      <c r="B465" s="547"/>
      <c r="C465" s="548"/>
      <c r="D465" s="547"/>
      <c r="E465" s="548"/>
      <c r="F465" s="547"/>
      <c r="G465" s="547"/>
      <c r="H465" s="549"/>
      <c r="I465" s="111"/>
      <c r="J465" s="22"/>
      <c r="K465" s="22"/>
      <c r="L465" s="22"/>
      <c r="M465" s="22"/>
      <c r="N465" s="114"/>
      <c r="O465" s="114"/>
      <c r="P465" s="114"/>
      <c r="Q465" s="124"/>
      <c r="R465" s="114"/>
      <c r="S465" s="114"/>
      <c r="T465" s="114"/>
      <c r="U465" s="114"/>
      <c r="V465" s="114"/>
      <c r="W465" s="114"/>
      <c r="X465" s="114"/>
      <c r="Y465" s="114"/>
      <c r="Z465" s="114"/>
      <c r="AA465" s="114"/>
    </row>
    <row r="466" ht="18.0" customHeight="1">
      <c r="A466" s="114"/>
      <c r="B466" s="547"/>
      <c r="C466" s="548"/>
      <c r="D466" s="547"/>
      <c r="E466" s="548"/>
      <c r="F466" s="547"/>
      <c r="G466" s="547"/>
      <c r="H466" s="549"/>
      <c r="I466" s="111"/>
      <c r="J466" s="22"/>
      <c r="K466" s="22"/>
      <c r="L466" s="22"/>
      <c r="M466" s="22"/>
      <c r="N466" s="114"/>
      <c r="O466" s="114"/>
      <c r="P466" s="114"/>
      <c r="Q466" s="124"/>
      <c r="R466" s="114"/>
      <c r="S466" s="114"/>
      <c r="T466" s="114"/>
      <c r="U466" s="114"/>
      <c r="V466" s="114"/>
      <c r="W466" s="114"/>
      <c r="X466" s="114"/>
      <c r="Y466" s="114"/>
      <c r="Z466" s="114"/>
      <c r="AA466" s="114"/>
    </row>
    <row r="467" ht="18.0" customHeight="1">
      <c r="A467" s="114"/>
      <c r="B467" s="547"/>
      <c r="C467" s="548"/>
      <c r="D467" s="547"/>
      <c r="E467" s="548"/>
      <c r="F467" s="547"/>
      <c r="G467" s="547"/>
      <c r="H467" s="549"/>
      <c r="I467" s="111"/>
      <c r="J467" s="22"/>
      <c r="K467" s="22"/>
      <c r="L467" s="22"/>
      <c r="M467" s="22"/>
      <c r="N467" s="114"/>
      <c r="O467" s="114"/>
      <c r="P467" s="114"/>
      <c r="Q467" s="124"/>
      <c r="R467" s="114"/>
      <c r="S467" s="114"/>
      <c r="T467" s="114"/>
      <c r="U467" s="114"/>
      <c r="V467" s="114"/>
      <c r="W467" s="114"/>
      <c r="X467" s="114"/>
      <c r="Y467" s="114"/>
      <c r="Z467" s="114"/>
      <c r="AA467" s="114"/>
    </row>
    <row r="468" ht="18.0" customHeight="1">
      <c r="A468" s="114"/>
      <c r="B468" s="547"/>
      <c r="C468" s="548"/>
      <c r="D468" s="547"/>
      <c r="E468" s="548"/>
      <c r="F468" s="547"/>
      <c r="G468" s="547"/>
      <c r="H468" s="549"/>
      <c r="I468" s="111"/>
      <c r="J468" s="22"/>
      <c r="K468" s="22"/>
      <c r="L468" s="22"/>
      <c r="M468" s="22"/>
      <c r="N468" s="114"/>
      <c r="O468" s="114"/>
      <c r="P468" s="114"/>
      <c r="Q468" s="124"/>
      <c r="R468" s="114"/>
      <c r="S468" s="114"/>
      <c r="T468" s="114"/>
      <c r="U468" s="114"/>
      <c r="V468" s="114"/>
      <c r="W468" s="114"/>
      <c r="X468" s="114"/>
      <c r="Y468" s="114"/>
      <c r="Z468" s="114"/>
      <c r="AA468" s="114"/>
    </row>
    <row r="469" ht="18.0" customHeight="1">
      <c r="A469" s="114"/>
      <c r="B469" s="547"/>
      <c r="C469" s="548"/>
      <c r="D469" s="547"/>
      <c r="E469" s="548"/>
      <c r="F469" s="547"/>
      <c r="G469" s="547"/>
      <c r="H469" s="549"/>
      <c r="I469" s="111"/>
      <c r="J469" s="22"/>
      <c r="K469" s="22"/>
      <c r="L469" s="22"/>
      <c r="M469" s="22"/>
      <c r="N469" s="114"/>
      <c r="O469" s="114"/>
      <c r="P469" s="114"/>
      <c r="Q469" s="124"/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</row>
    <row r="470" ht="18.0" customHeight="1">
      <c r="A470" s="114"/>
      <c r="B470" s="547"/>
      <c r="C470" s="548"/>
      <c r="D470" s="547"/>
      <c r="E470" s="548"/>
      <c r="F470" s="547"/>
      <c r="G470" s="547"/>
      <c r="H470" s="549"/>
      <c r="I470" s="111"/>
      <c r="J470" s="22"/>
      <c r="K470" s="22"/>
      <c r="L470" s="22"/>
      <c r="M470" s="22"/>
      <c r="N470" s="114"/>
      <c r="O470" s="114"/>
      <c r="P470" s="114"/>
      <c r="Q470" s="124"/>
      <c r="R470" s="114"/>
      <c r="S470" s="114"/>
      <c r="T470" s="114"/>
      <c r="U470" s="114"/>
      <c r="V470" s="114"/>
      <c r="W470" s="114"/>
      <c r="X470" s="114"/>
      <c r="Y470" s="114"/>
      <c r="Z470" s="114"/>
      <c r="AA470" s="114"/>
    </row>
    <row r="471" ht="18.0" customHeight="1">
      <c r="A471" s="114"/>
      <c r="B471" s="547"/>
      <c r="C471" s="548"/>
      <c r="D471" s="547"/>
      <c r="E471" s="548"/>
      <c r="F471" s="547"/>
      <c r="G471" s="547"/>
      <c r="H471" s="549"/>
      <c r="I471" s="111"/>
      <c r="J471" s="22"/>
      <c r="K471" s="22"/>
      <c r="L471" s="22"/>
      <c r="M471" s="22"/>
      <c r="N471" s="114"/>
      <c r="O471" s="114"/>
      <c r="P471" s="114"/>
      <c r="Q471" s="124"/>
      <c r="R471" s="114"/>
      <c r="S471" s="114"/>
      <c r="T471" s="114"/>
      <c r="U471" s="114"/>
      <c r="V471" s="114"/>
      <c r="W471" s="114"/>
      <c r="X471" s="114"/>
      <c r="Y471" s="114"/>
      <c r="Z471" s="114"/>
      <c r="AA471" s="114"/>
    </row>
    <row r="472" ht="18.0" customHeight="1">
      <c r="A472" s="114"/>
      <c r="B472" s="547"/>
      <c r="C472" s="548"/>
      <c r="D472" s="547"/>
      <c r="E472" s="548"/>
      <c r="F472" s="547"/>
      <c r="G472" s="547"/>
      <c r="H472" s="549"/>
      <c r="I472" s="111"/>
      <c r="J472" s="22"/>
      <c r="K472" s="22"/>
      <c r="L472" s="22"/>
      <c r="M472" s="22"/>
      <c r="N472" s="114"/>
      <c r="O472" s="114"/>
      <c r="P472" s="114"/>
      <c r="Q472" s="124"/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</row>
    <row r="473" ht="18.0" customHeight="1">
      <c r="A473" s="114"/>
      <c r="B473" s="547"/>
      <c r="C473" s="548"/>
      <c r="D473" s="547"/>
      <c r="E473" s="548"/>
      <c r="F473" s="547"/>
      <c r="G473" s="547"/>
      <c r="H473" s="549"/>
      <c r="I473" s="111"/>
      <c r="J473" s="22"/>
      <c r="K473" s="22"/>
      <c r="L473" s="22"/>
      <c r="M473" s="22"/>
      <c r="N473" s="114"/>
      <c r="O473" s="114"/>
      <c r="P473" s="114"/>
      <c r="Q473" s="124"/>
      <c r="R473" s="114"/>
      <c r="S473" s="114"/>
      <c r="T473" s="114"/>
      <c r="U473" s="114"/>
      <c r="V473" s="114"/>
      <c r="W473" s="114"/>
      <c r="X473" s="114"/>
      <c r="Y473" s="114"/>
      <c r="Z473" s="114"/>
      <c r="AA473" s="114"/>
    </row>
    <row r="474" ht="18.0" customHeight="1">
      <c r="A474" s="114"/>
      <c r="B474" s="547"/>
      <c r="C474" s="548"/>
      <c r="D474" s="547"/>
      <c r="E474" s="548"/>
      <c r="F474" s="547"/>
      <c r="G474" s="547"/>
      <c r="H474" s="549"/>
      <c r="I474" s="111"/>
      <c r="J474" s="22"/>
      <c r="K474" s="22"/>
      <c r="L474" s="22"/>
      <c r="M474" s="22"/>
      <c r="N474" s="114"/>
      <c r="O474" s="114"/>
      <c r="P474" s="114"/>
      <c r="Q474" s="124"/>
      <c r="R474" s="114"/>
      <c r="S474" s="114"/>
      <c r="T474" s="114"/>
      <c r="U474" s="114"/>
      <c r="V474" s="114"/>
      <c r="W474" s="114"/>
      <c r="X474" s="114"/>
      <c r="Y474" s="114"/>
      <c r="Z474" s="114"/>
      <c r="AA474" s="114"/>
    </row>
    <row r="475" ht="18.0" customHeight="1">
      <c r="A475" s="114"/>
      <c r="B475" s="547"/>
      <c r="C475" s="548"/>
      <c r="D475" s="547"/>
      <c r="E475" s="548"/>
      <c r="F475" s="547"/>
      <c r="G475" s="547"/>
      <c r="H475" s="549"/>
      <c r="I475" s="111"/>
      <c r="J475" s="22"/>
      <c r="K475" s="22"/>
      <c r="L475" s="22"/>
      <c r="M475" s="22"/>
      <c r="N475" s="114"/>
      <c r="O475" s="114"/>
      <c r="P475" s="114"/>
      <c r="Q475" s="124"/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</row>
    <row r="476" ht="18.0" customHeight="1">
      <c r="A476" s="114"/>
      <c r="B476" s="547"/>
      <c r="C476" s="548"/>
      <c r="D476" s="547"/>
      <c r="E476" s="548"/>
      <c r="F476" s="547"/>
      <c r="G476" s="547"/>
      <c r="H476" s="549"/>
      <c r="I476" s="111"/>
      <c r="J476" s="22"/>
      <c r="K476" s="22"/>
      <c r="L476" s="22"/>
      <c r="M476" s="22"/>
      <c r="N476" s="114"/>
      <c r="O476" s="114"/>
      <c r="P476" s="114"/>
      <c r="Q476" s="124"/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</row>
    <row r="477" ht="18.0" customHeight="1">
      <c r="A477" s="114"/>
      <c r="B477" s="547"/>
      <c r="C477" s="548"/>
      <c r="D477" s="547"/>
      <c r="E477" s="548"/>
      <c r="F477" s="547"/>
      <c r="G477" s="547"/>
      <c r="H477" s="549"/>
      <c r="I477" s="111"/>
      <c r="J477" s="22"/>
      <c r="K477" s="22"/>
      <c r="L477" s="22"/>
      <c r="M477" s="22"/>
      <c r="N477" s="114"/>
      <c r="O477" s="114"/>
      <c r="P477" s="114"/>
      <c r="Q477" s="12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</row>
    <row r="478" ht="18.0" customHeight="1">
      <c r="A478" s="114"/>
      <c r="B478" s="547"/>
      <c r="C478" s="548"/>
      <c r="D478" s="547"/>
      <c r="E478" s="548"/>
      <c r="F478" s="547"/>
      <c r="G478" s="547"/>
      <c r="H478" s="549"/>
      <c r="I478" s="111"/>
      <c r="J478" s="22"/>
      <c r="K478" s="22"/>
      <c r="L478" s="22"/>
      <c r="M478" s="22"/>
      <c r="N478" s="114"/>
      <c r="O478" s="114"/>
      <c r="P478" s="114"/>
      <c r="Q478" s="124"/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</row>
    <row r="479" ht="18.0" customHeight="1">
      <c r="A479" s="114"/>
      <c r="B479" s="547"/>
      <c r="C479" s="548"/>
      <c r="D479" s="547"/>
      <c r="E479" s="548"/>
      <c r="F479" s="547"/>
      <c r="G479" s="547"/>
      <c r="H479" s="549"/>
      <c r="I479" s="111"/>
      <c r="J479" s="22"/>
      <c r="K479" s="22"/>
      <c r="L479" s="22"/>
      <c r="M479" s="22"/>
      <c r="N479" s="114"/>
      <c r="O479" s="114"/>
      <c r="P479" s="114"/>
      <c r="Q479" s="124"/>
      <c r="R479" s="114"/>
      <c r="S479" s="114"/>
      <c r="T479" s="114"/>
      <c r="U479" s="114"/>
      <c r="V479" s="114"/>
      <c r="W479" s="114"/>
      <c r="X479" s="114"/>
      <c r="Y479" s="114"/>
      <c r="Z479" s="114"/>
      <c r="AA479" s="114"/>
    </row>
    <row r="480" ht="18.0" customHeight="1">
      <c r="A480" s="114"/>
      <c r="B480" s="547"/>
      <c r="C480" s="548"/>
      <c r="D480" s="547"/>
      <c r="E480" s="548"/>
      <c r="F480" s="547"/>
      <c r="G480" s="547"/>
      <c r="H480" s="549"/>
      <c r="I480" s="111"/>
      <c r="J480" s="22"/>
      <c r="K480" s="22"/>
      <c r="L480" s="22"/>
      <c r="M480" s="22"/>
      <c r="N480" s="114"/>
      <c r="O480" s="114"/>
      <c r="P480" s="114"/>
      <c r="Q480" s="124"/>
      <c r="R480" s="114"/>
      <c r="S480" s="114"/>
      <c r="T480" s="114"/>
      <c r="U480" s="114"/>
      <c r="V480" s="114"/>
      <c r="W480" s="114"/>
      <c r="X480" s="114"/>
      <c r="Y480" s="114"/>
      <c r="Z480" s="114"/>
      <c r="AA480" s="114"/>
    </row>
    <row r="481" ht="18.0" customHeight="1">
      <c r="A481" s="114"/>
      <c r="B481" s="547"/>
      <c r="C481" s="548"/>
      <c r="D481" s="547"/>
      <c r="E481" s="548"/>
      <c r="F481" s="547"/>
      <c r="G481" s="547"/>
      <c r="H481" s="549"/>
      <c r="I481" s="111"/>
      <c r="J481" s="22"/>
      <c r="K481" s="22"/>
      <c r="L481" s="22"/>
      <c r="M481" s="22"/>
      <c r="N481" s="114"/>
      <c r="O481" s="114"/>
      <c r="P481" s="114"/>
      <c r="Q481" s="124"/>
      <c r="R481" s="114"/>
      <c r="S481" s="114"/>
      <c r="T481" s="114"/>
      <c r="U481" s="114"/>
      <c r="V481" s="114"/>
      <c r="W481" s="114"/>
      <c r="X481" s="114"/>
      <c r="Y481" s="114"/>
      <c r="Z481" s="114"/>
      <c r="AA481" s="114"/>
    </row>
    <row r="482" ht="18.0" customHeight="1">
      <c r="A482" s="114"/>
      <c r="B482" s="547"/>
      <c r="C482" s="548"/>
      <c r="D482" s="547"/>
      <c r="E482" s="548"/>
      <c r="F482" s="547"/>
      <c r="G482" s="547"/>
      <c r="H482" s="549"/>
      <c r="I482" s="111"/>
      <c r="J482" s="22"/>
      <c r="K482" s="22"/>
      <c r="L482" s="22"/>
      <c r="M482" s="22"/>
      <c r="N482" s="114"/>
      <c r="O482" s="114"/>
      <c r="P482" s="114"/>
      <c r="Q482" s="124"/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</row>
    <row r="483" ht="18.0" customHeight="1">
      <c r="A483" s="114"/>
      <c r="B483" s="547"/>
      <c r="C483" s="548"/>
      <c r="D483" s="547"/>
      <c r="E483" s="548"/>
      <c r="F483" s="547"/>
      <c r="G483" s="547"/>
      <c r="H483" s="549"/>
      <c r="I483" s="111"/>
      <c r="J483" s="22"/>
      <c r="K483" s="22"/>
      <c r="L483" s="22"/>
      <c r="M483" s="22"/>
      <c r="N483" s="114"/>
      <c r="O483" s="114"/>
      <c r="P483" s="114"/>
      <c r="Q483" s="124"/>
      <c r="R483" s="114"/>
      <c r="S483" s="114"/>
      <c r="T483" s="114"/>
      <c r="U483" s="114"/>
      <c r="V483" s="114"/>
      <c r="W483" s="114"/>
      <c r="X483" s="114"/>
      <c r="Y483" s="114"/>
      <c r="Z483" s="114"/>
      <c r="AA483" s="114"/>
    </row>
    <row r="484" ht="18.0" customHeight="1">
      <c r="A484" s="114"/>
      <c r="B484" s="547"/>
      <c r="C484" s="548"/>
      <c r="D484" s="547"/>
      <c r="E484" s="548"/>
      <c r="F484" s="547"/>
      <c r="G484" s="547"/>
      <c r="H484" s="549"/>
      <c r="I484" s="111"/>
      <c r="J484" s="22"/>
      <c r="K484" s="22"/>
      <c r="L484" s="22"/>
      <c r="M484" s="22"/>
      <c r="N484" s="114"/>
      <c r="O484" s="114"/>
      <c r="P484" s="114"/>
      <c r="Q484" s="124"/>
      <c r="R484" s="114"/>
      <c r="S484" s="114"/>
      <c r="T484" s="114"/>
      <c r="U484" s="114"/>
      <c r="V484" s="114"/>
      <c r="W484" s="114"/>
      <c r="X484" s="114"/>
      <c r="Y484" s="114"/>
      <c r="Z484" s="114"/>
      <c r="AA484" s="114"/>
    </row>
    <row r="485" ht="18.0" customHeight="1">
      <c r="A485" s="114"/>
      <c r="B485" s="547"/>
      <c r="C485" s="548"/>
      <c r="D485" s="547"/>
      <c r="E485" s="548"/>
      <c r="F485" s="547"/>
      <c r="G485" s="547"/>
      <c r="H485" s="549"/>
      <c r="I485" s="111"/>
      <c r="J485" s="22"/>
      <c r="K485" s="22"/>
      <c r="L485" s="22"/>
      <c r="M485" s="22"/>
      <c r="N485" s="114"/>
      <c r="O485" s="114"/>
      <c r="P485" s="114"/>
      <c r="Q485" s="124"/>
      <c r="R485" s="114"/>
      <c r="S485" s="114"/>
      <c r="T485" s="114"/>
      <c r="U485" s="114"/>
      <c r="V485" s="114"/>
      <c r="W485" s="114"/>
      <c r="X485" s="114"/>
      <c r="Y485" s="114"/>
      <c r="Z485" s="114"/>
      <c r="AA485" s="114"/>
    </row>
    <row r="486" ht="18.0" customHeight="1">
      <c r="A486" s="114"/>
      <c r="B486" s="547"/>
      <c r="C486" s="548"/>
      <c r="D486" s="547"/>
      <c r="E486" s="548"/>
      <c r="F486" s="547"/>
      <c r="G486" s="547"/>
      <c r="H486" s="549"/>
      <c r="I486" s="111"/>
      <c r="J486" s="22"/>
      <c r="K486" s="22"/>
      <c r="L486" s="22"/>
      <c r="M486" s="22"/>
      <c r="N486" s="114"/>
      <c r="O486" s="114"/>
      <c r="P486" s="114"/>
      <c r="Q486" s="124"/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</row>
    <row r="487" ht="18.0" customHeight="1">
      <c r="A487" s="114"/>
      <c r="B487" s="547"/>
      <c r="C487" s="548"/>
      <c r="D487" s="547"/>
      <c r="E487" s="548"/>
      <c r="F487" s="547"/>
      <c r="G487" s="547"/>
      <c r="H487" s="549"/>
      <c r="I487" s="111"/>
      <c r="J487" s="22"/>
      <c r="K487" s="22"/>
      <c r="L487" s="22"/>
      <c r="M487" s="22"/>
      <c r="N487" s="114"/>
      <c r="O487" s="114"/>
      <c r="P487" s="114"/>
      <c r="Q487" s="124"/>
      <c r="R487" s="114"/>
      <c r="S487" s="114"/>
      <c r="T487" s="114"/>
      <c r="U487" s="114"/>
      <c r="V487" s="114"/>
      <c r="W487" s="114"/>
      <c r="X487" s="114"/>
      <c r="Y487" s="114"/>
      <c r="Z487" s="114"/>
      <c r="AA487" s="114"/>
    </row>
    <row r="488" ht="18.0" customHeight="1">
      <c r="A488" s="114"/>
      <c r="B488" s="547"/>
      <c r="C488" s="548"/>
      <c r="D488" s="547"/>
      <c r="E488" s="548"/>
      <c r="F488" s="547"/>
      <c r="G488" s="547"/>
      <c r="H488" s="549"/>
      <c r="I488" s="111"/>
      <c r="J488" s="22"/>
      <c r="K488" s="22"/>
      <c r="L488" s="22"/>
      <c r="M488" s="22"/>
      <c r="N488" s="114"/>
      <c r="O488" s="114"/>
      <c r="P488" s="114"/>
      <c r="Q488" s="124"/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</row>
    <row r="489" ht="18.0" customHeight="1">
      <c r="A489" s="114"/>
      <c r="B489" s="547"/>
      <c r="C489" s="548"/>
      <c r="D489" s="547"/>
      <c r="E489" s="548"/>
      <c r="F489" s="547"/>
      <c r="G489" s="547"/>
      <c r="H489" s="549"/>
      <c r="I489" s="111"/>
      <c r="J489" s="22"/>
      <c r="K489" s="22"/>
      <c r="L489" s="22"/>
      <c r="M489" s="22"/>
      <c r="N489" s="114"/>
      <c r="O489" s="114"/>
      <c r="P489" s="114"/>
      <c r="Q489" s="124"/>
      <c r="R489" s="114"/>
      <c r="S489" s="114"/>
      <c r="T489" s="114"/>
      <c r="U489" s="114"/>
      <c r="V489" s="114"/>
      <c r="W489" s="114"/>
      <c r="X489" s="114"/>
      <c r="Y489" s="114"/>
      <c r="Z489" s="114"/>
      <c r="AA489" s="114"/>
    </row>
    <row r="490" ht="18.0" customHeight="1">
      <c r="A490" s="114"/>
      <c r="B490" s="547"/>
      <c r="C490" s="548"/>
      <c r="D490" s="547"/>
      <c r="E490" s="548"/>
      <c r="F490" s="547"/>
      <c r="G490" s="547"/>
      <c r="H490" s="549"/>
      <c r="I490" s="111"/>
      <c r="J490" s="22"/>
      <c r="K490" s="22"/>
      <c r="L490" s="22"/>
      <c r="M490" s="22"/>
      <c r="N490" s="114"/>
      <c r="O490" s="114"/>
      <c r="P490" s="114"/>
      <c r="Q490" s="124"/>
      <c r="R490" s="114"/>
      <c r="S490" s="114"/>
      <c r="T490" s="114"/>
      <c r="U490" s="114"/>
      <c r="V490" s="114"/>
      <c r="W490" s="114"/>
      <c r="X490" s="114"/>
      <c r="Y490" s="114"/>
      <c r="Z490" s="114"/>
      <c r="AA490" s="114"/>
    </row>
    <row r="491" ht="18.0" customHeight="1">
      <c r="A491" s="114"/>
      <c r="B491" s="547"/>
      <c r="C491" s="548"/>
      <c r="D491" s="547"/>
      <c r="E491" s="548"/>
      <c r="F491" s="547"/>
      <c r="G491" s="547"/>
      <c r="H491" s="549"/>
      <c r="I491" s="111"/>
      <c r="J491" s="22"/>
      <c r="K491" s="22"/>
      <c r="L491" s="22"/>
      <c r="M491" s="22"/>
      <c r="N491" s="114"/>
      <c r="O491" s="114"/>
      <c r="P491" s="114"/>
      <c r="Q491" s="124"/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</row>
    <row r="492" ht="18.0" customHeight="1">
      <c r="A492" s="114"/>
      <c r="B492" s="547"/>
      <c r="C492" s="548"/>
      <c r="D492" s="547"/>
      <c r="E492" s="548"/>
      <c r="F492" s="547"/>
      <c r="G492" s="547"/>
      <c r="H492" s="549"/>
      <c r="I492" s="111"/>
      <c r="J492" s="22"/>
      <c r="K492" s="22"/>
      <c r="L492" s="22"/>
      <c r="M492" s="22"/>
      <c r="N492" s="114"/>
      <c r="O492" s="114"/>
      <c r="P492" s="114"/>
      <c r="Q492" s="124"/>
      <c r="R492" s="114"/>
      <c r="S492" s="114"/>
      <c r="T492" s="114"/>
      <c r="U492" s="114"/>
      <c r="V492" s="114"/>
      <c r="W492" s="114"/>
      <c r="X492" s="114"/>
      <c r="Y492" s="114"/>
      <c r="Z492" s="114"/>
      <c r="AA492" s="114"/>
    </row>
    <row r="493" ht="18.0" customHeight="1">
      <c r="A493" s="114"/>
      <c r="B493" s="547"/>
      <c r="C493" s="548"/>
      <c r="D493" s="547"/>
      <c r="E493" s="548"/>
      <c r="F493" s="547"/>
      <c r="G493" s="547"/>
      <c r="H493" s="549"/>
      <c r="I493" s="111"/>
      <c r="J493" s="22"/>
      <c r="K493" s="22"/>
      <c r="L493" s="22"/>
      <c r="M493" s="22"/>
      <c r="N493" s="114"/>
      <c r="O493" s="114"/>
      <c r="P493" s="114"/>
      <c r="Q493" s="124"/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</row>
    <row r="494" ht="18.0" customHeight="1">
      <c r="A494" s="114"/>
      <c r="B494" s="547"/>
      <c r="C494" s="548"/>
      <c r="D494" s="547"/>
      <c r="E494" s="548"/>
      <c r="F494" s="547"/>
      <c r="G494" s="547"/>
      <c r="H494" s="549"/>
      <c r="I494" s="111"/>
      <c r="J494" s="22"/>
      <c r="K494" s="22"/>
      <c r="L494" s="22"/>
      <c r="M494" s="22"/>
      <c r="N494" s="114"/>
      <c r="O494" s="114"/>
      <c r="P494" s="114"/>
      <c r="Q494" s="124"/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</row>
    <row r="495" ht="18.0" customHeight="1">
      <c r="A495" s="114"/>
      <c r="B495" s="547"/>
      <c r="C495" s="548"/>
      <c r="D495" s="547"/>
      <c r="E495" s="548"/>
      <c r="F495" s="547"/>
      <c r="G495" s="547"/>
      <c r="H495" s="549"/>
      <c r="I495" s="111"/>
      <c r="J495" s="22"/>
      <c r="K495" s="22"/>
      <c r="L495" s="22"/>
      <c r="M495" s="22"/>
      <c r="N495" s="114"/>
      <c r="O495" s="114"/>
      <c r="P495" s="114"/>
      <c r="Q495" s="124"/>
      <c r="R495" s="114"/>
      <c r="S495" s="114"/>
      <c r="T495" s="114"/>
      <c r="U495" s="114"/>
      <c r="V495" s="114"/>
      <c r="W495" s="114"/>
      <c r="X495" s="114"/>
      <c r="Y495" s="114"/>
      <c r="Z495" s="114"/>
      <c r="AA495" s="114"/>
    </row>
    <row r="496" ht="18.0" customHeight="1">
      <c r="A496" s="114"/>
      <c r="B496" s="547"/>
      <c r="C496" s="548"/>
      <c r="D496" s="547"/>
      <c r="E496" s="548"/>
      <c r="F496" s="547"/>
      <c r="G496" s="547"/>
      <c r="H496" s="549"/>
      <c r="I496" s="111"/>
      <c r="J496" s="22"/>
      <c r="K496" s="22"/>
      <c r="L496" s="22"/>
      <c r="M496" s="22"/>
      <c r="N496" s="114"/>
      <c r="O496" s="114"/>
      <c r="P496" s="114"/>
      <c r="Q496" s="124"/>
      <c r="R496" s="114"/>
      <c r="S496" s="114"/>
      <c r="T496" s="114"/>
      <c r="U496" s="114"/>
      <c r="V496" s="114"/>
      <c r="W496" s="114"/>
      <c r="X496" s="114"/>
      <c r="Y496" s="114"/>
      <c r="Z496" s="114"/>
      <c r="AA496" s="114"/>
    </row>
    <row r="497" ht="18.0" customHeight="1">
      <c r="A497" s="114"/>
      <c r="B497" s="547"/>
      <c r="C497" s="548"/>
      <c r="D497" s="547"/>
      <c r="E497" s="548"/>
      <c r="F497" s="547"/>
      <c r="G497" s="547"/>
      <c r="H497" s="549"/>
      <c r="I497" s="111"/>
      <c r="J497" s="22"/>
      <c r="K497" s="22"/>
      <c r="L497" s="22"/>
      <c r="M497" s="22"/>
      <c r="N497" s="114"/>
      <c r="O497" s="114"/>
      <c r="P497" s="114"/>
      <c r="Q497" s="124"/>
      <c r="R497" s="114"/>
      <c r="S497" s="114"/>
      <c r="T497" s="114"/>
      <c r="U497" s="114"/>
      <c r="V497" s="114"/>
      <c r="W497" s="114"/>
      <c r="X497" s="114"/>
      <c r="Y497" s="114"/>
      <c r="Z497" s="114"/>
      <c r="AA497" s="114"/>
    </row>
    <row r="498" ht="18.0" customHeight="1">
      <c r="A498" s="114"/>
      <c r="B498" s="547"/>
      <c r="C498" s="548"/>
      <c r="D498" s="547"/>
      <c r="E498" s="548"/>
      <c r="F498" s="547"/>
      <c r="G498" s="547"/>
      <c r="H498" s="549"/>
      <c r="I498" s="111"/>
      <c r="J498" s="22"/>
      <c r="K498" s="22"/>
      <c r="L498" s="22"/>
      <c r="M498" s="22"/>
      <c r="N498" s="114"/>
      <c r="O498" s="114"/>
      <c r="P498" s="114"/>
      <c r="Q498" s="124"/>
      <c r="R498" s="114"/>
      <c r="S498" s="114"/>
      <c r="T498" s="114"/>
      <c r="U498" s="114"/>
      <c r="V498" s="114"/>
      <c r="W498" s="114"/>
      <c r="X498" s="114"/>
      <c r="Y498" s="114"/>
      <c r="Z498" s="114"/>
      <c r="AA498" s="114"/>
    </row>
    <row r="499" ht="18.0" customHeight="1">
      <c r="A499" s="114"/>
      <c r="B499" s="547"/>
      <c r="C499" s="548"/>
      <c r="D499" s="547"/>
      <c r="E499" s="548"/>
      <c r="F499" s="547"/>
      <c r="G499" s="547"/>
      <c r="H499" s="549"/>
      <c r="I499" s="111"/>
      <c r="J499" s="22"/>
      <c r="K499" s="22"/>
      <c r="L499" s="22"/>
      <c r="M499" s="22"/>
      <c r="N499" s="114"/>
      <c r="O499" s="114"/>
      <c r="P499" s="114"/>
      <c r="Q499" s="124"/>
      <c r="R499" s="114"/>
      <c r="S499" s="114"/>
      <c r="T499" s="114"/>
      <c r="U499" s="114"/>
      <c r="V499" s="114"/>
      <c r="W499" s="114"/>
      <c r="X499" s="114"/>
      <c r="Y499" s="114"/>
      <c r="Z499" s="114"/>
      <c r="AA499" s="114"/>
    </row>
    <row r="500" ht="18.0" customHeight="1">
      <c r="A500" s="114"/>
      <c r="B500" s="547"/>
      <c r="C500" s="548"/>
      <c r="D500" s="547"/>
      <c r="E500" s="548"/>
      <c r="F500" s="547"/>
      <c r="G500" s="547"/>
      <c r="H500" s="549"/>
      <c r="I500" s="111"/>
      <c r="J500" s="22"/>
      <c r="K500" s="22"/>
      <c r="L500" s="22"/>
      <c r="M500" s="22"/>
      <c r="N500" s="114"/>
      <c r="O500" s="114"/>
      <c r="P500" s="114"/>
      <c r="Q500" s="124"/>
      <c r="R500" s="114"/>
      <c r="S500" s="114"/>
      <c r="T500" s="114"/>
      <c r="U500" s="114"/>
      <c r="V500" s="114"/>
      <c r="W500" s="114"/>
      <c r="X500" s="114"/>
      <c r="Y500" s="114"/>
      <c r="Z500" s="114"/>
      <c r="AA500" s="114"/>
    </row>
    <row r="501" ht="18.0" customHeight="1">
      <c r="A501" s="114"/>
      <c r="B501" s="547"/>
      <c r="C501" s="548"/>
      <c r="D501" s="547"/>
      <c r="E501" s="548"/>
      <c r="F501" s="547"/>
      <c r="G501" s="547"/>
      <c r="H501" s="549"/>
      <c r="I501" s="111"/>
      <c r="J501" s="22"/>
      <c r="K501" s="22"/>
      <c r="L501" s="22"/>
      <c r="M501" s="22"/>
      <c r="N501" s="114"/>
      <c r="O501" s="114"/>
      <c r="P501" s="114"/>
      <c r="Q501" s="124"/>
      <c r="R501" s="114"/>
      <c r="S501" s="114"/>
      <c r="T501" s="114"/>
      <c r="U501" s="114"/>
      <c r="V501" s="114"/>
      <c r="W501" s="114"/>
      <c r="X501" s="114"/>
      <c r="Y501" s="114"/>
      <c r="Z501" s="114"/>
      <c r="AA501" s="114"/>
    </row>
    <row r="502" ht="18.0" customHeight="1">
      <c r="A502" s="114"/>
      <c r="B502" s="547"/>
      <c r="C502" s="548"/>
      <c r="D502" s="547"/>
      <c r="E502" s="548"/>
      <c r="F502" s="547"/>
      <c r="G502" s="547"/>
      <c r="H502" s="549"/>
      <c r="I502" s="111"/>
      <c r="J502" s="22"/>
      <c r="K502" s="22"/>
      <c r="L502" s="22"/>
      <c r="M502" s="22"/>
      <c r="N502" s="114"/>
      <c r="O502" s="114"/>
      <c r="P502" s="114"/>
      <c r="Q502" s="124"/>
      <c r="R502" s="114"/>
      <c r="S502" s="114"/>
      <c r="T502" s="114"/>
      <c r="U502" s="114"/>
      <c r="V502" s="114"/>
      <c r="W502" s="114"/>
      <c r="X502" s="114"/>
      <c r="Y502" s="114"/>
      <c r="Z502" s="114"/>
      <c r="AA502" s="114"/>
    </row>
    <row r="503" ht="18.0" customHeight="1">
      <c r="A503" s="114"/>
      <c r="B503" s="547"/>
      <c r="C503" s="548"/>
      <c r="D503" s="547"/>
      <c r="E503" s="548"/>
      <c r="F503" s="547"/>
      <c r="G503" s="547"/>
      <c r="H503" s="549"/>
      <c r="I503" s="111"/>
      <c r="J503" s="22"/>
      <c r="K503" s="22"/>
      <c r="L503" s="22"/>
      <c r="M503" s="22"/>
      <c r="N503" s="114"/>
      <c r="O503" s="114"/>
      <c r="P503" s="114"/>
      <c r="Q503" s="124"/>
      <c r="R503" s="114"/>
      <c r="S503" s="114"/>
      <c r="T503" s="114"/>
      <c r="U503" s="114"/>
      <c r="V503" s="114"/>
      <c r="W503" s="114"/>
      <c r="X503" s="114"/>
      <c r="Y503" s="114"/>
      <c r="Z503" s="114"/>
      <c r="AA503" s="114"/>
    </row>
    <row r="504" ht="18.0" customHeight="1">
      <c r="A504" s="114"/>
      <c r="B504" s="547"/>
      <c r="C504" s="548"/>
      <c r="D504" s="547"/>
      <c r="E504" s="548"/>
      <c r="F504" s="547"/>
      <c r="G504" s="547"/>
      <c r="H504" s="549"/>
      <c r="I504" s="111"/>
      <c r="J504" s="22"/>
      <c r="K504" s="22"/>
      <c r="L504" s="22"/>
      <c r="M504" s="22"/>
      <c r="N504" s="114"/>
      <c r="O504" s="114"/>
      <c r="P504" s="114"/>
      <c r="Q504" s="124"/>
      <c r="R504" s="114"/>
      <c r="S504" s="114"/>
      <c r="T504" s="114"/>
      <c r="U504" s="114"/>
      <c r="V504" s="114"/>
      <c r="W504" s="114"/>
      <c r="X504" s="114"/>
      <c r="Y504" s="114"/>
      <c r="Z504" s="114"/>
      <c r="AA504" s="114"/>
    </row>
    <row r="505" ht="18.0" customHeight="1">
      <c r="A505" s="114"/>
      <c r="B505" s="547"/>
      <c r="C505" s="548"/>
      <c r="D505" s="547"/>
      <c r="E505" s="548"/>
      <c r="F505" s="547"/>
      <c r="G505" s="547"/>
      <c r="H505" s="549"/>
      <c r="I505" s="111"/>
      <c r="J505" s="22"/>
      <c r="K505" s="22"/>
      <c r="L505" s="22"/>
      <c r="M505" s="22"/>
      <c r="N505" s="114"/>
      <c r="O505" s="114"/>
      <c r="P505" s="114"/>
      <c r="Q505" s="12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</row>
    <row r="506" ht="18.0" customHeight="1">
      <c r="A506" s="114"/>
      <c r="B506" s="547"/>
      <c r="C506" s="548"/>
      <c r="D506" s="547"/>
      <c r="E506" s="548"/>
      <c r="F506" s="547"/>
      <c r="G506" s="547"/>
      <c r="H506" s="549"/>
      <c r="I506" s="111"/>
      <c r="J506" s="22"/>
      <c r="K506" s="22"/>
      <c r="L506" s="22"/>
      <c r="M506" s="22"/>
      <c r="N506" s="114"/>
      <c r="O506" s="114"/>
      <c r="P506" s="114"/>
      <c r="Q506" s="12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</row>
    <row r="507" ht="18.0" customHeight="1">
      <c r="A507" s="114"/>
      <c r="B507" s="547"/>
      <c r="C507" s="548"/>
      <c r="D507" s="547"/>
      <c r="E507" s="548"/>
      <c r="F507" s="547"/>
      <c r="G507" s="547"/>
      <c r="H507" s="549"/>
      <c r="I507" s="111"/>
      <c r="J507" s="22"/>
      <c r="K507" s="22"/>
      <c r="L507" s="22"/>
      <c r="M507" s="22"/>
      <c r="N507" s="114"/>
      <c r="O507" s="114"/>
      <c r="P507" s="114"/>
      <c r="Q507" s="124"/>
      <c r="R507" s="114"/>
      <c r="S507" s="114"/>
      <c r="T507" s="114"/>
      <c r="U507" s="114"/>
      <c r="V507" s="114"/>
      <c r="W507" s="114"/>
      <c r="X507" s="114"/>
      <c r="Y507" s="114"/>
      <c r="Z507" s="114"/>
      <c r="AA507" s="114"/>
    </row>
    <row r="508" ht="18.0" customHeight="1">
      <c r="A508" s="114"/>
      <c r="B508" s="547"/>
      <c r="C508" s="548"/>
      <c r="D508" s="547"/>
      <c r="E508" s="548"/>
      <c r="F508" s="547"/>
      <c r="G508" s="547"/>
      <c r="H508" s="549"/>
      <c r="I508" s="111"/>
      <c r="J508" s="22"/>
      <c r="K508" s="22"/>
      <c r="L508" s="22"/>
      <c r="M508" s="22"/>
      <c r="N508" s="114"/>
      <c r="O508" s="114"/>
      <c r="P508" s="114"/>
      <c r="Q508" s="124"/>
      <c r="R508" s="114"/>
      <c r="S508" s="114"/>
      <c r="T508" s="114"/>
      <c r="U508" s="114"/>
      <c r="V508" s="114"/>
      <c r="W508" s="114"/>
      <c r="X508" s="114"/>
      <c r="Y508" s="114"/>
      <c r="Z508" s="114"/>
      <c r="AA508" s="114"/>
    </row>
    <row r="509" ht="18.0" customHeight="1">
      <c r="A509" s="114"/>
      <c r="B509" s="547"/>
      <c r="C509" s="548"/>
      <c r="D509" s="547"/>
      <c r="E509" s="548"/>
      <c r="F509" s="547"/>
      <c r="G509" s="547"/>
      <c r="H509" s="549"/>
      <c r="I509" s="111"/>
      <c r="J509" s="22"/>
      <c r="K509" s="22"/>
      <c r="L509" s="22"/>
      <c r="M509" s="22"/>
      <c r="N509" s="114"/>
      <c r="O509" s="114"/>
      <c r="P509" s="114"/>
      <c r="Q509" s="124"/>
      <c r="R509" s="114"/>
      <c r="S509" s="114"/>
      <c r="T509" s="114"/>
      <c r="U509" s="114"/>
      <c r="V509" s="114"/>
      <c r="W509" s="114"/>
      <c r="X509" s="114"/>
      <c r="Y509" s="114"/>
      <c r="Z509" s="114"/>
      <c r="AA509" s="114"/>
    </row>
    <row r="510" ht="18.0" customHeight="1">
      <c r="A510" s="114"/>
      <c r="B510" s="547"/>
      <c r="C510" s="548"/>
      <c r="D510" s="547"/>
      <c r="E510" s="548"/>
      <c r="F510" s="547"/>
      <c r="G510" s="547"/>
      <c r="H510" s="549"/>
      <c r="I510" s="111"/>
      <c r="J510" s="22"/>
      <c r="K510" s="22"/>
      <c r="L510" s="22"/>
      <c r="M510" s="22"/>
      <c r="N510" s="114"/>
      <c r="O510" s="114"/>
      <c r="P510" s="114"/>
      <c r="Q510" s="124"/>
      <c r="R510" s="114"/>
      <c r="S510" s="114"/>
      <c r="T510" s="114"/>
      <c r="U510" s="114"/>
      <c r="V510" s="114"/>
      <c r="W510" s="114"/>
      <c r="X510" s="114"/>
      <c r="Y510" s="114"/>
      <c r="Z510" s="114"/>
      <c r="AA510" s="114"/>
    </row>
    <row r="511" ht="18.0" customHeight="1">
      <c r="A511" s="114"/>
      <c r="B511" s="547"/>
      <c r="C511" s="548"/>
      <c r="D511" s="547"/>
      <c r="E511" s="548"/>
      <c r="F511" s="547"/>
      <c r="G511" s="547"/>
      <c r="H511" s="549"/>
      <c r="I511" s="111"/>
      <c r="J511" s="22"/>
      <c r="K511" s="22"/>
      <c r="L511" s="22"/>
      <c r="M511" s="22"/>
      <c r="N511" s="114"/>
      <c r="O511" s="114"/>
      <c r="P511" s="114"/>
      <c r="Q511" s="124"/>
      <c r="R511" s="114"/>
      <c r="S511" s="114"/>
      <c r="T511" s="114"/>
      <c r="U511" s="114"/>
      <c r="V511" s="114"/>
      <c r="W511" s="114"/>
      <c r="X511" s="114"/>
      <c r="Y511" s="114"/>
      <c r="Z511" s="114"/>
      <c r="AA511" s="114"/>
    </row>
    <row r="512" ht="18.0" customHeight="1">
      <c r="A512" s="114"/>
      <c r="B512" s="547"/>
      <c r="C512" s="548"/>
      <c r="D512" s="547"/>
      <c r="E512" s="548"/>
      <c r="F512" s="547"/>
      <c r="G512" s="547"/>
      <c r="H512" s="549"/>
      <c r="I512" s="111"/>
      <c r="J512" s="22"/>
      <c r="K512" s="22"/>
      <c r="L512" s="22"/>
      <c r="M512" s="22"/>
      <c r="N512" s="114"/>
      <c r="O512" s="114"/>
      <c r="P512" s="114"/>
      <c r="Q512" s="124"/>
      <c r="R512" s="114"/>
      <c r="S512" s="114"/>
      <c r="T512" s="114"/>
      <c r="U512" s="114"/>
      <c r="V512" s="114"/>
      <c r="W512" s="114"/>
      <c r="X512" s="114"/>
      <c r="Y512" s="114"/>
      <c r="Z512" s="114"/>
      <c r="AA512" s="114"/>
    </row>
    <row r="513" ht="18.0" customHeight="1">
      <c r="A513" s="114"/>
      <c r="B513" s="547"/>
      <c r="C513" s="548"/>
      <c r="D513" s="547"/>
      <c r="E513" s="548"/>
      <c r="F513" s="547"/>
      <c r="G513" s="547"/>
      <c r="H513" s="549"/>
      <c r="I513" s="111"/>
      <c r="J513" s="22"/>
      <c r="K513" s="22"/>
      <c r="L513" s="22"/>
      <c r="M513" s="22"/>
      <c r="N513" s="114"/>
      <c r="O513" s="114"/>
      <c r="P513" s="114"/>
      <c r="Q513" s="124"/>
      <c r="R513" s="114"/>
      <c r="S513" s="114"/>
      <c r="T513" s="114"/>
      <c r="U513" s="114"/>
      <c r="V513" s="114"/>
      <c r="W513" s="114"/>
      <c r="X513" s="114"/>
      <c r="Y513" s="114"/>
      <c r="Z513" s="114"/>
      <c r="AA513" s="114"/>
    </row>
    <row r="514" ht="18.0" customHeight="1">
      <c r="A514" s="114"/>
      <c r="B514" s="547"/>
      <c r="C514" s="548"/>
      <c r="D514" s="547"/>
      <c r="E514" s="548"/>
      <c r="F514" s="547"/>
      <c r="G514" s="547"/>
      <c r="H514" s="549"/>
      <c r="I514" s="111"/>
      <c r="J514" s="22"/>
      <c r="K514" s="22"/>
      <c r="L514" s="22"/>
      <c r="M514" s="22"/>
      <c r="N514" s="114"/>
      <c r="O514" s="114"/>
      <c r="P514" s="114"/>
      <c r="Q514" s="124"/>
      <c r="R514" s="114"/>
      <c r="S514" s="114"/>
      <c r="T514" s="114"/>
      <c r="U514" s="114"/>
      <c r="V514" s="114"/>
      <c r="W514" s="114"/>
      <c r="X514" s="114"/>
      <c r="Y514" s="114"/>
      <c r="Z514" s="114"/>
      <c r="AA514" s="114"/>
    </row>
    <row r="515" ht="18.0" customHeight="1">
      <c r="A515" s="114"/>
      <c r="B515" s="547"/>
      <c r="C515" s="548"/>
      <c r="D515" s="547"/>
      <c r="E515" s="548"/>
      <c r="F515" s="547"/>
      <c r="G515" s="547"/>
      <c r="H515" s="549"/>
      <c r="I515" s="111"/>
      <c r="J515" s="22"/>
      <c r="K515" s="22"/>
      <c r="L515" s="22"/>
      <c r="M515" s="22"/>
      <c r="N515" s="114"/>
      <c r="O515" s="114"/>
      <c r="P515" s="114"/>
      <c r="Q515" s="124"/>
      <c r="R515" s="114"/>
      <c r="S515" s="114"/>
      <c r="T515" s="114"/>
      <c r="U515" s="114"/>
      <c r="V515" s="114"/>
      <c r="W515" s="114"/>
      <c r="X515" s="114"/>
      <c r="Y515" s="114"/>
      <c r="Z515" s="114"/>
      <c r="AA515" s="114"/>
    </row>
    <row r="516" ht="18.0" customHeight="1">
      <c r="A516" s="114"/>
      <c r="B516" s="547"/>
      <c r="C516" s="548"/>
      <c r="D516" s="547"/>
      <c r="E516" s="548"/>
      <c r="F516" s="547"/>
      <c r="G516" s="547"/>
      <c r="H516" s="549"/>
      <c r="I516" s="111"/>
      <c r="J516" s="22"/>
      <c r="K516" s="22"/>
      <c r="L516" s="22"/>
      <c r="M516" s="22"/>
      <c r="N516" s="114"/>
      <c r="O516" s="114"/>
      <c r="P516" s="114"/>
      <c r="Q516" s="124"/>
      <c r="R516" s="114"/>
      <c r="S516" s="114"/>
      <c r="T516" s="114"/>
      <c r="U516" s="114"/>
      <c r="V516" s="114"/>
      <c r="W516" s="114"/>
      <c r="X516" s="114"/>
      <c r="Y516" s="114"/>
      <c r="Z516" s="114"/>
      <c r="AA516" s="114"/>
    </row>
    <row r="517" ht="18.0" customHeight="1">
      <c r="A517" s="114"/>
      <c r="B517" s="547"/>
      <c r="C517" s="548"/>
      <c r="D517" s="547"/>
      <c r="E517" s="548"/>
      <c r="F517" s="547"/>
      <c r="G517" s="547"/>
      <c r="H517" s="549"/>
      <c r="I517" s="111"/>
      <c r="J517" s="22"/>
      <c r="K517" s="22"/>
      <c r="L517" s="22"/>
      <c r="M517" s="22"/>
      <c r="N517" s="114"/>
      <c r="O517" s="114"/>
      <c r="P517" s="114"/>
      <c r="Q517" s="124"/>
      <c r="R517" s="114"/>
      <c r="S517" s="114"/>
      <c r="T517" s="114"/>
      <c r="U517" s="114"/>
      <c r="V517" s="114"/>
      <c r="W517" s="114"/>
      <c r="X517" s="114"/>
      <c r="Y517" s="114"/>
      <c r="Z517" s="114"/>
      <c r="AA517" s="114"/>
    </row>
    <row r="518" ht="18.0" customHeight="1">
      <c r="A518" s="114"/>
      <c r="B518" s="547"/>
      <c r="C518" s="548"/>
      <c r="D518" s="547"/>
      <c r="E518" s="548"/>
      <c r="F518" s="547"/>
      <c r="G518" s="547"/>
      <c r="H518" s="549"/>
      <c r="I518" s="111"/>
      <c r="J518" s="22"/>
      <c r="K518" s="22"/>
      <c r="L518" s="22"/>
      <c r="M518" s="22"/>
      <c r="N518" s="114"/>
      <c r="O518" s="114"/>
      <c r="P518" s="114"/>
      <c r="Q518" s="12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</row>
    <row r="519" ht="18.0" customHeight="1">
      <c r="A519" s="114"/>
      <c r="B519" s="547"/>
      <c r="C519" s="548"/>
      <c r="D519" s="547"/>
      <c r="E519" s="548"/>
      <c r="F519" s="547"/>
      <c r="G519" s="547"/>
      <c r="H519" s="549"/>
      <c r="I519" s="111"/>
      <c r="J519" s="22"/>
      <c r="K519" s="22"/>
      <c r="L519" s="22"/>
      <c r="M519" s="22"/>
      <c r="N519" s="114"/>
      <c r="O519" s="114"/>
      <c r="P519" s="114"/>
      <c r="Q519" s="12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</row>
    <row r="520" ht="18.0" customHeight="1">
      <c r="A520" s="114"/>
      <c r="B520" s="547"/>
      <c r="C520" s="548"/>
      <c r="D520" s="547"/>
      <c r="E520" s="548"/>
      <c r="F520" s="547"/>
      <c r="G520" s="547"/>
      <c r="H520" s="549"/>
      <c r="I520" s="111"/>
      <c r="J520" s="22"/>
      <c r="K520" s="22"/>
      <c r="L520" s="22"/>
      <c r="M520" s="22"/>
      <c r="N520" s="114"/>
      <c r="O520" s="114"/>
      <c r="P520" s="114"/>
      <c r="Q520" s="124"/>
      <c r="R520" s="114"/>
      <c r="S520" s="114"/>
      <c r="T520" s="114"/>
      <c r="U520" s="114"/>
      <c r="V520" s="114"/>
      <c r="W520" s="114"/>
      <c r="X520" s="114"/>
      <c r="Y520" s="114"/>
      <c r="Z520" s="114"/>
      <c r="AA520" s="114"/>
    </row>
    <row r="521" ht="18.0" customHeight="1">
      <c r="A521" s="114"/>
      <c r="B521" s="547"/>
      <c r="C521" s="548"/>
      <c r="D521" s="547"/>
      <c r="E521" s="548"/>
      <c r="F521" s="547"/>
      <c r="G521" s="547"/>
      <c r="H521" s="549"/>
      <c r="I521" s="111"/>
      <c r="J521" s="22"/>
      <c r="K521" s="22"/>
      <c r="L521" s="22"/>
      <c r="M521" s="22"/>
      <c r="N521" s="114"/>
      <c r="O521" s="114"/>
      <c r="P521" s="114"/>
      <c r="Q521" s="124"/>
      <c r="R521" s="114"/>
      <c r="S521" s="114"/>
      <c r="T521" s="114"/>
      <c r="U521" s="114"/>
      <c r="V521" s="114"/>
      <c r="W521" s="114"/>
      <c r="X521" s="114"/>
      <c r="Y521" s="114"/>
      <c r="Z521" s="114"/>
      <c r="AA521" s="114"/>
    </row>
    <row r="522" ht="18.0" customHeight="1">
      <c r="A522" s="114"/>
      <c r="B522" s="547"/>
      <c r="C522" s="548"/>
      <c r="D522" s="547"/>
      <c r="E522" s="548"/>
      <c r="F522" s="547"/>
      <c r="G522" s="547"/>
      <c r="H522" s="549"/>
      <c r="I522" s="111"/>
      <c r="J522" s="22"/>
      <c r="K522" s="22"/>
      <c r="L522" s="22"/>
      <c r="M522" s="22"/>
      <c r="N522" s="114"/>
      <c r="O522" s="114"/>
      <c r="P522" s="114"/>
      <c r="Q522" s="124"/>
      <c r="R522" s="114"/>
      <c r="S522" s="114"/>
      <c r="T522" s="114"/>
      <c r="U522" s="114"/>
      <c r="V522" s="114"/>
      <c r="W522" s="114"/>
      <c r="X522" s="114"/>
      <c r="Y522" s="114"/>
      <c r="Z522" s="114"/>
      <c r="AA522" s="114"/>
    </row>
    <row r="523" ht="18.0" customHeight="1">
      <c r="A523" s="114"/>
      <c r="B523" s="547"/>
      <c r="C523" s="548"/>
      <c r="D523" s="547"/>
      <c r="E523" s="548"/>
      <c r="F523" s="547"/>
      <c r="G523" s="547"/>
      <c r="H523" s="549"/>
      <c r="I523" s="111"/>
      <c r="J523" s="22"/>
      <c r="K523" s="22"/>
      <c r="L523" s="22"/>
      <c r="M523" s="22"/>
      <c r="N523" s="114"/>
      <c r="O523" s="114"/>
      <c r="P523" s="114"/>
      <c r="Q523" s="124"/>
      <c r="R523" s="114"/>
      <c r="S523" s="114"/>
      <c r="T523" s="114"/>
      <c r="U523" s="114"/>
      <c r="V523" s="114"/>
      <c r="W523" s="114"/>
      <c r="X523" s="114"/>
      <c r="Y523" s="114"/>
      <c r="Z523" s="114"/>
      <c r="AA523" s="114"/>
    </row>
    <row r="524" ht="18.0" customHeight="1">
      <c r="A524" s="114"/>
      <c r="B524" s="547"/>
      <c r="C524" s="548"/>
      <c r="D524" s="547"/>
      <c r="E524" s="548"/>
      <c r="F524" s="547"/>
      <c r="G524" s="547"/>
      <c r="H524" s="549"/>
      <c r="I524" s="111"/>
      <c r="J524" s="22"/>
      <c r="K524" s="22"/>
      <c r="L524" s="22"/>
      <c r="M524" s="22"/>
      <c r="N524" s="114"/>
      <c r="O524" s="114"/>
      <c r="P524" s="114"/>
      <c r="Q524" s="124"/>
      <c r="R524" s="114"/>
      <c r="S524" s="114"/>
      <c r="T524" s="114"/>
      <c r="U524" s="114"/>
      <c r="V524" s="114"/>
      <c r="W524" s="114"/>
      <c r="X524" s="114"/>
      <c r="Y524" s="114"/>
      <c r="Z524" s="114"/>
      <c r="AA524" s="114"/>
    </row>
    <row r="525" ht="18.0" customHeight="1">
      <c r="A525" s="114"/>
      <c r="B525" s="547"/>
      <c r="C525" s="548"/>
      <c r="D525" s="547"/>
      <c r="E525" s="548"/>
      <c r="F525" s="547"/>
      <c r="G525" s="547"/>
      <c r="H525" s="549"/>
      <c r="I525" s="111"/>
      <c r="J525" s="22"/>
      <c r="K525" s="22"/>
      <c r="L525" s="22"/>
      <c r="M525" s="22"/>
      <c r="N525" s="114"/>
      <c r="O525" s="114"/>
      <c r="P525" s="114"/>
      <c r="Q525" s="124"/>
      <c r="R525" s="114"/>
      <c r="S525" s="114"/>
      <c r="T525" s="114"/>
      <c r="U525" s="114"/>
      <c r="V525" s="114"/>
      <c r="W525" s="114"/>
      <c r="X525" s="114"/>
      <c r="Y525" s="114"/>
      <c r="Z525" s="114"/>
      <c r="AA525" s="114"/>
    </row>
    <row r="526" ht="18.0" customHeight="1">
      <c r="A526" s="114"/>
      <c r="B526" s="547"/>
      <c r="C526" s="548"/>
      <c r="D526" s="547"/>
      <c r="E526" s="548"/>
      <c r="F526" s="547"/>
      <c r="G526" s="547"/>
      <c r="H526" s="549"/>
      <c r="I526" s="111"/>
      <c r="J526" s="22"/>
      <c r="K526" s="22"/>
      <c r="L526" s="22"/>
      <c r="M526" s="22"/>
      <c r="N526" s="114"/>
      <c r="O526" s="114"/>
      <c r="P526" s="114"/>
      <c r="Q526" s="124"/>
      <c r="R526" s="114"/>
      <c r="S526" s="114"/>
      <c r="T526" s="114"/>
      <c r="U526" s="114"/>
      <c r="V526" s="114"/>
      <c r="W526" s="114"/>
      <c r="X526" s="114"/>
      <c r="Y526" s="114"/>
      <c r="Z526" s="114"/>
      <c r="AA526" s="114"/>
    </row>
    <row r="527" ht="18.0" customHeight="1">
      <c r="A527" s="114"/>
      <c r="B527" s="547"/>
      <c r="C527" s="548"/>
      <c r="D527" s="547"/>
      <c r="E527" s="548"/>
      <c r="F527" s="547"/>
      <c r="G527" s="547"/>
      <c r="H527" s="549"/>
      <c r="I527" s="111"/>
      <c r="J527" s="22"/>
      <c r="K527" s="22"/>
      <c r="L527" s="22"/>
      <c r="M527" s="22"/>
      <c r="N527" s="114"/>
      <c r="O527" s="114"/>
      <c r="P527" s="114"/>
      <c r="Q527" s="124"/>
      <c r="R527" s="114"/>
      <c r="S527" s="114"/>
      <c r="T527" s="114"/>
      <c r="U527" s="114"/>
      <c r="V527" s="114"/>
      <c r="W527" s="114"/>
      <c r="X527" s="114"/>
      <c r="Y527" s="114"/>
      <c r="Z527" s="114"/>
      <c r="AA527" s="114"/>
    </row>
    <row r="528" ht="18.0" customHeight="1">
      <c r="A528" s="114"/>
      <c r="B528" s="547"/>
      <c r="C528" s="548"/>
      <c r="D528" s="547"/>
      <c r="E528" s="548"/>
      <c r="F528" s="547"/>
      <c r="G528" s="547"/>
      <c r="H528" s="549"/>
      <c r="I528" s="111"/>
      <c r="J528" s="22"/>
      <c r="K528" s="22"/>
      <c r="L528" s="22"/>
      <c r="M528" s="22"/>
      <c r="N528" s="114"/>
      <c r="O528" s="114"/>
      <c r="P528" s="114"/>
      <c r="Q528" s="124"/>
      <c r="R528" s="114"/>
      <c r="S528" s="114"/>
      <c r="T528" s="114"/>
      <c r="U528" s="114"/>
      <c r="V528" s="114"/>
      <c r="W528" s="114"/>
      <c r="X528" s="114"/>
      <c r="Y528" s="114"/>
      <c r="Z528" s="114"/>
      <c r="AA528" s="114"/>
    </row>
    <row r="529" ht="18.0" customHeight="1">
      <c r="A529" s="114"/>
      <c r="B529" s="547"/>
      <c r="C529" s="548"/>
      <c r="D529" s="547"/>
      <c r="E529" s="548"/>
      <c r="F529" s="547"/>
      <c r="G529" s="547"/>
      <c r="H529" s="549"/>
      <c r="I529" s="111"/>
      <c r="J529" s="22"/>
      <c r="K529" s="22"/>
      <c r="L529" s="22"/>
      <c r="M529" s="22"/>
      <c r="N529" s="114"/>
      <c r="O529" s="114"/>
      <c r="P529" s="114"/>
      <c r="Q529" s="124"/>
      <c r="R529" s="114"/>
      <c r="S529" s="114"/>
      <c r="T529" s="114"/>
      <c r="U529" s="114"/>
      <c r="V529" s="114"/>
      <c r="W529" s="114"/>
      <c r="X529" s="114"/>
      <c r="Y529" s="114"/>
      <c r="Z529" s="114"/>
      <c r="AA529" s="114"/>
    </row>
    <row r="530" ht="18.0" customHeight="1">
      <c r="A530" s="114"/>
      <c r="B530" s="547"/>
      <c r="C530" s="548"/>
      <c r="D530" s="547"/>
      <c r="E530" s="548"/>
      <c r="F530" s="547"/>
      <c r="G530" s="547"/>
      <c r="H530" s="549"/>
      <c r="I530" s="111"/>
      <c r="J530" s="22"/>
      <c r="K530" s="22"/>
      <c r="L530" s="22"/>
      <c r="M530" s="22"/>
      <c r="N530" s="114"/>
      <c r="O530" s="114"/>
      <c r="P530" s="114"/>
      <c r="Q530" s="124"/>
      <c r="R530" s="114"/>
      <c r="S530" s="114"/>
      <c r="T530" s="114"/>
      <c r="U530" s="114"/>
      <c r="V530" s="114"/>
      <c r="W530" s="114"/>
      <c r="X530" s="114"/>
      <c r="Y530" s="114"/>
      <c r="Z530" s="114"/>
      <c r="AA530" s="114"/>
    </row>
    <row r="531" ht="18.0" customHeight="1">
      <c r="A531" s="114"/>
      <c r="B531" s="547"/>
      <c r="C531" s="548"/>
      <c r="D531" s="547"/>
      <c r="E531" s="548"/>
      <c r="F531" s="547"/>
      <c r="G531" s="547"/>
      <c r="H531" s="549"/>
      <c r="I531" s="111"/>
      <c r="J531" s="22"/>
      <c r="K531" s="22"/>
      <c r="L531" s="22"/>
      <c r="M531" s="22"/>
      <c r="N531" s="114"/>
      <c r="O531" s="114"/>
      <c r="P531" s="114"/>
      <c r="Q531" s="124"/>
      <c r="R531" s="114"/>
      <c r="S531" s="114"/>
      <c r="T531" s="114"/>
      <c r="U531" s="114"/>
      <c r="V531" s="114"/>
      <c r="W531" s="114"/>
      <c r="X531" s="114"/>
      <c r="Y531" s="114"/>
      <c r="Z531" s="114"/>
      <c r="AA531" s="114"/>
    </row>
    <row r="532" ht="18.0" customHeight="1">
      <c r="A532" s="114"/>
      <c r="B532" s="547"/>
      <c r="C532" s="548"/>
      <c r="D532" s="547"/>
      <c r="E532" s="548"/>
      <c r="F532" s="547"/>
      <c r="G532" s="547"/>
      <c r="H532" s="549"/>
      <c r="I532" s="111"/>
      <c r="J532" s="22"/>
      <c r="K532" s="22"/>
      <c r="L532" s="22"/>
      <c r="M532" s="22"/>
      <c r="N532" s="114"/>
      <c r="O532" s="114"/>
      <c r="P532" s="114"/>
      <c r="Q532" s="124"/>
      <c r="R532" s="114"/>
      <c r="S532" s="114"/>
      <c r="T532" s="114"/>
      <c r="U532" s="114"/>
      <c r="V532" s="114"/>
      <c r="W532" s="114"/>
      <c r="X532" s="114"/>
      <c r="Y532" s="114"/>
      <c r="Z532" s="114"/>
      <c r="AA532" s="114"/>
    </row>
    <row r="533" ht="18.0" customHeight="1">
      <c r="A533" s="114"/>
      <c r="B533" s="547"/>
      <c r="C533" s="548"/>
      <c r="D533" s="547"/>
      <c r="E533" s="548"/>
      <c r="F533" s="547"/>
      <c r="G533" s="547"/>
      <c r="H533" s="549"/>
      <c r="I533" s="111"/>
      <c r="J533" s="22"/>
      <c r="K533" s="22"/>
      <c r="L533" s="22"/>
      <c r="M533" s="22"/>
      <c r="N533" s="114"/>
      <c r="O533" s="114"/>
      <c r="P533" s="114"/>
      <c r="Q533" s="124"/>
      <c r="R533" s="114"/>
      <c r="S533" s="114"/>
      <c r="T533" s="114"/>
      <c r="U533" s="114"/>
      <c r="V533" s="114"/>
      <c r="W533" s="114"/>
      <c r="X533" s="114"/>
      <c r="Y533" s="114"/>
      <c r="Z533" s="114"/>
      <c r="AA533" s="114"/>
    </row>
    <row r="534" ht="18.0" customHeight="1">
      <c r="A534" s="114"/>
      <c r="B534" s="547"/>
      <c r="C534" s="548"/>
      <c r="D534" s="547"/>
      <c r="E534" s="548"/>
      <c r="F534" s="547"/>
      <c r="G534" s="547"/>
      <c r="H534" s="549"/>
      <c r="I534" s="111"/>
      <c r="J534" s="22"/>
      <c r="K534" s="22"/>
      <c r="L534" s="22"/>
      <c r="M534" s="22"/>
      <c r="N534" s="114"/>
      <c r="O534" s="114"/>
      <c r="P534" s="114"/>
      <c r="Q534" s="124"/>
      <c r="R534" s="114"/>
      <c r="S534" s="114"/>
      <c r="T534" s="114"/>
      <c r="U534" s="114"/>
      <c r="V534" s="114"/>
      <c r="W534" s="114"/>
      <c r="X534" s="114"/>
      <c r="Y534" s="114"/>
      <c r="Z534" s="114"/>
      <c r="AA534" s="114"/>
    </row>
    <row r="535" ht="18.0" customHeight="1">
      <c r="A535" s="114"/>
      <c r="B535" s="547"/>
      <c r="C535" s="548"/>
      <c r="D535" s="547"/>
      <c r="E535" s="548"/>
      <c r="F535" s="547"/>
      <c r="G535" s="547"/>
      <c r="H535" s="549"/>
      <c r="I535" s="111"/>
      <c r="J535" s="22"/>
      <c r="K535" s="22"/>
      <c r="L535" s="22"/>
      <c r="M535" s="22"/>
      <c r="N535" s="114"/>
      <c r="O535" s="114"/>
      <c r="P535" s="114"/>
      <c r="Q535" s="124"/>
      <c r="R535" s="114"/>
      <c r="S535" s="114"/>
      <c r="T535" s="114"/>
      <c r="U535" s="114"/>
      <c r="V535" s="114"/>
      <c r="W535" s="114"/>
      <c r="X535" s="114"/>
      <c r="Y535" s="114"/>
      <c r="Z535" s="114"/>
      <c r="AA535" s="114"/>
    </row>
    <row r="536" ht="18.0" customHeight="1">
      <c r="A536" s="114"/>
      <c r="B536" s="547"/>
      <c r="C536" s="548"/>
      <c r="D536" s="547"/>
      <c r="E536" s="548"/>
      <c r="F536" s="547"/>
      <c r="G536" s="547"/>
      <c r="H536" s="549"/>
      <c r="I536" s="111"/>
      <c r="J536" s="22"/>
      <c r="K536" s="22"/>
      <c r="L536" s="22"/>
      <c r="M536" s="22"/>
      <c r="N536" s="114"/>
      <c r="O536" s="114"/>
      <c r="P536" s="114"/>
      <c r="Q536" s="124"/>
      <c r="R536" s="114"/>
      <c r="S536" s="114"/>
      <c r="T536" s="114"/>
      <c r="U536" s="114"/>
      <c r="V536" s="114"/>
      <c r="W536" s="114"/>
      <c r="X536" s="114"/>
      <c r="Y536" s="114"/>
      <c r="Z536" s="114"/>
      <c r="AA536" s="114"/>
    </row>
    <row r="537" ht="18.0" customHeight="1">
      <c r="A537" s="114"/>
      <c r="B537" s="547"/>
      <c r="C537" s="548"/>
      <c r="D537" s="547"/>
      <c r="E537" s="548"/>
      <c r="F537" s="547"/>
      <c r="G537" s="547"/>
      <c r="H537" s="549"/>
      <c r="I537" s="111"/>
      <c r="J537" s="22"/>
      <c r="K537" s="22"/>
      <c r="L537" s="22"/>
      <c r="M537" s="22"/>
      <c r="N537" s="114"/>
      <c r="O537" s="114"/>
      <c r="P537" s="114"/>
      <c r="Q537" s="12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</row>
    <row r="538" ht="18.0" customHeight="1">
      <c r="A538" s="114"/>
      <c r="B538" s="547"/>
      <c r="C538" s="548"/>
      <c r="D538" s="547"/>
      <c r="E538" s="548"/>
      <c r="F538" s="547"/>
      <c r="G538" s="547"/>
      <c r="H538" s="549"/>
      <c r="I538" s="111"/>
      <c r="J538" s="22"/>
      <c r="K538" s="22"/>
      <c r="L538" s="22"/>
      <c r="M538" s="22"/>
      <c r="N538" s="114"/>
      <c r="O538" s="114"/>
      <c r="P538" s="114"/>
      <c r="Q538" s="124"/>
      <c r="R538" s="114"/>
      <c r="S538" s="114"/>
      <c r="T538" s="114"/>
      <c r="U538" s="114"/>
      <c r="V538" s="114"/>
      <c r="W538" s="114"/>
      <c r="X538" s="114"/>
      <c r="Y538" s="114"/>
      <c r="Z538" s="114"/>
      <c r="AA538" s="114"/>
    </row>
    <row r="539" ht="18.0" customHeight="1">
      <c r="A539" s="114"/>
      <c r="B539" s="547"/>
      <c r="C539" s="548"/>
      <c r="D539" s="547"/>
      <c r="E539" s="548"/>
      <c r="F539" s="547"/>
      <c r="G539" s="547"/>
      <c r="H539" s="549"/>
      <c r="I539" s="111"/>
      <c r="J539" s="22"/>
      <c r="K539" s="22"/>
      <c r="L539" s="22"/>
      <c r="M539" s="22"/>
      <c r="N539" s="114"/>
      <c r="O539" s="114"/>
      <c r="P539" s="114"/>
      <c r="Q539" s="124"/>
      <c r="R539" s="114"/>
      <c r="S539" s="114"/>
      <c r="T539" s="114"/>
      <c r="U539" s="114"/>
      <c r="V539" s="114"/>
      <c r="W539" s="114"/>
      <c r="X539" s="114"/>
      <c r="Y539" s="114"/>
      <c r="Z539" s="114"/>
      <c r="AA539" s="114"/>
    </row>
    <row r="540" ht="18.0" customHeight="1">
      <c r="A540" s="114"/>
      <c r="B540" s="547"/>
      <c r="C540" s="548"/>
      <c r="D540" s="547"/>
      <c r="E540" s="548"/>
      <c r="F540" s="547"/>
      <c r="G540" s="547"/>
      <c r="H540" s="549"/>
      <c r="I540" s="111"/>
      <c r="J540" s="22"/>
      <c r="K540" s="22"/>
      <c r="L540" s="22"/>
      <c r="M540" s="22"/>
      <c r="N540" s="114"/>
      <c r="O540" s="114"/>
      <c r="P540" s="114"/>
      <c r="Q540" s="124"/>
      <c r="R540" s="114"/>
      <c r="S540" s="114"/>
      <c r="T540" s="114"/>
      <c r="U540" s="114"/>
      <c r="V540" s="114"/>
      <c r="W540" s="114"/>
      <c r="X540" s="114"/>
      <c r="Y540" s="114"/>
      <c r="Z540" s="114"/>
      <c r="AA540" s="114"/>
    </row>
    <row r="541" ht="18.0" customHeight="1">
      <c r="A541" s="114"/>
      <c r="B541" s="547"/>
      <c r="C541" s="548"/>
      <c r="D541" s="547"/>
      <c r="E541" s="548"/>
      <c r="F541" s="547"/>
      <c r="G541" s="547"/>
      <c r="H541" s="549"/>
      <c r="I541" s="111"/>
      <c r="J541" s="22"/>
      <c r="K541" s="22"/>
      <c r="L541" s="22"/>
      <c r="M541" s="22"/>
      <c r="N541" s="114"/>
      <c r="O541" s="114"/>
      <c r="P541" s="114"/>
      <c r="Q541" s="124"/>
      <c r="R541" s="114"/>
      <c r="S541" s="114"/>
      <c r="T541" s="114"/>
      <c r="U541" s="114"/>
      <c r="V541" s="114"/>
      <c r="W541" s="114"/>
      <c r="X541" s="114"/>
      <c r="Y541" s="114"/>
      <c r="Z541" s="114"/>
      <c r="AA541" s="114"/>
    </row>
    <row r="542" ht="18.0" customHeight="1">
      <c r="A542" s="114"/>
      <c r="B542" s="547"/>
      <c r="C542" s="548"/>
      <c r="D542" s="547"/>
      <c r="E542" s="548"/>
      <c r="F542" s="547"/>
      <c r="G542" s="547"/>
      <c r="H542" s="549"/>
      <c r="I542" s="111"/>
      <c r="J542" s="22"/>
      <c r="K542" s="22"/>
      <c r="L542" s="22"/>
      <c r="M542" s="22"/>
      <c r="N542" s="114"/>
      <c r="O542" s="114"/>
      <c r="P542" s="114"/>
      <c r="Q542" s="124"/>
      <c r="R542" s="114"/>
      <c r="S542" s="114"/>
      <c r="T542" s="114"/>
      <c r="U542" s="114"/>
      <c r="V542" s="114"/>
      <c r="W542" s="114"/>
      <c r="X542" s="114"/>
      <c r="Y542" s="114"/>
      <c r="Z542" s="114"/>
      <c r="AA542" s="114"/>
    </row>
    <row r="543" ht="18.0" customHeight="1">
      <c r="A543" s="114"/>
      <c r="B543" s="547"/>
      <c r="C543" s="548"/>
      <c r="D543" s="547"/>
      <c r="E543" s="548"/>
      <c r="F543" s="547"/>
      <c r="G543" s="547"/>
      <c r="H543" s="549"/>
      <c r="I543" s="111"/>
      <c r="J543" s="22"/>
      <c r="K543" s="22"/>
      <c r="L543" s="22"/>
      <c r="M543" s="22"/>
      <c r="N543" s="114"/>
      <c r="O543" s="114"/>
      <c r="P543" s="114"/>
      <c r="Q543" s="12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</row>
    <row r="544" ht="18.0" customHeight="1">
      <c r="A544" s="114"/>
      <c r="B544" s="547"/>
      <c r="C544" s="548"/>
      <c r="D544" s="547"/>
      <c r="E544" s="548"/>
      <c r="F544" s="547"/>
      <c r="G544" s="547"/>
      <c r="H544" s="549"/>
      <c r="I544" s="111"/>
      <c r="J544" s="22"/>
      <c r="K544" s="22"/>
      <c r="L544" s="22"/>
      <c r="M544" s="22"/>
      <c r="N544" s="114"/>
      <c r="O544" s="114"/>
      <c r="P544" s="114"/>
      <c r="Q544" s="12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</row>
    <row r="545" ht="18.0" customHeight="1">
      <c r="A545" s="114"/>
      <c r="B545" s="547"/>
      <c r="C545" s="548"/>
      <c r="D545" s="547"/>
      <c r="E545" s="548"/>
      <c r="F545" s="547"/>
      <c r="G545" s="547"/>
      <c r="H545" s="549"/>
      <c r="I545" s="111"/>
      <c r="J545" s="22"/>
      <c r="K545" s="22"/>
      <c r="L545" s="22"/>
      <c r="M545" s="22"/>
      <c r="N545" s="114"/>
      <c r="O545" s="114"/>
      <c r="P545" s="114"/>
      <c r="Q545" s="124"/>
      <c r="R545" s="114"/>
      <c r="S545" s="114"/>
      <c r="T545" s="114"/>
      <c r="U545" s="114"/>
      <c r="V545" s="114"/>
      <c r="W545" s="114"/>
      <c r="X545" s="114"/>
      <c r="Y545" s="114"/>
      <c r="Z545" s="114"/>
      <c r="AA545" s="114"/>
    </row>
    <row r="546" ht="18.0" customHeight="1">
      <c r="A546" s="114"/>
      <c r="B546" s="547"/>
      <c r="C546" s="548"/>
      <c r="D546" s="547"/>
      <c r="E546" s="548"/>
      <c r="F546" s="547"/>
      <c r="G546" s="547"/>
      <c r="H546" s="549"/>
      <c r="I546" s="111"/>
      <c r="J546" s="22"/>
      <c r="K546" s="22"/>
      <c r="L546" s="22"/>
      <c r="M546" s="22"/>
      <c r="N546" s="114"/>
      <c r="O546" s="114"/>
      <c r="P546" s="114"/>
      <c r="Q546" s="124"/>
      <c r="R546" s="114"/>
      <c r="S546" s="114"/>
      <c r="T546" s="114"/>
      <c r="U546" s="114"/>
      <c r="V546" s="114"/>
      <c r="W546" s="114"/>
      <c r="X546" s="114"/>
      <c r="Y546" s="114"/>
      <c r="Z546" s="114"/>
      <c r="AA546" s="114"/>
    </row>
    <row r="547" ht="18.0" customHeight="1">
      <c r="A547" s="114"/>
      <c r="B547" s="547"/>
      <c r="C547" s="548"/>
      <c r="D547" s="547"/>
      <c r="E547" s="548"/>
      <c r="F547" s="547"/>
      <c r="G547" s="547"/>
      <c r="H547" s="549"/>
      <c r="I547" s="111"/>
      <c r="J547" s="22"/>
      <c r="K547" s="22"/>
      <c r="L547" s="22"/>
      <c r="M547" s="22"/>
      <c r="N547" s="114"/>
      <c r="O547" s="114"/>
      <c r="P547" s="114"/>
      <c r="Q547" s="124"/>
      <c r="R547" s="114"/>
      <c r="S547" s="114"/>
      <c r="T547" s="114"/>
      <c r="U547" s="114"/>
      <c r="V547" s="114"/>
      <c r="W547" s="114"/>
      <c r="X547" s="114"/>
      <c r="Y547" s="114"/>
      <c r="Z547" s="114"/>
      <c r="AA547" s="114"/>
    </row>
    <row r="548" ht="18.0" customHeight="1">
      <c r="A548" s="114"/>
      <c r="B548" s="547"/>
      <c r="C548" s="548"/>
      <c r="D548" s="547"/>
      <c r="E548" s="548"/>
      <c r="F548" s="547"/>
      <c r="G548" s="547"/>
      <c r="H548" s="549"/>
      <c r="I548" s="111"/>
      <c r="J548" s="22"/>
      <c r="K548" s="22"/>
      <c r="L548" s="22"/>
      <c r="M548" s="22"/>
      <c r="N548" s="114"/>
      <c r="O548" s="114"/>
      <c r="P548" s="114"/>
      <c r="Q548" s="12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</row>
    <row r="549" ht="18.0" customHeight="1">
      <c r="A549" s="114"/>
      <c r="B549" s="547"/>
      <c r="C549" s="548"/>
      <c r="D549" s="547"/>
      <c r="E549" s="548"/>
      <c r="F549" s="547"/>
      <c r="G549" s="547"/>
      <c r="H549" s="549"/>
      <c r="I549" s="111"/>
      <c r="J549" s="22"/>
      <c r="K549" s="22"/>
      <c r="L549" s="22"/>
      <c r="M549" s="22"/>
      <c r="N549" s="114"/>
      <c r="O549" s="114"/>
      <c r="P549" s="114"/>
      <c r="Q549" s="12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</row>
    <row r="550" ht="18.0" customHeight="1">
      <c r="A550" s="114"/>
      <c r="B550" s="547"/>
      <c r="C550" s="548"/>
      <c r="D550" s="547"/>
      <c r="E550" s="548"/>
      <c r="F550" s="547"/>
      <c r="G550" s="547"/>
      <c r="H550" s="549"/>
      <c r="I550" s="111"/>
      <c r="J550" s="22"/>
      <c r="K550" s="22"/>
      <c r="L550" s="22"/>
      <c r="M550" s="22"/>
      <c r="N550" s="114"/>
      <c r="O550" s="114"/>
      <c r="P550" s="114"/>
      <c r="Q550" s="124"/>
      <c r="R550" s="114"/>
      <c r="S550" s="114"/>
      <c r="T550" s="114"/>
      <c r="U550" s="114"/>
      <c r="V550" s="114"/>
      <c r="W550" s="114"/>
      <c r="X550" s="114"/>
      <c r="Y550" s="114"/>
      <c r="Z550" s="114"/>
      <c r="AA550" s="114"/>
    </row>
    <row r="551" ht="18.0" customHeight="1">
      <c r="A551" s="114"/>
      <c r="B551" s="547"/>
      <c r="C551" s="548"/>
      <c r="D551" s="547"/>
      <c r="E551" s="548"/>
      <c r="F551" s="547"/>
      <c r="G551" s="547"/>
      <c r="H551" s="549"/>
      <c r="I551" s="111"/>
      <c r="J551" s="22"/>
      <c r="K551" s="22"/>
      <c r="L551" s="22"/>
      <c r="M551" s="22"/>
      <c r="N551" s="114"/>
      <c r="O551" s="114"/>
      <c r="P551" s="114"/>
      <c r="Q551" s="124"/>
      <c r="R551" s="114"/>
      <c r="S551" s="114"/>
      <c r="T551" s="114"/>
      <c r="U551" s="114"/>
      <c r="V551" s="114"/>
      <c r="W551" s="114"/>
      <c r="X551" s="114"/>
      <c r="Y551" s="114"/>
      <c r="Z551" s="114"/>
      <c r="AA551" s="114"/>
    </row>
    <row r="552" ht="18.0" customHeight="1">
      <c r="A552" s="114"/>
      <c r="B552" s="547"/>
      <c r="C552" s="548"/>
      <c r="D552" s="547"/>
      <c r="E552" s="548"/>
      <c r="F552" s="547"/>
      <c r="G552" s="547"/>
      <c r="H552" s="549"/>
      <c r="I552" s="111"/>
      <c r="J552" s="22"/>
      <c r="K552" s="22"/>
      <c r="L552" s="22"/>
      <c r="M552" s="22"/>
      <c r="N552" s="114"/>
      <c r="O552" s="114"/>
      <c r="P552" s="114"/>
      <c r="Q552" s="124"/>
      <c r="R552" s="114"/>
      <c r="S552" s="114"/>
      <c r="T552" s="114"/>
      <c r="U552" s="114"/>
      <c r="V552" s="114"/>
      <c r="W552" s="114"/>
      <c r="X552" s="114"/>
      <c r="Y552" s="114"/>
      <c r="Z552" s="114"/>
      <c r="AA552" s="114"/>
    </row>
    <row r="553" ht="18.0" customHeight="1">
      <c r="A553" s="114"/>
      <c r="B553" s="547"/>
      <c r="C553" s="548"/>
      <c r="D553" s="547"/>
      <c r="E553" s="548"/>
      <c r="F553" s="547"/>
      <c r="G553" s="547"/>
      <c r="H553" s="549"/>
      <c r="I553" s="111"/>
      <c r="J553" s="22"/>
      <c r="K553" s="22"/>
      <c r="L553" s="22"/>
      <c r="M553" s="22"/>
      <c r="N553" s="114"/>
      <c r="O553" s="114"/>
      <c r="P553" s="114"/>
      <c r="Q553" s="124"/>
      <c r="R553" s="114"/>
      <c r="S553" s="114"/>
      <c r="T553" s="114"/>
      <c r="U553" s="114"/>
      <c r="V553" s="114"/>
      <c r="W553" s="114"/>
      <c r="X553" s="114"/>
      <c r="Y553" s="114"/>
      <c r="Z553" s="114"/>
      <c r="AA553" s="114"/>
    </row>
    <row r="554" ht="18.0" customHeight="1">
      <c r="A554" s="114"/>
      <c r="B554" s="547"/>
      <c r="C554" s="548"/>
      <c r="D554" s="547"/>
      <c r="E554" s="548"/>
      <c r="F554" s="547"/>
      <c r="G554" s="547"/>
      <c r="H554" s="549"/>
      <c r="I554" s="111"/>
      <c r="J554" s="22"/>
      <c r="K554" s="22"/>
      <c r="L554" s="22"/>
      <c r="M554" s="22"/>
      <c r="N554" s="114"/>
      <c r="O554" s="114"/>
      <c r="P554" s="114"/>
      <c r="Q554" s="124"/>
      <c r="R554" s="114"/>
      <c r="S554" s="114"/>
      <c r="T554" s="114"/>
      <c r="U554" s="114"/>
      <c r="V554" s="114"/>
      <c r="W554" s="114"/>
      <c r="X554" s="114"/>
      <c r="Y554" s="114"/>
      <c r="Z554" s="114"/>
      <c r="AA554" s="114"/>
    </row>
    <row r="555" ht="18.0" customHeight="1">
      <c r="A555" s="114"/>
      <c r="B555" s="547"/>
      <c r="C555" s="548"/>
      <c r="D555" s="547"/>
      <c r="E555" s="548"/>
      <c r="F555" s="547"/>
      <c r="G555" s="547"/>
      <c r="H555" s="549"/>
      <c r="I555" s="111"/>
      <c r="J555" s="22"/>
      <c r="K555" s="22"/>
      <c r="L555" s="22"/>
      <c r="M555" s="22"/>
      <c r="N555" s="114"/>
      <c r="O555" s="114"/>
      <c r="P555" s="114"/>
      <c r="Q555" s="124"/>
      <c r="R555" s="114"/>
      <c r="S555" s="114"/>
      <c r="T555" s="114"/>
      <c r="U555" s="114"/>
      <c r="V555" s="114"/>
      <c r="W555" s="114"/>
      <c r="X555" s="114"/>
      <c r="Y555" s="114"/>
      <c r="Z555" s="114"/>
      <c r="AA555" s="114"/>
    </row>
    <row r="556" ht="18.0" customHeight="1">
      <c r="A556" s="114"/>
      <c r="B556" s="547"/>
      <c r="C556" s="548"/>
      <c r="D556" s="547"/>
      <c r="E556" s="548"/>
      <c r="F556" s="547"/>
      <c r="G556" s="547"/>
      <c r="H556" s="549"/>
      <c r="I556" s="111"/>
      <c r="J556" s="22"/>
      <c r="K556" s="22"/>
      <c r="L556" s="22"/>
      <c r="M556" s="22"/>
      <c r="N556" s="114"/>
      <c r="O556" s="114"/>
      <c r="P556" s="114"/>
      <c r="Q556" s="124"/>
      <c r="R556" s="114"/>
      <c r="S556" s="114"/>
      <c r="T556" s="114"/>
      <c r="U556" s="114"/>
      <c r="V556" s="114"/>
      <c r="W556" s="114"/>
      <c r="X556" s="114"/>
      <c r="Y556" s="114"/>
      <c r="Z556" s="114"/>
      <c r="AA556" s="114"/>
    </row>
    <row r="557" ht="18.0" customHeight="1">
      <c r="A557" s="114"/>
      <c r="B557" s="547"/>
      <c r="C557" s="548"/>
      <c r="D557" s="547"/>
      <c r="E557" s="548"/>
      <c r="F557" s="547"/>
      <c r="G557" s="547"/>
      <c r="H557" s="549"/>
      <c r="I557" s="111"/>
      <c r="J557" s="22"/>
      <c r="K557" s="22"/>
      <c r="L557" s="22"/>
      <c r="M557" s="22"/>
      <c r="N557" s="114"/>
      <c r="O557" s="114"/>
      <c r="P557" s="114"/>
      <c r="Q557" s="124"/>
      <c r="R557" s="114"/>
      <c r="S557" s="114"/>
      <c r="T557" s="114"/>
      <c r="U557" s="114"/>
      <c r="V557" s="114"/>
      <c r="W557" s="114"/>
      <c r="X557" s="114"/>
      <c r="Y557" s="114"/>
      <c r="Z557" s="114"/>
      <c r="AA557" s="114"/>
    </row>
    <row r="558" ht="18.0" customHeight="1">
      <c r="A558" s="114"/>
      <c r="B558" s="547"/>
      <c r="C558" s="548"/>
      <c r="D558" s="547"/>
      <c r="E558" s="548"/>
      <c r="F558" s="547"/>
      <c r="G558" s="547"/>
      <c r="H558" s="549"/>
      <c r="I558" s="111"/>
      <c r="J558" s="22"/>
      <c r="K558" s="22"/>
      <c r="L558" s="22"/>
      <c r="M558" s="22"/>
      <c r="N558" s="114"/>
      <c r="O558" s="114"/>
      <c r="P558" s="114"/>
      <c r="Q558" s="124"/>
      <c r="R558" s="114"/>
      <c r="S558" s="114"/>
      <c r="T558" s="114"/>
      <c r="U558" s="114"/>
      <c r="V558" s="114"/>
      <c r="W558" s="114"/>
      <c r="X558" s="114"/>
      <c r="Y558" s="114"/>
      <c r="Z558" s="114"/>
      <c r="AA558" s="114"/>
    </row>
    <row r="559" ht="18.0" customHeight="1">
      <c r="A559" s="114"/>
      <c r="B559" s="547"/>
      <c r="C559" s="548"/>
      <c r="D559" s="547"/>
      <c r="E559" s="548"/>
      <c r="F559" s="547"/>
      <c r="G559" s="547"/>
      <c r="H559" s="549"/>
      <c r="I559" s="111"/>
      <c r="J559" s="22"/>
      <c r="K559" s="22"/>
      <c r="L559" s="22"/>
      <c r="M559" s="22"/>
      <c r="N559" s="114"/>
      <c r="O559" s="114"/>
      <c r="P559" s="114"/>
      <c r="Q559" s="124"/>
      <c r="R559" s="114"/>
      <c r="S559" s="114"/>
      <c r="T559" s="114"/>
      <c r="U559" s="114"/>
      <c r="V559" s="114"/>
      <c r="W559" s="114"/>
      <c r="X559" s="114"/>
      <c r="Y559" s="114"/>
      <c r="Z559" s="114"/>
      <c r="AA559" s="114"/>
    </row>
    <row r="560" ht="18.0" customHeight="1">
      <c r="A560" s="114"/>
      <c r="B560" s="547"/>
      <c r="C560" s="548"/>
      <c r="D560" s="547"/>
      <c r="E560" s="548"/>
      <c r="F560" s="547"/>
      <c r="G560" s="547"/>
      <c r="H560" s="549"/>
      <c r="I560" s="111"/>
      <c r="J560" s="22"/>
      <c r="K560" s="22"/>
      <c r="L560" s="22"/>
      <c r="M560" s="22"/>
      <c r="N560" s="114"/>
      <c r="O560" s="114"/>
      <c r="P560" s="114"/>
      <c r="Q560" s="124"/>
      <c r="R560" s="114"/>
      <c r="S560" s="114"/>
      <c r="T560" s="114"/>
      <c r="U560" s="114"/>
      <c r="V560" s="114"/>
      <c r="W560" s="114"/>
      <c r="X560" s="114"/>
      <c r="Y560" s="114"/>
      <c r="Z560" s="114"/>
      <c r="AA560" s="114"/>
    </row>
    <row r="561" ht="18.0" customHeight="1">
      <c r="A561" s="114"/>
      <c r="B561" s="547"/>
      <c r="C561" s="548"/>
      <c r="D561" s="547"/>
      <c r="E561" s="548"/>
      <c r="F561" s="547"/>
      <c r="G561" s="547"/>
      <c r="H561" s="549"/>
      <c r="I561" s="111"/>
      <c r="J561" s="22"/>
      <c r="K561" s="22"/>
      <c r="L561" s="22"/>
      <c r="M561" s="22"/>
      <c r="N561" s="114"/>
      <c r="O561" s="114"/>
      <c r="P561" s="114"/>
      <c r="Q561" s="12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</row>
    <row r="562" ht="18.0" customHeight="1">
      <c r="A562" s="114"/>
      <c r="B562" s="547"/>
      <c r="C562" s="548"/>
      <c r="D562" s="547"/>
      <c r="E562" s="548"/>
      <c r="F562" s="547"/>
      <c r="G562" s="547"/>
      <c r="H562" s="549"/>
      <c r="I562" s="111"/>
      <c r="J562" s="22"/>
      <c r="K562" s="22"/>
      <c r="L562" s="22"/>
      <c r="M562" s="22"/>
      <c r="N562" s="114"/>
      <c r="O562" s="114"/>
      <c r="P562" s="114"/>
      <c r="Q562" s="12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</row>
    <row r="563" ht="18.0" customHeight="1">
      <c r="A563" s="114"/>
      <c r="B563" s="547"/>
      <c r="C563" s="548"/>
      <c r="D563" s="547"/>
      <c r="E563" s="548"/>
      <c r="F563" s="547"/>
      <c r="G563" s="547"/>
      <c r="H563" s="549"/>
      <c r="I563" s="111"/>
      <c r="J563" s="22"/>
      <c r="K563" s="22"/>
      <c r="L563" s="22"/>
      <c r="M563" s="22"/>
      <c r="N563" s="114"/>
      <c r="O563" s="114"/>
      <c r="P563" s="114"/>
      <c r="Q563" s="124"/>
      <c r="R563" s="114"/>
      <c r="S563" s="114"/>
      <c r="T563" s="114"/>
      <c r="U563" s="114"/>
      <c r="V563" s="114"/>
      <c r="W563" s="114"/>
      <c r="X563" s="114"/>
      <c r="Y563" s="114"/>
      <c r="Z563" s="114"/>
      <c r="AA563" s="114"/>
    </row>
    <row r="564" ht="18.0" customHeight="1">
      <c r="A564" s="114"/>
      <c r="B564" s="547"/>
      <c r="C564" s="548"/>
      <c r="D564" s="547"/>
      <c r="E564" s="548"/>
      <c r="F564" s="547"/>
      <c r="G564" s="547"/>
      <c r="H564" s="549"/>
      <c r="I564" s="111"/>
      <c r="J564" s="22"/>
      <c r="K564" s="22"/>
      <c r="L564" s="22"/>
      <c r="M564" s="22"/>
      <c r="N564" s="114"/>
      <c r="O564" s="114"/>
      <c r="P564" s="114"/>
      <c r="Q564" s="124"/>
      <c r="R564" s="114"/>
      <c r="S564" s="114"/>
      <c r="T564" s="114"/>
      <c r="U564" s="114"/>
      <c r="V564" s="114"/>
      <c r="W564" s="114"/>
      <c r="X564" s="114"/>
      <c r="Y564" s="114"/>
      <c r="Z564" s="114"/>
      <c r="AA564" s="114"/>
    </row>
    <row r="565" ht="18.0" customHeight="1">
      <c r="A565" s="114"/>
      <c r="B565" s="547"/>
      <c r="C565" s="548"/>
      <c r="D565" s="547"/>
      <c r="E565" s="548"/>
      <c r="F565" s="547"/>
      <c r="G565" s="547"/>
      <c r="H565" s="549"/>
      <c r="I565" s="111"/>
      <c r="J565" s="22"/>
      <c r="K565" s="22"/>
      <c r="L565" s="22"/>
      <c r="M565" s="22"/>
      <c r="N565" s="114"/>
      <c r="O565" s="114"/>
      <c r="P565" s="114"/>
      <c r="Q565" s="124"/>
      <c r="R565" s="114"/>
      <c r="S565" s="114"/>
      <c r="T565" s="114"/>
      <c r="U565" s="114"/>
      <c r="V565" s="114"/>
      <c r="W565" s="114"/>
      <c r="X565" s="114"/>
      <c r="Y565" s="114"/>
      <c r="Z565" s="114"/>
      <c r="AA565" s="114"/>
    </row>
    <row r="566" ht="18.0" customHeight="1">
      <c r="A566" s="114"/>
      <c r="B566" s="547"/>
      <c r="C566" s="548"/>
      <c r="D566" s="547"/>
      <c r="E566" s="548"/>
      <c r="F566" s="547"/>
      <c r="G566" s="547"/>
      <c r="H566" s="549"/>
      <c r="I566" s="111"/>
      <c r="J566" s="22"/>
      <c r="K566" s="22"/>
      <c r="L566" s="22"/>
      <c r="M566" s="22"/>
      <c r="N566" s="114"/>
      <c r="O566" s="114"/>
      <c r="P566" s="114"/>
      <c r="Q566" s="124"/>
      <c r="R566" s="114"/>
      <c r="S566" s="114"/>
      <c r="T566" s="114"/>
      <c r="U566" s="114"/>
      <c r="V566" s="114"/>
      <c r="W566" s="114"/>
      <c r="X566" s="114"/>
      <c r="Y566" s="114"/>
      <c r="Z566" s="114"/>
      <c r="AA566" s="114"/>
    </row>
    <row r="567" ht="18.0" customHeight="1">
      <c r="A567" s="114"/>
      <c r="B567" s="547"/>
      <c r="C567" s="548"/>
      <c r="D567" s="547"/>
      <c r="E567" s="548"/>
      <c r="F567" s="547"/>
      <c r="G567" s="547"/>
      <c r="H567" s="549"/>
      <c r="I567" s="111"/>
      <c r="J567" s="22"/>
      <c r="K567" s="22"/>
      <c r="L567" s="22"/>
      <c r="M567" s="22"/>
      <c r="N567" s="114"/>
      <c r="O567" s="114"/>
      <c r="P567" s="114"/>
      <c r="Q567" s="124"/>
      <c r="R567" s="114"/>
      <c r="S567" s="114"/>
      <c r="T567" s="114"/>
      <c r="U567" s="114"/>
      <c r="V567" s="114"/>
      <c r="W567" s="114"/>
      <c r="X567" s="114"/>
      <c r="Y567" s="114"/>
      <c r="Z567" s="114"/>
      <c r="AA567" s="114"/>
    </row>
    <row r="568" ht="18.0" customHeight="1">
      <c r="A568" s="114"/>
      <c r="B568" s="547"/>
      <c r="C568" s="548"/>
      <c r="D568" s="547"/>
      <c r="E568" s="548"/>
      <c r="F568" s="547"/>
      <c r="G568" s="547"/>
      <c r="H568" s="549"/>
      <c r="I568" s="111"/>
      <c r="J568" s="22"/>
      <c r="K568" s="22"/>
      <c r="L568" s="22"/>
      <c r="M568" s="22"/>
      <c r="N568" s="114"/>
      <c r="O568" s="114"/>
      <c r="P568" s="114"/>
      <c r="Q568" s="124"/>
      <c r="R568" s="114"/>
      <c r="S568" s="114"/>
      <c r="T568" s="114"/>
      <c r="U568" s="114"/>
      <c r="V568" s="114"/>
      <c r="W568" s="114"/>
      <c r="X568" s="114"/>
      <c r="Y568" s="114"/>
      <c r="Z568" s="114"/>
      <c r="AA568" s="114"/>
    </row>
    <row r="569" ht="18.0" customHeight="1">
      <c r="A569" s="114"/>
      <c r="B569" s="547"/>
      <c r="C569" s="548"/>
      <c r="D569" s="547"/>
      <c r="E569" s="548"/>
      <c r="F569" s="547"/>
      <c r="G569" s="547"/>
      <c r="H569" s="549"/>
      <c r="I569" s="111"/>
      <c r="J569" s="22"/>
      <c r="K569" s="22"/>
      <c r="L569" s="22"/>
      <c r="M569" s="22"/>
      <c r="N569" s="114"/>
      <c r="O569" s="114"/>
      <c r="P569" s="114"/>
      <c r="Q569" s="124"/>
      <c r="R569" s="114"/>
      <c r="S569" s="114"/>
      <c r="T569" s="114"/>
      <c r="U569" s="114"/>
      <c r="V569" s="114"/>
      <c r="W569" s="114"/>
      <c r="X569" s="114"/>
      <c r="Y569" s="114"/>
      <c r="Z569" s="114"/>
      <c r="AA569" s="114"/>
    </row>
    <row r="570" ht="18.0" customHeight="1">
      <c r="A570" s="114"/>
      <c r="B570" s="547"/>
      <c r="C570" s="548"/>
      <c r="D570" s="547"/>
      <c r="E570" s="548"/>
      <c r="F570" s="547"/>
      <c r="G570" s="547"/>
      <c r="H570" s="549"/>
      <c r="I570" s="111"/>
      <c r="J570" s="22"/>
      <c r="K570" s="22"/>
      <c r="L570" s="22"/>
      <c r="M570" s="22"/>
      <c r="N570" s="114"/>
      <c r="O570" s="114"/>
      <c r="P570" s="114"/>
      <c r="Q570" s="124"/>
      <c r="R570" s="114"/>
      <c r="S570" s="114"/>
      <c r="T570" s="114"/>
      <c r="U570" s="114"/>
      <c r="V570" s="114"/>
      <c r="W570" s="114"/>
      <c r="X570" s="114"/>
      <c r="Y570" s="114"/>
      <c r="Z570" s="114"/>
      <c r="AA570" s="114"/>
    </row>
    <row r="571" ht="18.0" customHeight="1">
      <c r="A571" s="114"/>
      <c r="B571" s="547"/>
      <c r="C571" s="548"/>
      <c r="D571" s="547"/>
      <c r="E571" s="548"/>
      <c r="F571" s="547"/>
      <c r="G571" s="547"/>
      <c r="H571" s="549"/>
      <c r="I571" s="111"/>
      <c r="J571" s="22"/>
      <c r="K571" s="22"/>
      <c r="L571" s="22"/>
      <c r="M571" s="22"/>
      <c r="N571" s="114"/>
      <c r="O571" s="114"/>
      <c r="P571" s="114"/>
      <c r="Q571" s="124"/>
      <c r="R571" s="114"/>
      <c r="S571" s="114"/>
      <c r="T571" s="114"/>
      <c r="U571" s="114"/>
      <c r="V571" s="114"/>
      <c r="W571" s="114"/>
      <c r="X571" s="114"/>
      <c r="Y571" s="114"/>
      <c r="Z571" s="114"/>
      <c r="AA571" s="114"/>
    </row>
    <row r="572" ht="18.0" customHeight="1">
      <c r="A572" s="114"/>
      <c r="B572" s="547"/>
      <c r="C572" s="548"/>
      <c r="D572" s="547"/>
      <c r="E572" s="548"/>
      <c r="F572" s="547"/>
      <c r="G572" s="547"/>
      <c r="H572" s="549"/>
      <c r="I572" s="111"/>
      <c r="J572" s="22"/>
      <c r="K572" s="22"/>
      <c r="L572" s="22"/>
      <c r="M572" s="22"/>
      <c r="N572" s="114"/>
      <c r="O572" s="114"/>
      <c r="P572" s="114"/>
      <c r="Q572" s="124"/>
      <c r="R572" s="114"/>
      <c r="S572" s="114"/>
      <c r="T572" s="114"/>
      <c r="U572" s="114"/>
      <c r="V572" s="114"/>
      <c r="W572" s="114"/>
      <c r="X572" s="114"/>
      <c r="Y572" s="114"/>
      <c r="Z572" s="114"/>
      <c r="AA572" s="114"/>
    </row>
    <row r="573" ht="18.0" customHeight="1">
      <c r="A573" s="114"/>
      <c r="B573" s="547"/>
      <c r="C573" s="548"/>
      <c r="D573" s="547"/>
      <c r="E573" s="548"/>
      <c r="F573" s="547"/>
      <c r="G573" s="547"/>
      <c r="H573" s="549"/>
      <c r="I573" s="111"/>
      <c r="J573" s="22"/>
      <c r="K573" s="22"/>
      <c r="L573" s="22"/>
      <c r="M573" s="22"/>
      <c r="N573" s="114"/>
      <c r="O573" s="114"/>
      <c r="P573" s="114"/>
      <c r="Q573" s="124"/>
      <c r="R573" s="114"/>
      <c r="S573" s="114"/>
      <c r="T573" s="114"/>
      <c r="U573" s="114"/>
      <c r="V573" s="114"/>
      <c r="W573" s="114"/>
      <c r="X573" s="114"/>
      <c r="Y573" s="114"/>
      <c r="Z573" s="114"/>
      <c r="AA573" s="114"/>
    </row>
    <row r="574" ht="18.0" customHeight="1">
      <c r="A574" s="114"/>
      <c r="B574" s="547"/>
      <c r="C574" s="548"/>
      <c r="D574" s="547"/>
      <c r="E574" s="548"/>
      <c r="F574" s="547"/>
      <c r="G574" s="547"/>
      <c r="H574" s="549"/>
      <c r="I574" s="111"/>
      <c r="J574" s="22"/>
      <c r="K574" s="22"/>
      <c r="L574" s="22"/>
      <c r="M574" s="22"/>
      <c r="N574" s="114"/>
      <c r="O574" s="114"/>
      <c r="P574" s="114"/>
      <c r="Q574" s="124"/>
      <c r="R574" s="114"/>
      <c r="S574" s="114"/>
      <c r="T574" s="114"/>
      <c r="U574" s="114"/>
      <c r="V574" s="114"/>
      <c r="W574" s="114"/>
      <c r="X574" s="114"/>
      <c r="Y574" s="114"/>
      <c r="Z574" s="114"/>
      <c r="AA574" s="114"/>
    </row>
    <row r="575" ht="18.0" customHeight="1">
      <c r="A575" s="114"/>
      <c r="B575" s="547"/>
      <c r="C575" s="548"/>
      <c r="D575" s="547"/>
      <c r="E575" s="548"/>
      <c r="F575" s="547"/>
      <c r="G575" s="547"/>
      <c r="H575" s="549"/>
      <c r="I575" s="111"/>
      <c r="J575" s="22"/>
      <c r="K575" s="22"/>
      <c r="L575" s="22"/>
      <c r="M575" s="22"/>
      <c r="N575" s="114"/>
      <c r="O575" s="114"/>
      <c r="P575" s="114"/>
      <c r="Q575" s="124"/>
      <c r="R575" s="114"/>
      <c r="S575" s="114"/>
      <c r="T575" s="114"/>
      <c r="U575" s="114"/>
      <c r="V575" s="114"/>
      <c r="W575" s="114"/>
      <c r="X575" s="114"/>
      <c r="Y575" s="114"/>
      <c r="Z575" s="114"/>
      <c r="AA575" s="114"/>
    </row>
    <row r="576" ht="18.0" customHeight="1">
      <c r="A576" s="114"/>
      <c r="B576" s="547"/>
      <c r="C576" s="548"/>
      <c r="D576" s="547"/>
      <c r="E576" s="548"/>
      <c r="F576" s="547"/>
      <c r="G576" s="547"/>
      <c r="H576" s="549"/>
      <c r="I576" s="111"/>
      <c r="J576" s="22"/>
      <c r="K576" s="22"/>
      <c r="L576" s="22"/>
      <c r="M576" s="22"/>
      <c r="N576" s="114"/>
      <c r="O576" s="114"/>
      <c r="P576" s="114"/>
      <c r="Q576" s="124"/>
      <c r="R576" s="114"/>
      <c r="S576" s="114"/>
      <c r="T576" s="114"/>
      <c r="U576" s="114"/>
      <c r="V576" s="114"/>
      <c r="W576" s="114"/>
      <c r="X576" s="114"/>
      <c r="Y576" s="114"/>
      <c r="Z576" s="114"/>
      <c r="AA576" s="114"/>
    </row>
    <row r="577" ht="18.0" customHeight="1">
      <c r="A577" s="114"/>
      <c r="B577" s="547"/>
      <c r="C577" s="548"/>
      <c r="D577" s="547"/>
      <c r="E577" s="548"/>
      <c r="F577" s="547"/>
      <c r="G577" s="547"/>
      <c r="H577" s="549"/>
      <c r="I577" s="111"/>
      <c r="J577" s="22"/>
      <c r="K577" s="22"/>
      <c r="L577" s="22"/>
      <c r="M577" s="22"/>
      <c r="N577" s="114"/>
      <c r="O577" s="114"/>
      <c r="P577" s="114"/>
      <c r="Q577" s="124"/>
      <c r="R577" s="114"/>
      <c r="S577" s="114"/>
      <c r="T577" s="114"/>
      <c r="U577" s="114"/>
      <c r="V577" s="114"/>
      <c r="W577" s="114"/>
      <c r="X577" s="114"/>
      <c r="Y577" s="114"/>
      <c r="Z577" s="114"/>
      <c r="AA577" s="114"/>
    </row>
    <row r="578" ht="18.0" customHeight="1">
      <c r="A578" s="114"/>
      <c r="B578" s="547"/>
      <c r="C578" s="548"/>
      <c r="D578" s="547"/>
      <c r="E578" s="548"/>
      <c r="F578" s="547"/>
      <c r="G578" s="547"/>
      <c r="H578" s="549"/>
      <c r="I578" s="111"/>
      <c r="J578" s="22"/>
      <c r="K578" s="22"/>
      <c r="L578" s="22"/>
      <c r="M578" s="22"/>
      <c r="N578" s="114"/>
      <c r="O578" s="114"/>
      <c r="P578" s="114"/>
      <c r="Q578" s="124"/>
      <c r="R578" s="114"/>
      <c r="S578" s="114"/>
      <c r="T578" s="114"/>
      <c r="U578" s="114"/>
      <c r="V578" s="114"/>
      <c r="W578" s="114"/>
      <c r="X578" s="114"/>
      <c r="Y578" s="114"/>
      <c r="Z578" s="114"/>
      <c r="AA578" s="114"/>
    </row>
    <row r="579" ht="18.0" customHeight="1">
      <c r="A579" s="114"/>
      <c r="B579" s="547"/>
      <c r="C579" s="548"/>
      <c r="D579" s="547"/>
      <c r="E579" s="548"/>
      <c r="F579" s="547"/>
      <c r="G579" s="547"/>
      <c r="H579" s="549"/>
      <c r="I579" s="111"/>
      <c r="J579" s="22"/>
      <c r="K579" s="22"/>
      <c r="L579" s="22"/>
      <c r="M579" s="22"/>
      <c r="N579" s="114"/>
      <c r="O579" s="114"/>
      <c r="P579" s="114"/>
      <c r="Q579" s="124"/>
      <c r="R579" s="114"/>
      <c r="S579" s="114"/>
      <c r="T579" s="114"/>
      <c r="U579" s="114"/>
      <c r="V579" s="114"/>
      <c r="W579" s="114"/>
      <c r="X579" s="114"/>
      <c r="Y579" s="114"/>
      <c r="Z579" s="114"/>
      <c r="AA579" s="114"/>
    </row>
    <row r="580" ht="18.0" customHeight="1">
      <c r="A580" s="114"/>
      <c r="B580" s="547"/>
      <c r="C580" s="548"/>
      <c r="D580" s="547"/>
      <c r="E580" s="548"/>
      <c r="F580" s="547"/>
      <c r="G580" s="547"/>
      <c r="H580" s="549"/>
      <c r="I580" s="111"/>
      <c r="J580" s="22"/>
      <c r="K580" s="22"/>
      <c r="L580" s="22"/>
      <c r="M580" s="22"/>
      <c r="N580" s="114"/>
      <c r="O580" s="114"/>
      <c r="P580" s="114"/>
      <c r="Q580" s="124"/>
      <c r="R580" s="114"/>
      <c r="S580" s="114"/>
      <c r="T580" s="114"/>
      <c r="U580" s="114"/>
      <c r="V580" s="114"/>
      <c r="W580" s="114"/>
      <c r="X580" s="114"/>
      <c r="Y580" s="114"/>
      <c r="Z580" s="114"/>
      <c r="AA580" s="114"/>
    </row>
    <row r="581" ht="18.0" customHeight="1">
      <c r="A581" s="114"/>
      <c r="B581" s="547"/>
      <c r="C581" s="548"/>
      <c r="D581" s="547"/>
      <c r="E581" s="548"/>
      <c r="F581" s="547"/>
      <c r="G581" s="547"/>
      <c r="H581" s="549"/>
      <c r="I581" s="111"/>
      <c r="J581" s="22"/>
      <c r="K581" s="22"/>
      <c r="L581" s="22"/>
      <c r="M581" s="22"/>
      <c r="N581" s="114"/>
      <c r="O581" s="114"/>
      <c r="P581" s="114"/>
      <c r="Q581" s="124"/>
      <c r="R581" s="114"/>
      <c r="S581" s="114"/>
      <c r="T581" s="114"/>
      <c r="U581" s="114"/>
      <c r="V581" s="114"/>
      <c r="W581" s="114"/>
      <c r="X581" s="114"/>
      <c r="Y581" s="114"/>
      <c r="Z581" s="114"/>
      <c r="AA581" s="114"/>
    </row>
    <row r="582" ht="18.0" customHeight="1">
      <c r="A582" s="114"/>
      <c r="B582" s="547"/>
      <c r="C582" s="548"/>
      <c r="D582" s="547"/>
      <c r="E582" s="548"/>
      <c r="F582" s="547"/>
      <c r="G582" s="547"/>
      <c r="H582" s="549"/>
      <c r="I582" s="111"/>
      <c r="J582" s="22"/>
      <c r="K582" s="22"/>
      <c r="L582" s="22"/>
      <c r="M582" s="22"/>
      <c r="N582" s="114"/>
      <c r="O582" s="114"/>
      <c r="P582" s="114"/>
      <c r="Q582" s="124"/>
      <c r="R582" s="114"/>
      <c r="S582" s="114"/>
      <c r="T582" s="114"/>
      <c r="U582" s="114"/>
      <c r="V582" s="114"/>
      <c r="W582" s="114"/>
      <c r="X582" s="114"/>
      <c r="Y582" s="114"/>
      <c r="Z582" s="114"/>
      <c r="AA582" s="114"/>
    </row>
    <row r="583" ht="18.0" customHeight="1">
      <c r="A583" s="114"/>
      <c r="B583" s="547"/>
      <c r="C583" s="548"/>
      <c r="D583" s="547"/>
      <c r="E583" s="548"/>
      <c r="F583" s="547"/>
      <c r="G583" s="547"/>
      <c r="H583" s="549"/>
      <c r="I583" s="111"/>
      <c r="J583" s="22"/>
      <c r="K583" s="22"/>
      <c r="L583" s="22"/>
      <c r="M583" s="22"/>
      <c r="N583" s="114"/>
      <c r="O583" s="114"/>
      <c r="P583" s="114"/>
      <c r="Q583" s="124"/>
      <c r="R583" s="114"/>
      <c r="S583" s="114"/>
      <c r="T583" s="114"/>
      <c r="U583" s="114"/>
      <c r="V583" s="114"/>
      <c r="W583" s="114"/>
      <c r="X583" s="114"/>
      <c r="Y583" s="114"/>
      <c r="Z583" s="114"/>
      <c r="AA583" s="114"/>
    </row>
    <row r="584" ht="18.0" customHeight="1">
      <c r="A584" s="114"/>
      <c r="B584" s="547"/>
      <c r="C584" s="548"/>
      <c r="D584" s="547"/>
      <c r="E584" s="548"/>
      <c r="F584" s="547"/>
      <c r="G584" s="547"/>
      <c r="H584" s="549"/>
      <c r="I584" s="111"/>
      <c r="J584" s="22"/>
      <c r="K584" s="22"/>
      <c r="L584" s="22"/>
      <c r="M584" s="22"/>
      <c r="N584" s="114"/>
      <c r="O584" s="114"/>
      <c r="P584" s="114"/>
      <c r="Q584" s="124"/>
      <c r="R584" s="114"/>
      <c r="S584" s="114"/>
      <c r="T584" s="114"/>
      <c r="U584" s="114"/>
      <c r="V584" s="114"/>
      <c r="W584" s="114"/>
      <c r="X584" s="114"/>
      <c r="Y584" s="114"/>
      <c r="Z584" s="114"/>
      <c r="AA584" s="114"/>
    </row>
    <row r="585" ht="18.0" customHeight="1">
      <c r="A585" s="114"/>
      <c r="B585" s="547"/>
      <c r="C585" s="548"/>
      <c r="D585" s="547"/>
      <c r="E585" s="548"/>
      <c r="F585" s="547"/>
      <c r="G585" s="547"/>
      <c r="H585" s="549"/>
      <c r="I585" s="111"/>
      <c r="J585" s="22"/>
      <c r="K585" s="22"/>
      <c r="L585" s="22"/>
      <c r="M585" s="22"/>
      <c r="N585" s="114"/>
      <c r="O585" s="114"/>
      <c r="P585" s="114"/>
      <c r="Q585" s="124"/>
      <c r="R585" s="114"/>
      <c r="S585" s="114"/>
      <c r="T585" s="114"/>
      <c r="U585" s="114"/>
      <c r="V585" s="114"/>
      <c r="W585" s="114"/>
      <c r="X585" s="114"/>
      <c r="Y585" s="114"/>
      <c r="Z585" s="114"/>
      <c r="AA585" s="114"/>
    </row>
    <row r="586" ht="18.0" customHeight="1">
      <c r="A586" s="114"/>
      <c r="B586" s="547"/>
      <c r="C586" s="548"/>
      <c r="D586" s="547"/>
      <c r="E586" s="548"/>
      <c r="F586" s="547"/>
      <c r="G586" s="547"/>
      <c r="H586" s="549"/>
      <c r="I586" s="111"/>
      <c r="J586" s="22"/>
      <c r="K586" s="22"/>
      <c r="L586" s="22"/>
      <c r="M586" s="22"/>
      <c r="N586" s="114"/>
      <c r="O586" s="114"/>
      <c r="P586" s="114"/>
      <c r="Q586" s="124"/>
      <c r="R586" s="114"/>
      <c r="S586" s="114"/>
      <c r="T586" s="114"/>
      <c r="U586" s="114"/>
      <c r="V586" s="114"/>
      <c r="W586" s="114"/>
      <c r="X586" s="114"/>
      <c r="Y586" s="114"/>
      <c r="Z586" s="114"/>
      <c r="AA586" s="114"/>
    </row>
    <row r="587" ht="18.0" customHeight="1">
      <c r="A587" s="114"/>
      <c r="B587" s="547"/>
      <c r="C587" s="548"/>
      <c r="D587" s="547"/>
      <c r="E587" s="548"/>
      <c r="F587" s="547"/>
      <c r="G587" s="547"/>
      <c r="H587" s="549"/>
      <c r="I587" s="111"/>
      <c r="J587" s="22"/>
      <c r="K587" s="22"/>
      <c r="L587" s="22"/>
      <c r="M587" s="22"/>
      <c r="N587" s="114"/>
      <c r="O587" s="114"/>
      <c r="P587" s="114"/>
      <c r="Q587" s="124"/>
      <c r="R587" s="114"/>
      <c r="S587" s="114"/>
      <c r="T587" s="114"/>
      <c r="U587" s="114"/>
      <c r="V587" s="114"/>
      <c r="W587" s="114"/>
      <c r="X587" s="114"/>
      <c r="Y587" s="114"/>
      <c r="Z587" s="114"/>
      <c r="AA587" s="114"/>
    </row>
    <row r="588" ht="18.0" customHeight="1">
      <c r="A588" s="114"/>
      <c r="B588" s="547"/>
      <c r="C588" s="548"/>
      <c r="D588" s="547"/>
      <c r="E588" s="548"/>
      <c r="F588" s="547"/>
      <c r="G588" s="547"/>
      <c r="H588" s="549"/>
      <c r="I588" s="111"/>
      <c r="J588" s="22"/>
      <c r="K588" s="22"/>
      <c r="L588" s="22"/>
      <c r="M588" s="22"/>
      <c r="N588" s="114"/>
      <c r="O588" s="114"/>
      <c r="P588" s="114"/>
      <c r="Q588" s="124"/>
      <c r="R588" s="114"/>
      <c r="S588" s="114"/>
      <c r="T588" s="114"/>
      <c r="U588" s="114"/>
      <c r="V588" s="114"/>
      <c r="W588" s="114"/>
      <c r="X588" s="114"/>
      <c r="Y588" s="114"/>
      <c r="Z588" s="114"/>
      <c r="AA588" s="114"/>
    </row>
    <row r="589" ht="18.0" customHeight="1">
      <c r="A589" s="114"/>
      <c r="B589" s="547"/>
      <c r="C589" s="548"/>
      <c r="D589" s="547"/>
      <c r="E589" s="548"/>
      <c r="F589" s="547"/>
      <c r="G589" s="547"/>
      <c r="H589" s="549"/>
      <c r="I589" s="111"/>
      <c r="J589" s="22"/>
      <c r="K589" s="22"/>
      <c r="L589" s="22"/>
      <c r="M589" s="22"/>
      <c r="N589" s="114"/>
      <c r="O589" s="114"/>
      <c r="P589" s="114"/>
      <c r="Q589" s="124"/>
      <c r="R589" s="114"/>
      <c r="S589" s="114"/>
      <c r="T589" s="114"/>
      <c r="U589" s="114"/>
      <c r="V589" s="114"/>
      <c r="W589" s="114"/>
      <c r="X589" s="114"/>
      <c r="Y589" s="114"/>
      <c r="Z589" s="114"/>
      <c r="AA589" s="114"/>
    </row>
    <row r="590" ht="18.0" customHeight="1">
      <c r="A590" s="114"/>
      <c r="B590" s="547"/>
      <c r="C590" s="548"/>
      <c r="D590" s="547"/>
      <c r="E590" s="548"/>
      <c r="F590" s="547"/>
      <c r="G590" s="547"/>
      <c r="H590" s="549"/>
      <c r="I590" s="111"/>
      <c r="J590" s="22"/>
      <c r="K590" s="22"/>
      <c r="L590" s="22"/>
      <c r="M590" s="22"/>
      <c r="N590" s="114"/>
      <c r="O590" s="114"/>
      <c r="P590" s="114"/>
      <c r="Q590" s="124"/>
      <c r="R590" s="114"/>
      <c r="S590" s="114"/>
      <c r="T590" s="114"/>
      <c r="U590" s="114"/>
      <c r="V590" s="114"/>
      <c r="W590" s="114"/>
      <c r="X590" s="114"/>
      <c r="Y590" s="114"/>
      <c r="Z590" s="114"/>
      <c r="AA590" s="114"/>
    </row>
    <row r="591" ht="18.0" customHeight="1">
      <c r="A591" s="114"/>
      <c r="B591" s="547"/>
      <c r="C591" s="548"/>
      <c r="D591" s="547"/>
      <c r="E591" s="548"/>
      <c r="F591" s="547"/>
      <c r="G591" s="547"/>
      <c r="H591" s="549"/>
      <c r="I591" s="111"/>
      <c r="J591" s="22"/>
      <c r="K591" s="22"/>
      <c r="L591" s="22"/>
      <c r="M591" s="22"/>
      <c r="N591" s="114"/>
      <c r="O591" s="114"/>
      <c r="P591" s="114"/>
      <c r="Q591" s="124"/>
      <c r="R591" s="114"/>
      <c r="S591" s="114"/>
      <c r="T591" s="114"/>
      <c r="U591" s="114"/>
      <c r="V591" s="114"/>
      <c r="W591" s="114"/>
      <c r="X591" s="114"/>
      <c r="Y591" s="114"/>
      <c r="Z591" s="114"/>
      <c r="AA591" s="114"/>
    </row>
    <row r="592" ht="18.0" customHeight="1">
      <c r="A592" s="114"/>
      <c r="B592" s="547"/>
      <c r="C592" s="548"/>
      <c r="D592" s="547"/>
      <c r="E592" s="548"/>
      <c r="F592" s="547"/>
      <c r="G592" s="547"/>
      <c r="H592" s="549"/>
      <c r="I592" s="111"/>
      <c r="J592" s="22"/>
      <c r="K592" s="22"/>
      <c r="L592" s="22"/>
      <c r="M592" s="22"/>
      <c r="N592" s="114"/>
      <c r="O592" s="114"/>
      <c r="P592" s="114"/>
      <c r="Q592" s="124"/>
      <c r="R592" s="114"/>
      <c r="S592" s="114"/>
      <c r="T592" s="114"/>
      <c r="U592" s="114"/>
      <c r="V592" s="114"/>
      <c r="W592" s="114"/>
      <c r="X592" s="114"/>
      <c r="Y592" s="114"/>
      <c r="Z592" s="114"/>
      <c r="AA592" s="114"/>
    </row>
    <row r="593" ht="18.0" customHeight="1">
      <c r="A593" s="114"/>
      <c r="B593" s="547"/>
      <c r="C593" s="548"/>
      <c r="D593" s="547"/>
      <c r="E593" s="548"/>
      <c r="F593" s="547"/>
      <c r="G593" s="547"/>
      <c r="H593" s="549"/>
      <c r="I593" s="111"/>
      <c r="J593" s="22"/>
      <c r="K593" s="22"/>
      <c r="L593" s="22"/>
      <c r="M593" s="22"/>
      <c r="N593" s="114"/>
      <c r="O593" s="114"/>
      <c r="P593" s="114"/>
      <c r="Q593" s="124"/>
      <c r="R593" s="114"/>
      <c r="S593" s="114"/>
      <c r="T593" s="114"/>
      <c r="U593" s="114"/>
      <c r="V593" s="114"/>
      <c r="W593" s="114"/>
      <c r="X593" s="114"/>
      <c r="Y593" s="114"/>
      <c r="Z593" s="114"/>
      <c r="AA593" s="114"/>
    </row>
    <row r="594" ht="18.0" customHeight="1">
      <c r="A594" s="114"/>
      <c r="B594" s="547"/>
      <c r="C594" s="548"/>
      <c r="D594" s="547"/>
      <c r="E594" s="548"/>
      <c r="F594" s="547"/>
      <c r="G594" s="547"/>
      <c r="H594" s="549"/>
      <c r="I594" s="111"/>
      <c r="J594" s="22"/>
      <c r="K594" s="22"/>
      <c r="L594" s="22"/>
      <c r="M594" s="22"/>
      <c r="N594" s="114"/>
      <c r="O594" s="114"/>
      <c r="P594" s="114"/>
      <c r="Q594" s="124"/>
      <c r="R594" s="114"/>
      <c r="S594" s="114"/>
      <c r="T594" s="114"/>
      <c r="U594" s="114"/>
      <c r="V594" s="114"/>
      <c r="W594" s="114"/>
      <c r="X594" s="114"/>
      <c r="Y594" s="114"/>
      <c r="Z594" s="114"/>
      <c r="AA594" s="114"/>
    </row>
    <row r="595" ht="18.0" customHeight="1">
      <c r="A595" s="114"/>
      <c r="B595" s="547"/>
      <c r="C595" s="548"/>
      <c r="D595" s="547"/>
      <c r="E595" s="548"/>
      <c r="F595" s="547"/>
      <c r="G595" s="547"/>
      <c r="H595" s="549"/>
      <c r="I595" s="111"/>
      <c r="J595" s="22"/>
      <c r="K595" s="22"/>
      <c r="L595" s="22"/>
      <c r="M595" s="22"/>
      <c r="N595" s="114"/>
      <c r="O595" s="114"/>
      <c r="P595" s="114"/>
      <c r="Q595" s="124"/>
      <c r="R595" s="114"/>
      <c r="S595" s="114"/>
      <c r="T595" s="114"/>
      <c r="U595" s="114"/>
      <c r="V595" s="114"/>
      <c r="W595" s="114"/>
      <c r="X595" s="114"/>
      <c r="Y595" s="114"/>
      <c r="Z595" s="114"/>
      <c r="AA595" s="114"/>
    </row>
    <row r="596" ht="18.0" customHeight="1">
      <c r="A596" s="114"/>
      <c r="B596" s="547"/>
      <c r="C596" s="548"/>
      <c r="D596" s="547"/>
      <c r="E596" s="548"/>
      <c r="F596" s="547"/>
      <c r="G596" s="547"/>
      <c r="H596" s="549"/>
      <c r="I596" s="111"/>
      <c r="J596" s="22"/>
      <c r="K596" s="22"/>
      <c r="L596" s="22"/>
      <c r="M596" s="22"/>
      <c r="N596" s="114"/>
      <c r="O596" s="114"/>
      <c r="P596" s="114"/>
      <c r="Q596" s="124"/>
      <c r="R596" s="114"/>
      <c r="S596" s="114"/>
      <c r="T596" s="114"/>
      <c r="U596" s="114"/>
      <c r="V596" s="114"/>
      <c r="W596" s="114"/>
      <c r="X596" s="114"/>
      <c r="Y596" s="114"/>
      <c r="Z596" s="114"/>
      <c r="AA596" s="114"/>
    </row>
    <row r="597" ht="18.0" customHeight="1">
      <c r="A597" s="114"/>
      <c r="B597" s="547"/>
      <c r="C597" s="548"/>
      <c r="D597" s="547"/>
      <c r="E597" s="548"/>
      <c r="F597" s="547"/>
      <c r="G597" s="547"/>
      <c r="H597" s="549"/>
      <c r="I597" s="111"/>
      <c r="J597" s="22"/>
      <c r="K597" s="22"/>
      <c r="L597" s="22"/>
      <c r="M597" s="22"/>
      <c r="N597" s="114"/>
      <c r="O597" s="114"/>
      <c r="P597" s="114"/>
      <c r="Q597" s="124"/>
      <c r="R597" s="114"/>
      <c r="S597" s="114"/>
      <c r="T597" s="114"/>
      <c r="U597" s="114"/>
      <c r="V597" s="114"/>
      <c r="W597" s="114"/>
      <c r="X597" s="114"/>
      <c r="Y597" s="114"/>
      <c r="Z597" s="114"/>
      <c r="AA597" s="114"/>
    </row>
    <row r="598" ht="18.0" customHeight="1">
      <c r="A598" s="114"/>
      <c r="B598" s="547"/>
      <c r="C598" s="548"/>
      <c r="D598" s="547"/>
      <c r="E598" s="548"/>
      <c r="F598" s="547"/>
      <c r="G598" s="547"/>
      <c r="H598" s="549"/>
      <c r="I598" s="111"/>
      <c r="J598" s="22"/>
      <c r="K598" s="22"/>
      <c r="L598" s="22"/>
      <c r="M598" s="22"/>
      <c r="N598" s="114"/>
      <c r="O598" s="114"/>
      <c r="P598" s="114"/>
      <c r="Q598" s="124"/>
      <c r="R598" s="114"/>
      <c r="S598" s="114"/>
      <c r="T598" s="114"/>
      <c r="U598" s="114"/>
      <c r="V598" s="114"/>
      <c r="W598" s="114"/>
      <c r="X598" s="114"/>
      <c r="Y598" s="114"/>
      <c r="Z598" s="114"/>
      <c r="AA598" s="114"/>
    </row>
    <row r="599" ht="18.0" customHeight="1">
      <c r="A599" s="114"/>
      <c r="B599" s="547"/>
      <c r="C599" s="548"/>
      <c r="D599" s="547"/>
      <c r="E599" s="548"/>
      <c r="F599" s="547"/>
      <c r="G599" s="547"/>
      <c r="H599" s="549"/>
      <c r="I599" s="111"/>
      <c r="J599" s="22"/>
      <c r="K599" s="22"/>
      <c r="L599" s="22"/>
      <c r="M599" s="22"/>
      <c r="N599" s="114"/>
      <c r="O599" s="114"/>
      <c r="P599" s="114"/>
      <c r="Q599" s="124"/>
      <c r="R599" s="114"/>
      <c r="S599" s="114"/>
      <c r="T599" s="114"/>
      <c r="U599" s="114"/>
      <c r="V599" s="114"/>
      <c r="W599" s="114"/>
      <c r="X599" s="114"/>
      <c r="Y599" s="114"/>
      <c r="Z599" s="114"/>
      <c r="AA599" s="114"/>
    </row>
    <row r="600" ht="18.0" customHeight="1">
      <c r="A600" s="114"/>
      <c r="B600" s="547"/>
      <c r="C600" s="548"/>
      <c r="D600" s="547"/>
      <c r="E600" s="548"/>
      <c r="F600" s="547"/>
      <c r="G600" s="547"/>
      <c r="H600" s="549"/>
      <c r="I600" s="111"/>
      <c r="J600" s="22"/>
      <c r="K600" s="22"/>
      <c r="L600" s="22"/>
      <c r="M600" s="22"/>
      <c r="N600" s="114"/>
      <c r="O600" s="114"/>
      <c r="P600" s="114"/>
      <c r="Q600" s="124"/>
      <c r="R600" s="114"/>
      <c r="S600" s="114"/>
      <c r="T600" s="114"/>
      <c r="U600" s="114"/>
      <c r="V600" s="114"/>
      <c r="W600" s="114"/>
      <c r="X600" s="114"/>
      <c r="Y600" s="114"/>
      <c r="Z600" s="114"/>
      <c r="AA600" s="114"/>
    </row>
    <row r="601" ht="18.0" customHeight="1">
      <c r="A601" s="114"/>
      <c r="B601" s="547"/>
      <c r="C601" s="548"/>
      <c r="D601" s="547"/>
      <c r="E601" s="548"/>
      <c r="F601" s="547"/>
      <c r="G601" s="547"/>
      <c r="H601" s="549"/>
      <c r="I601" s="111"/>
      <c r="J601" s="22"/>
      <c r="K601" s="22"/>
      <c r="L601" s="22"/>
      <c r="M601" s="22"/>
      <c r="N601" s="114"/>
      <c r="O601" s="114"/>
      <c r="P601" s="114"/>
      <c r="Q601" s="124"/>
      <c r="R601" s="114"/>
      <c r="S601" s="114"/>
      <c r="T601" s="114"/>
      <c r="U601" s="114"/>
      <c r="V601" s="114"/>
      <c r="W601" s="114"/>
      <c r="X601" s="114"/>
      <c r="Y601" s="114"/>
      <c r="Z601" s="114"/>
      <c r="AA601" s="114"/>
    </row>
    <row r="602" ht="18.0" customHeight="1">
      <c r="A602" s="114"/>
      <c r="B602" s="547"/>
      <c r="C602" s="548"/>
      <c r="D602" s="547"/>
      <c r="E602" s="548"/>
      <c r="F602" s="547"/>
      <c r="G602" s="547"/>
      <c r="H602" s="549"/>
      <c r="I602" s="111"/>
      <c r="J602" s="22"/>
      <c r="K602" s="22"/>
      <c r="L602" s="22"/>
      <c r="M602" s="22"/>
      <c r="N602" s="114"/>
      <c r="O602" s="114"/>
      <c r="P602" s="114"/>
      <c r="Q602" s="124"/>
      <c r="R602" s="114"/>
      <c r="S602" s="114"/>
      <c r="T602" s="114"/>
      <c r="U602" s="114"/>
      <c r="V602" s="114"/>
      <c r="W602" s="114"/>
      <c r="X602" s="114"/>
      <c r="Y602" s="114"/>
      <c r="Z602" s="114"/>
      <c r="AA602" s="114"/>
    </row>
    <row r="603" ht="18.0" customHeight="1">
      <c r="A603" s="114"/>
      <c r="B603" s="547"/>
      <c r="C603" s="548"/>
      <c r="D603" s="547"/>
      <c r="E603" s="548"/>
      <c r="F603" s="547"/>
      <c r="G603" s="547"/>
      <c r="H603" s="549"/>
      <c r="I603" s="111"/>
      <c r="J603" s="22"/>
      <c r="K603" s="22"/>
      <c r="L603" s="22"/>
      <c r="M603" s="22"/>
      <c r="N603" s="114"/>
      <c r="O603" s="114"/>
      <c r="P603" s="114"/>
      <c r="Q603" s="12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</row>
    <row r="604" ht="18.0" customHeight="1">
      <c r="A604" s="114"/>
      <c r="B604" s="547"/>
      <c r="C604" s="548"/>
      <c r="D604" s="547"/>
      <c r="E604" s="548"/>
      <c r="F604" s="547"/>
      <c r="G604" s="547"/>
      <c r="H604" s="549"/>
      <c r="I604" s="111"/>
      <c r="J604" s="22"/>
      <c r="K604" s="22"/>
      <c r="L604" s="22"/>
      <c r="M604" s="22"/>
      <c r="N604" s="114"/>
      <c r="O604" s="114"/>
      <c r="P604" s="114"/>
      <c r="Q604" s="124"/>
      <c r="R604" s="114"/>
      <c r="S604" s="114"/>
      <c r="T604" s="114"/>
      <c r="U604" s="114"/>
      <c r="V604" s="114"/>
      <c r="W604" s="114"/>
      <c r="X604" s="114"/>
      <c r="Y604" s="114"/>
      <c r="Z604" s="114"/>
      <c r="AA604" s="114"/>
    </row>
    <row r="605" ht="18.0" customHeight="1">
      <c r="A605" s="114"/>
      <c r="B605" s="547"/>
      <c r="C605" s="548"/>
      <c r="D605" s="547"/>
      <c r="E605" s="548"/>
      <c r="F605" s="547"/>
      <c r="G605" s="547"/>
      <c r="H605" s="549"/>
      <c r="I605" s="111"/>
      <c r="J605" s="22"/>
      <c r="K605" s="22"/>
      <c r="L605" s="22"/>
      <c r="M605" s="22"/>
      <c r="N605" s="114"/>
      <c r="O605" s="114"/>
      <c r="P605" s="114"/>
      <c r="Q605" s="124"/>
      <c r="R605" s="114"/>
      <c r="S605" s="114"/>
      <c r="T605" s="114"/>
      <c r="U605" s="114"/>
      <c r="V605" s="114"/>
      <c r="W605" s="114"/>
      <c r="X605" s="114"/>
      <c r="Y605" s="114"/>
      <c r="Z605" s="114"/>
      <c r="AA605" s="114"/>
    </row>
    <row r="606" ht="18.0" customHeight="1">
      <c r="A606" s="114"/>
      <c r="B606" s="547"/>
      <c r="C606" s="548"/>
      <c r="D606" s="547"/>
      <c r="E606" s="548"/>
      <c r="F606" s="547"/>
      <c r="G606" s="547"/>
      <c r="H606" s="549"/>
      <c r="I606" s="111"/>
      <c r="J606" s="22"/>
      <c r="K606" s="22"/>
      <c r="L606" s="22"/>
      <c r="M606" s="22"/>
      <c r="N606" s="114"/>
      <c r="O606" s="114"/>
      <c r="P606" s="114"/>
      <c r="Q606" s="124"/>
      <c r="R606" s="114"/>
      <c r="S606" s="114"/>
      <c r="T606" s="114"/>
      <c r="U606" s="114"/>
      <c r="V606" s="114"/>
      <c r="W606" s="114"/>
      <c r="X606" s="114"/>
      <c r="Y606" s="114"/>
      <c r="Z606" s="114"/>
      <c r="AA606" s="114"/>
    </row>
    <row r="607" ht="18.0" customHeight="1">
      <c r="A607" s="114"/>
      <c r="B607" s="547"/>
      <c r="C607" s="548"/>
      <c r="D607" s="547"/>
      <c r="E607" s="548"/>
      <c r="F607" s="547"/>
      <c r="G607" s="547"/>
      <c r="H607" s="549"/>
      <c r="I607" s="111"/>
      <c r="J607" s="22"/>
      <c r="K607" s="22"/>
      <c r="L607" s="22"/>
      <c r="M607" s="22"/>
      <c r="N607" s="114"/>
      <c r="O607" s="114"/>
      <c r="P607" s="114"/>
      <c r="Q607" s="124"/>
      <c r="R607" s="114"/>
      <c r="S607" s="114"/>
      <c r="T607" s="114"/>
      <c r="U607" s="114"/>
      <c r="V607" s="114"/>
      <c r="W607" s="114"/>
      <c r="X607" s="114"/>
      <c r="Y607" s="114"/>
      <c r="Z607" s="114"/>
      <c r="AA607" s="114"/>
    </row>
    <row r="608" ht="18.0" customHeight="1">
      <c r="A608" s="114"/>
      <c r="B608" s="547"/>
      <c r="C608" s="548"/>
      <c r="D608" s="547"/>
      <c r="E608" s="548"/>
      <c r="F608" s="547"/>
      <c r="G608" s="547"/>
      <c r="H608" s="549"/>
      <c r="I608" s="111"/>
      <c r="J608" s="22"/>
      <c r="K608" s="22"/>
      <c r="L608" s="22"/>
      <c r="M608" s="22"/>
      <c r="N608" s="114"/>
      <c r="O608" s="114"/>
      <c r="P608" s="114"/>
      <c r="Q608" s="124"/>
      <c r="R608" s="114"/>
      <c r="S608" s="114"/>
      <c r="T608" s="114"/>
      <c r="U608" s="114"/>
      <c r="V608" s="114"/>
      <c r="W608" s="114"/>
      <c r="X608" s="114"/>
      <c r="Y608" s="114"/>
      <c r="Z608" s="114"/>
      <c r="AA608" s="114"/>
    </row>
    <row r="609" ht="18.0" customHeight="1">
      <c r="A609" s="114"/>
      <c r="B609" s="547"/>
      <c r="C609" s="548"/>
      <c r="D609" s="547"/>
      <c r="E609" s="548"/>
      <c r="F609" s="547"/>
      <c r="G609" s="547"/>
      <c r="H609" s="549"/>
      <c r="I609" s="111"/>
      <c r="J609" s="22"/>
      <c r="K609" s="22"/>
      <c r="L609" s="22"/>
      <c r="M609" s="22"/>
      <c r="N609" s="114"/>
      <c r="O609" s="114"/>
      <c r="P609" s="114"/>
      <c r="Q609" s="124"/>
      <c r="R609" s="114"/>
      <c r="S609" s="114"/>
      <c r="T609" s="114"/>
      <c r="U609" s="114"/>
      <c r="V609" s="114"/>
      <c r="W609" s="114"/>
      <c r="X609" s="114"/>
      <c r="Y609" s="114"/>
      <c r="Z609" s="114"/>
      <c r="AA609" s="114"/>
    </row>
    <row r="610" ht="18.0" customHeight="1">
      <c r="A610" s="114"/>
      <c r="B610" s="547"/>
      <c r="C610" s="548"/>
      <c r="D610" s="547"/>
      <c r="E610" s="548"/>
      <c r="F610" s="547"/>
      <c r="G610" s="547"/>
      <c r="H610" s="549"/>
      <c r="I610" s="111"/>
      <c r="J610" s="22"/>
      <c r="K610" s="22"/>
      <c r="L610" s="22"/>
      <c r="M610" s="22"/>
      <c r="N610" s="114"/>
      <c r="O610" s="114"/>
      <c r="P610" s="114"/>
      <c r="Q610" s="124"/>
      <c r="R610" s="114"/>
      <c r="S610" s="114"/>
      <c r="T610" s="114"/>
      <c r="U610" s="114"/>
      <c r="V610" s="114"/>
      <c r="W610" s="114"/>
      <c r="X610" s="114"/>
      <c r="Y610" s="114"/>
      <c r="Z610" s="114"/>
      <c r="AA610" s="114"/>
    </row>
    <row r="611" ht="18.0" customHeight="1">
      <c r="A611" s="114"/>
      <c r="B611" s="547"/>
      <c r="C611" s="548"/>
      <c r="D611" s="547"/>
      <c r="E611" s="548"/>
      <c r="F611" s="547"/>
      <c r="G611" s="547"/>
      <c r="H611" s="549"/>
      <c r="I611" s="111"/>
      <c r="J611" s="22"/>
      <c r="K611" s="22"/>
      <c r="L611" s="22"/>
      <c r="M611" s="22"/>
      <c r="N611" s="114"/>
      <c r="O611" s="114"/>
      <c r="P611" s="114"/>
      <c r="Q611" s="124"/>
      <c r="R611" s="114"/>
      <c r="S611" s="114"/>
      <c r="T611" s="114"/>
      <c r="U611" s="114"/>
      <c r="V611" s="114"/>
      <c r="W611" s="114"/>
      <c r="X611" s="114"/>
      <c r="Y611" s="114"/>
      <c r="Z611" s="114"/>
      <c r="AA611" s="114"/>
    </row>
    <row r="612" ht="18.0" customHeight="1">
      <c r="A612" s="114"/>
      <c r="B612" s="547"/>
      <c r="C612" s="548"/>
      <c r="D612" s="547"/>
      <c r="E612" s="548"/>
      <c r="F612" s="547"/>
      <c r="G612" s="547"/>
      <c r="H612" s="549"/>
      <c r="I612" s="111"/>
      <c r="J612" s="22"/>
      <c r="K612" s="22"/>
      <c r="L612" s="22"/>
      <c r="M612" s="22"/>
      <c r="N612" s="114"/>
      <c r="O612" s="114"/>
      <c r="P612" s="114"/>
      <c r="Q612" s="124"/>
      <c r="R612" s="114"/>
      <c r="S612" s="114"/>
      <c r="T612" s="114"/>
      <c r="U612" s="114"/>
      <c r="V612" s="114"/>
      <c r="W612" s="114"/>
      <c r="X612" s="114"/>
      <c r="Y612" s="114"/>
      <c r="Z612" s="114"/>
      <c r="AA612" s="114"/>
    </row>
    <row r="613" ht="18.0" customHeight="1">
      <c r="A613" s="114"/>
      <c r="B613" s="547"/>
      <c r="C613" s="548"/>
      <c r="D613" s="547"/>
      <c r="E613" s="548"/>
      <c r="F613" s="547"/>
      <c r="G613" s="547"/>
      <c r="H613" s="549"/>
      <c r="I613" s="111"/>
      <c r="J613" s="22"/>
      <c r="K613" s="22"/>
      <c r="L613" s="22"/>
      <c r="M613" s="22"/>
      <c r="N613" s="114"/>
      <c r="O613" s="114"/>
      <c r="P613" s="114"/>
      <c r="Q613" s="124"/>
      <c r="R613" s="114"/>
      <c r="S613" s="114"/>
      <c r="T613" s="114"/>
      <c r="U613" s="114"/>
      <c r="V613" s="114"/>
      <c r="W613" s="114"/>
      <c r="X613" s="114"/>
      <c r="Y613" s="114"/>
      <c r="Z613" s="114"/>
      <c r="AA613" s="114"/>
    </row>
    <row r="614" ht="18.0" customHeight="1">
      <c r="A614" s="114"/>
      <c r="B614" s="547"/>
      <c r="C614" s="548"/>
      <c r="D614" s="547"/>
      <c r="E614" s="548"/>
      <c r="F614" s="547"/>
      <c r="G614" s="547"/>
      <c r="H614" s="549"/>
      <c r="I614" s="111"/>
      <c r="J614" s="22"/>
      <c r="K614" s="22"/>
      <c r="L614" s="22"/>
      <c r="M614" s="22"/>
      <c r="N614" s="114"/>
      <c r="O614" s="114"/>
      <c r="P614" s="114"/>
      <c r="Q614" s="124"/>
      <c r="R614" s="114"/>
      <c r="S614" s="114"/>
      <c r="T614" s="114"/>
      <c r="U614" s="114"/>
      <c r="V614" s="114"/>
      <c r="W614" s="114"/>
      <c r="X614" s="114"/>
      <c r="Y614" s="114"/>
      <c r="Z614" s="114"/>
      <c r="AA614" s="114"/>
    </row>
    <row r="615" ht="18.0" customHeight="1">
      <c r="A615" s="114"/>
      <c r="B615" s="547"/>
      <c r="C615" s="548"/>
      <c r="D615" s="547"/>
      <c r="E615" s="548"/>
      <c r="F615" s="547"/>
      <c r="G615" s="547"/>
      <c r="H615" s="549"/>
      <c r="I615" s="111"/>
      <c r="J615" s="22"/>
      <c r="K615" s="22"/>
      <c r="L615" s="22"/>
      <c r="M615" s="22"/>
      <c r="N615" s="114"/>
      <c r="O615" s="114"/>
      <c r="P615" s="114"/>
      <c r="Q615" s="124"/>
      <c r="R615" s="114"/>
      <c r="S615" s="114"/>
      <c r="T615" s="114"/>
      <c r="U615" s="114"/>
      <c r="V615" s="114"/>
      <c r="W615" s="114"/>
      <c r="X615" s="114"/>
      <c r="Y615" s="114"/>
      <c r="Z615" s="114"/>
      <c r="AA615" s="114"/>
    </row>
    <row r="616" ht="18.0" customHeight="1">
      <c r="A616" s="114"/>
      <c r="B616" s="547"/>
      <c r="C616" s="548"/>
      <c r="D616" s="547"/>
      <c r="E616" s="548"/>
      <c r="F616" s="547"/>
      <c r="G616" s="547"/>
      <c r="H616" s="549"/>
      <c r="I616" s="111"/>
      <c r="J616" s="22"/>
      <c r="K616" s="22"/>
      <c r="L616" s="22"/>
      <c r="M616" s="22"/>
      <c r="N616" s="114"/>
      <c r="O616" s="114"/>
      <c r="P616" s="114"/>
      <c r="Q616" s="124"/>
      <c r="R616" s="114"/>
      <c r="S616" s="114"/>
      <c r="T616" s="114"/>
      <c r="U616" s="114"/>
      <c r="V616" s="114"/>
      <c r="W616" s="114"/>
      <c r="X616" s="114"/>
      <c r="Y616" s="114"/>
      <c r="Z616" s="114"/>
      <c r="AA616" s="114"/>
    </row>
    <row r="617" ht="18.0" customHeight="1">
      <c r="A617" s="114"/>
      <c r="B617" s="547"/>
      <c r="C617" s="548"/>
      <c r="D617" s="547"/>
      <c r="E617" s="548"/>
      <c r="F617" s="547"/>
      <c r="G617" s="547"/>
      <c r="H617" s="549"/>
      <c r="I617" s="111"/>
      <c r="J617" s="22"/>
      <c r="K617" s="22"/>
      <c r="L617" s="22"/>
      <c r="M617" s="22"/>
      <c r="N617" s="114"/>
      <c r="O617" s="114"/>
      <c r="P617" s="114"/>
      <c r="Q617" s="124"/>
      <c r="R617" s="114"/>
      <c r="S617" s="114"/>
      <c r="T617" s="114"/>
      <c r="U617" s="114"/>
      <c r="V617" s="114"/>
      <c r="W617" s="114"/>
      <c r="X617" s="114"/>
      <c r="Y617" s="114"/>
      <c r="Z617" s="114"/>
      <c r="AA617" s="114"/>
    </row>
    <row r="618" ht="18.0" customHeight="1">
      <c r="A618" s="114"/>
      <c r="B618" s="547"/>
      <c r="C618" s="548"/>
      <c r="D618" s="547"/>
      <c r="E618" s="548"/>
      <c r="F618" s="547"/>
      <c r="G618" s="547"/>
      <c r="H618" s="549"/>
      <c r="I618" s="111"/>
      <c r="J618" s="22"/>
      <c r="K618" s="22"/>
      <c r="L618" s="22"/>
      <c r="M618" s="22"/>
      <c r="N618" s="114"/>
      <c r="O618" s="114"/>
      <c r="P618" s="114"/>
      <c r="Q618" s="124"/>
      <c r="R618" s="114"/>
      <c r="S618" s="114"/>
      <c r="T618" s="114"/>
      <c r="U618" s="114"/>
      <c r="V618" s="114"/>
      <c r="W618" s="114"/>
      <c r="X618" s="114"/>
      <c r="Y618" s="114"/>
      <c r="Z618" s="114"/>
      <c r="AA618" s="114"/>
    </row>
    <row r="619" ht="18.0" customHeight="1">
      <c r="A619" s="114"/>
      <c r="B619" s="547"/>
      <c r="C619" s="548"/>
      <c r="D619" s="547"/>
      <c r="E619" s="548"/>
      <c r="F619" s="547"/>
      <c r="G619" s="547"/>
      <c r="H619" s="549"/>
      <c r="I619" s="111"/>
      <c r="J619" s="22"/>
      <c r="K619" s="22"/>
      <c r="L619" s="22"/>
      <c r="M619" s="22"/>
      <c r="N619" s="114"/>
      <c r="O619" s="114"/>
      <c r="P619" s="114"/>
      <c r="Q619" s="124"/>
      <c r="R619" s="114"/>
      <c r="S619" s="114"/>
      <c r="T619" s="114"/>
      <c r="U619" s="114"/>
      <c r="V619" s="114"/>
      <c r="W619" s="114"/>
      <c r="X619" s="114"/>
      <c r="Y619" s="114"/>
      <c r="Z619" s="114"/>
      <c r="AA619" s="114"/>
    </row>
    <row r="620" ht="18.0" customHeight="1">
      <c r="A620" s="114"/>
      <c r="B620" s="547"/>
      <c r="C620" s="548"/>
      <c r="D620" s="547"/>
      <c r="E620" s="548"/>
      <c r="F620" s="547"/>
      <c r="G620" s="547"/>
      <c r="H620" s="549"/>
      <c r="I620" s="111"/>
      <c r="J620" s="22"/>
      <c r="K620" s="22"/>
      <c r="L620" s="22"/>
      <c r="M620" s="22"/>
      <c r="N620" s="114"/>
      <c r="O620" s="114"/>
      <c r="P620" s="114"/>
      <c r="Q620" s="124"/>
      <c r="R620" s="114"/>
      <c r="S620" s="114"/>
      <c r="T620" s="114"/>
      <c r="U620" s="114"/>
      <c r="V620" s="114"/>
      <c r="W620" s="114"/>
      <c r="X620" s="114"/>
      <c r="Y620" s="114"/>
      <c r="Z620" s="114"/>
      <c r="AA620" s="114"/>
    </row>
    <row r="621" ht="18.0" customHeight="1">
      <c r="A621" s="114"/>
      <c r="B621" s="547"/>
      <c r="C621" s="548"/>
      <c r="D621" s="547"/>
      <c r="E621" s="548"/>
      <c r="F621" s="547"/>
      <c r="G621" s="547"/>
      <c r="H621" s="549"/>
      <c r="I621" s="111"/>
      <c r="J621" s="22"/>
      <c r="K621" s="22"/>
      <c r="L621" s="22"/>
      <c r="M621" s="22"/>
      <c r="N621" s="114"/>
      <c r="O621" s="114"/>
      <c r="P621" s="114"/>
      <c r="Q621" s="124"/>
      <c r="R621" s="114"/>
      <c r="S621" s="114"/>
      <c r="T621" s="114"/>
      <c r="U621" s="114"/>
      <c r="V621" s="114"/>
      <c r="W621" s="114"/>
      <c r="X621" s="114"/>
      <c r="Y621" s="114"/>
      <c r="Z621" s="114"/>
      <c r="AA621" s="114"/>
    </row>
    <row r="622" ht="18.0" customHeight="1">
      <c r="A622" s="114"/>
      <c r="B622" s="547"/>
      <c r="C622" s="548"/>
      <c r="D622" s="547"/>
      <c r="E622" s="548"/>
      <c r="F622" s="547"/>
      <c r="G622" s="547"/>
      <c r="H622" s="549"/>
      <c r="I622" s="111"/>
      <c r="J622" s="22"/>
      <c r="K622" s="22"/>
      <c r="L622" s="22"/>
      <c r="M622" s="22"/>
      <c r="N622" s="114"/>
      <c r="O622" s="114"/>
      <c r="P622" s="114"/>
      <c r="Q622" s="124"/>
      <c r="R622" s="114"/>
      <c r="S622" s="114"/>
      <c r="T622" s="114"/>
      <c r="U622" s="114"/>
      <c r="V622" s="114"/>
      <c r="W622" s="114"/>
      <c r="X622" s="114"/>
      <c r="Y622" s="114"/>
      <c r="Z622" s="114"/>
      <c r="AA622" s="114"/>
    </row>
    <row r="623" ht="18.0" customHeight="1">
      <c r="A623" s="114"/>
      <c r="B623" s="547"/>
      <c r="C623" s="548"/>
      <c r="D623" s="547"/>
      <c r="E623" s="548"/>
      <c r="F623" s="547"/>
      <c r="G623" s="547"/>
      <c r="H623" s="549"/>
      <c r="I623" s="111"/>
      <c r="J623" s="22"/>
      <c r="K623" s="22"/>
      <c r="L623" s="22"/>
      <c r="M623" s="22"/>
      <c r="N623" s="114"/>
      <c r="O623" s="114"/>
      <c r="P623" s="114"/>
      <c r="Q623" s="124"/>
      <c r="R623" s="114"/>
      <c r="S623" s="114"/>
      <c r="T623" s="114"/>
      <c r="U623" s="114"/>
      <c r="V623" s="114"/>
      <c r="W623" s="114"/>
      <c r="X623" s="114"/>
      <c r="Y623" s="114"/>
      <c r="Z623" s="114"/>
      <c r="AA623" s="114"/>
    </row>
    <row r="624" ht="18.0" customHeight="1">
      <c r="A624" s="114"/>
      <c r="B624" s="547"/>
      <c r="C624" s="548"/>
      <c r="D624" s="547"/>
      <c r="E624" s="548"/>
      <c r="F624" s="547"/>
      <c r="G624" s="547"/>
      <c r="H624" s="549"/>
      <c r="I624" s="111"/>
      <c r="J624" s="22"/>
      <c r="K624" s="22"/>
      <c r="L624" s="22"/>
      <c r="M624" s="22"/>
      <c r="N624" s="114"/>
      <c r="O624" s="114"/>
      <c r="P624" s="114"/>
      <c r="Q624" s="124"/>
      <c r="R624" s="114"/>
      <c r="S624" s="114"/>
      <c r="T624" s="114"/>
      <c r="U624" s="114"/>
      <c r="V624" s="114"/>
      <c r="W624" s="114"/>
      <c r="X624" s="114"/>
      <c r="Y624" s="114"/>
      <c r="Z624" s="114"/>
      <c r="AA624" s="114"/>
    </row>
    <row r="625" ht="18.0" customHeight="1">
      <c r="A625" s="114"/>
      <c r="B625" s="547"/>
      <c r="C625" s="548"/>
      <c r="D625" s="547"/>
      <c r="E625" s="548"/>
      <c r="F625" s="547"/>
      <c r="G625" s="547"/>
      <c r="H625" s="549"/>
      <c r="I625" s="111"/>
      <c r="J625" s="22"/>
      <c r="K625" s="22"/>
      <c r="L625" s="22"/>
      <c r="M625" s="22"/>
      <c r="N625" s="114"/>
      <c r="O625" s="114"/>
      <c r="P625" s="114"/>
      <c r="Q625" s="124"/>
      <c r="R625" s="114"/>
      <c r="S625" s="114"/>
      <c r="T625" s="114"/>
      <c r="U625" s="114"/>
      <c r="V625" s="114"/>
      <c r="W625" s="114"/>
      <c r="X625" s="114"/>
      <c r="Y625" s="114"/>
      <c r="Z625" s="114"/>
      <c r="AA625" s="114"/>
    </row>
    <row r="626" ht="18.0" customHeight="1">
      <c r="A626" s="114"/>
      <c r="B626" s="547"/>
      <c r="C626" s="548"/>
      <c r="D626" s="547"/>
      <c r="E626" s="548"/>
      <c r="F626" s="547"/>
      <c r="G626" s="547"/>
      <c r="H626" s="549"/>
      <c r="I626" s="111"/>
      <c r="J626" s="22"/>
      <c r="K626" s="22"/>
      <c r="L626" s="22"/>
      <c r="M626" s="22"/>
      <c r="N626" s="114"/>
      <c r="O626" s="114"/>
      <c r="P626" s="114"/>
      <c r="Q626" s="124"/>
      <c r="R626" s="114"/>
      <c r="S626" s="114"/>
      <c r="T626" s="114"/>
      <c r="U626" s="114"/>
      <c r="V626" s="114"/>
      <c r="W626" s="114"/>
      <c r="X626" s="114"/>
      <c r="Y626" s="114"/>
      <c r="Z626" s="114"/>
      <c r="AA626" s="114"/>
    </row>
    <row r="627" ht="18.0" customHeight="1">
      <c r="A627" s="114"/>
      <c r="B627" s="547"/>
      <c r="C627" s="548"/>
      <c r="D627" s="547"/>
      <c r="E627" s="548"/>
      <c r="F627" s="547"/>
      <c r="G627" s="547"/>
      <c r="H627" s="549"/>
      <c r="I627" s="111"/>
      <c r="J627" s="22"/>
      <c r="K627" s="22"/>
      <c r="L627" s="22"/>
      <c r="M627" s="22"/>
      <c r="N627" s="114"/>
      <c r="O627" s="114"/>
      <c r="P627" s="114"/>
      <c r="Q627" s="124"/>
      <c r="R627" s="114"/>
      <c r="S627" s="114"/>
      <c r="T627" s="114"/>
      <c r="U627" s="114"/>
      <c r="V627" s="114"/>
      <c r="W627" s="114"/>
      <c r="X627" s="114"/>
      <c r="Y627" s="114"/>
      <c r="Z627" s="114"/>
      <c r="AA627" s="114"/>
    </row>
    <row r="628" ht="18.0" customHeight="1">
      <c r="A628" s="114"/>
      <c r="B628" s="547"/>
      <c r="C628" s="548"/>
      <c r="D628" s="547"/>
      <c r="E628" s="548"/>
      <c r="F628" s="547"/>
      <c r="G628" s="547"/>
      <c r="H628" s="549"/>
      <c r="I628" s="111"/>
      <c r="J628" s="22"/>
      <c r="K628" s="22"/>
      <c r="L628" s="22"/>
      <c r="M628" s="22"/>
      <c r="N628" s="114"/>
      <c r="O628" s="114"/>
      <c r="P628" s="114"/>
      <c r="Q628" s="124"/>
      <c r="R628" s="114"/>
      <c r="S628" s="114"/>
      <c r="T628" s="114"/>
      <c r="U628" s="114"/>
      <c r="V628" s="114"/>
      <c r="W628" s="114"/>
      <c r="X628" s="114"/>
      <c r="Y628" s="114"/>
      <c r="Z628" s="114"/>
      <c r="AA628" s="114"/>
    </row>
    <row r="629" ht="18.0" customHeight="1">
      <c r="A629" s="114"/>
      <c r="B629" s="547"/>
      <c r="C629" s="548"/>
      <c r="D629" s="547"/>
      <c r="E629" s="548"/>
      <c r="F629" s="547"/>
      <c r="G629" s="547"/>
      <c r="H629" s="549"/>
      <c r="I629" s="111"/>
      <c r="J629" s="22"/>
      <c r="K629" s="22"/>
      <c r="L629" s="22"/>
      <c r="M629" s="22"/>
      <c r="N629" s="114"/>
      <c r="O629" s="114"/>
      <c r="P629" s="114"/>
      <c r="Q629" s="124"/>
      <c r="R629" s="114"/>
      <c r="S629" s="114"/>
      <c r="T629" s="114"/>
      <c r="U629" s="114"/>
      <c r="V629" s="114"/>
      <c r="W629" s="114"/>
      <c r="X629" s="114"/>
      <c r="Y629" s="114"/>
      <c r="Z629" s="114"/>
      <c r="AA629" s="114"/>
    </row>
    <row r="630" ht="18.0" customHeight="1">
      <c r="A630" s="114"/>
      <c r="B630" s="547"/>
      <c r="C630" s="548"/>
      <c r="D630" s="547"/>
      <c r="E630" s="548"/>
      <c r="F630" s="547"/>
      <c r="G630" s="547"/>
      <c r="H630" s="549"/>
      <c r="I630" s="111"/>
      <c r="J630" s="22"/>
      <c r="K630" s="22"/>
      <c r="L630" s="22"/>
      <c r="M630" s="22"/>
      <c r="N630" s="114"/>
      <c r="O630" s="114"/>
      <c r="P630" s="114"/>
      <c r="Q630" s="124"/>
      <c r="R630" s="114"/>
      <c r="S630" s="114"/>
      <c r="T630" s="114"/>
      <c r="U630" s="114"/>
      <c r="V630" s="114"/>
      <c r="W630" s="114"/>
      <c r="X630" s="114"/>
      <c r="Y630" s="114"/>
      <c r="Z630" s="114"/>
      <c r="AA630" s="114"/>
    </row>
    <row r="631" ht="18.0" customHeight="1">
      <c r="A631" s="114"/>
      <c r="B631" s="547"/>
      <c r="C631" s="548"/>
      <c r="D631" s="547"/>
      <c r="E631" s="548"/>
      <c r="F631" s="547"/>
      <c r="G631" s="547"/>
      <c r="H631" s="549"/>
      <c r="I631" s="111"/>
      <c r="J631" s="22"/>
      <c r="K631" s="22"/>
      <c r="L631" s="22"/>
      <c r="M631" s="22"/>
      <c r="N631" s="114"/>
      <c r="O631" s="114"/>
      <c r="P631" s="114"/>
      <c r="Q631" s="124"/>
      <c r="R631" s="114"/>
      <c r="S631" s="114"/>
      <c r="T631" s="114"/>
      <c r="U631" s="114"/>
      <c r="V631" s="114"/>
      <c r="W631" s="114"/>
      <c r="X631" s="114"/>
      <c r="Y631" s="114"/>
      <c r="Z631" s="114"/>
      <c r="AA631" s="114"/>
    </row>
    <row r="632" ht="18.0" customHeight="1">
      <c r="A632" s="114"/>
      <c r="B632" s="547"/>
      <c r="C632" s="548"/>
      <c r="D632" s="547"/>
      <c r="E632" s="548"/>
      <c r="F632" s="547"/>
      <c r="G632" s="547"/>
      <c r="H632" s="549"/>
      <c r="I632" s="111"/>
      <c r="J632" s="22"/>
      <c r="K632" s="22"/>
      <c r="L632" s="22"/>
      <c r="M632" s="22"/>
      <c r="N632" s="114"/>
      <c r="O632" s="114"/>
      <c r="P632" s="114"/>
      <c r="Q632" s="124"/>
      <c r="R632" s="114"/>
      <c r="S632" s="114"/>
      <c r="T632" s="114"/>
      <c r="U632" s="114"/>
      <c r="V632" s="114"/>
      <c r="W632" s="114"/>
      <c r="X632" s="114"/>
      <c r="Y632" s="114"/>
      <c r="Z632" s="114"/>
      <c r="AA632" s="114"/>
    </row>
    <row r="633" ht="18.0" customHeight="1">
      <c r="A633" s="114"/>
      <c r="B633" s="547"/>
      <c r="C633" s="548"/>
      <c r="D633" s="547"/>
      <c r="E633" s="548"/>
      <c r="F633" s="547"/>
      <c r="G633" s="547"/>
      <c r="H633" s="549"/>
      <c r="I633" s="111"/>
      <c r="J633" s="22"/>
      <c r="K633" s="22"/>
      <c r="L633" s="22"/>
      <c r="M633" s="22"/>
      <c r="N633" s="114"/>
      <c r="O633" s="114"/>
      <c r="P633" s="114"/>
      <c r="Q633" s="124"/>
      <c r="R633" s="114"/>
      <c r="S633" s="114"/>
      <c r="T633" s="114"/>
      <c r="U633" s="114"/>
      <c r="V633" s="114"/>
      <c r="W633" s="114"/>
      <c r="X633" s="114"/>
      <c r="Y633" s="114"/>
      <c r="Z633" s="114"/>
      <c r="AA633" s="114"/>
    </row>
    <row r="634" ht="18.0" customHeight="1">
      <c r="A634" s="114"/>
      <c r="B634" s="547"/>
      <c r="C634" s="548"/>
      <c r="D634" s="547"/>
      <c r="E634" s="548"/>
      <c r="F634" s="547"/>
      <c r="G634" s="547"/>
      <c r="H634" s="549"/>
      <c r="I634" s="111"/>
      <c r="J634" s="22"/>
      <c r="K634" s="22"/>
      <c r="L634" s="22"/>
      <c r="M634" s="22"/>
      <c r="N634" s="114"/>
      <c r="O634" s="114"/>
      <c r="P634" s="114"/>
      <c r="Q634" s="124"/>
      <c r="R634" s="114"/>
      <c r="S634" s="114"/>
      <c r="T634" s="114"/>
      <c r="U634" s="114"/>
      <c r="V634" s="114"/>
      <c r="W634" s="114"/>
      <c r="X634" s="114"/>
      <c r="Y634" s="114"/>
      <c r="Z634" s="114"/>
      <c r="AA634" s="114"/>
    </row>
    <row r="635" ht="18.0" customHeight="1">
      <c r="A635" s="114"/>
      <c r="B635" s="547"/>
      <c r="C635" s="548"/>
      <c r="D635" s="547"/>
      <c r="E635" s="548"/>
      <c r="F635" s="547"/>
      <c r="G635" s="547"/>
      <c r="H635" s="549"/>
      <c r="I635" s="111"/>
      <c r="J635" s="22"/>
      <c r="K635" s="22"/>
      <c r="L635" s="22"/>
      <c r="M635" s="22"/>
      <c r="N635" s="114"/>
      <c r="O635" s="114"/>
      <c r="P635" s="114"/>
      <c r="Q635" s="124"/>
      <c r="R635" s="114"/>
      <c r="S635" s="114"/>
      <c r="T635" s="114"/>
      <c r="U635" s="114"/>
      <c r="V635" s="114"/>
      <c r="W635" s="114"/>
      <c r="X635" s="114"/>
      <c r="Y635" s="114"/>
      <c r="Z635" s="114"/>
      <c r="AA635" s="114"/>
    </row>
    <row r="636" ht="18.0" customHeight="1">
      <c r="A636" s="114"/>
      <c r="B636" s="547"/>
      <c r="C636" s="548"/>
      <c r="D636" s="547"/>
      <c r="E636" s="548"/>
      <c r="F636" s="547"/>
      <c r="G636" s="547"/>
      <c r="H636" s="549"/>
      <c r="I636" s="111"/>
      <c r="J636" s="22"/>
      <c r="K636" s="22"/>
      <c r="L636" s="22"/>
      <c r="M636" s="22"/>
      <c r="N636" s="114"/>
      <c r="O636" s="114"/>
      <c r="P636" s="114"/>
      <c r="Q636" s="124"/>
      <c r="R636" s="114"/>
      <c r="S636" s="114"/>
      <c r="T636" s="114"/>
      <c r="U636" s="114"/>
      <c r="V636" s="114"/>
      <c r="W636" s="114"/>
      <c r="X636" s="114"/>
      <c r="Y636" s="114"/>
      <c r="Z636" s="114"/>
      <c r="AA636" s="114"/>
    </row>
    <row r="637" ht="18.0" customHeight="1">
      <c r="A637" s="114"/>
      <c r="B637" s="547"/>
      <c r="C637" s="548"/>
      <c r="D637" s="547"/>
      <c r="E637" s="548"/>
      <c r="F637" s="547"/>
      <c r="G637" s="547"/>
      <c r="H637" s="549"/>
      <c r="I637" s="111"/>
      <c r="J637" s="22"/>
      <c r="K637" s="22"/>
      <c r="L637" s="22"/>
      <c r="M637" s="22"/>
      <c r="N637" s="114"/>
      <c r="O637" s="114"/>
      <c r="P637" s="114"/>
      <c r="Q637" s="124"/>
      <c r="R637" s="114"/>
      <c r="S637" s="114"/>
      <c r="T637" s="114"/>
      <c r="U637" s="114"/>
      <c r="V637" s="114"/>
      <c r="W637" s="114"/>
      <c r="X637" s="114"/>
      <c r="Y637" s="114"/>
      <c r="Z637" s="114"/>
      <c r="AA637" s="114"/>
    </row>
    <row r="638" ht="18.0" customHeight="1">
      <c r="A638" s="114"/>
      <c r="B638" s="547"/>
      <c r="C638" s="548"/>
      <c r="D638" s="547"/>
      <c r="E638" s="548"/>
      <c r="F638" s="547"/>
      <c r="G638" s="547"/>
      <c r="H638" s="549"/>
      <c r="I638" s="111"/>
      <c r="J638" s="22"/>
      <c r="K638" s="22"/>
      <c r="L638" s="22"/>
      <c r="M638" s="22"/>
      <c r="N638" s="114"/>
      <c r="O638" s="114"/>
      <c r="P638" s="114"/>
      <c r="Q638" s="124"/>
      <c r="R638" s="114"/>
      <c r="S638" s="114"/>
      <c r="T638" s="114"/>
      <c r="U638" s="114"/>
      <c r="V638" s="114"/>
      <c r="W638" s="114"/>
      <c r="X638" s="114"/>
      <c r="Y638" s="114"/>
      <c r="Z638" s="114"/>
      <c r="AA638" s="114"/>
    </row>
    <row r="639" ht="18.0" customHeight="1">
      <c r="A639" s="114"/>
      <c r="B639" s="547"/>
      <c r="C639" s="548"/>
      <c r="D639" s="547"/>
      <c r="E639" s="548"/>
      <c r="F639" s="547"/>
      <c r="G639" s="547"/>
      <c r="H639" s="549"/>
      <c r="I639" s="111"/>
      <c r="J639" s="22"/>
      <c r="K639" s="22"/>
      <c r="L639" s="22"/>
      <c r="M639" s="22"/>
      <c r="N639" s="114"/>
      <c r="O639" s="114"/>
      <c r="P639" s="114"/>
      <c r="Q639" s="124"/>
      <c r="R639" s="114"/>
      <c r="S639" s="114"/>
      <c r="T639" s="114"/>
      <c r="U639" s="114"/>
      <c r="V639" s="114"/>
      <c r="W639" s="114"/>
      <c r="X639" s="114"/>
      <c r="Y639" s="114"/>
      <c r="Z639" s="114"/>
      <c r="AA639" s="114"/>
    </row>
    <row r="640" ht="18.0" customHeight="1">
      <c r="A640" s="114"/>
      <c r="B640" s="547"/>
      <c r="C640" s="548"/>
      <c r="D640" s="547"/>
      <c r="E640" s="548"/>
      <c r="F640" s="547"/>
      <c r="G640" s="547"/>
      <c r="H640" s="549"/>
      <c r="I640" s="111"/>
      <c r="J640" s="22"/>
      <c r="K640" s="22"/>
      <c r="L640" s="22"/>
      <c r="M640" s="22"/>
      <c r="N640" s="114"/>
      <c r="O640" s="114"/>
      <c r="P640" s="114"/>
      <c r="Q640" s="124"/>
      <c r="R640" s="114"/>
      <c r="S640" s="114"/>
      <c r="T640" s="114"/>
      <c r="U640" s="114"/>
      <c r="V640" s="114"/>
      <c r="W640" s="114"/>
      <c r="X640" s="114"/>
      <c r="Y640" s="114"/>
      <c r="Z640" s="114"/>
      <c r="AA640" s="114"/>
    </row>
    <row r="641" ht="18.0" customHeight="1">
      <c r="A641" s="114"/>
      <c r="B641" s="547"/>
      <c r="C641" s="548"/>
      <c r="D641" s="547"/>
      <c r="E641" s="548"/>
      <c r="F641" s="547"/>
      <c r="G641" s="547"/>
      <c r="H641" s="549"/>
      <c r="I641" s="111"/>
      <c r="J641" s="22"/>
      <c r="K641" s="22"/>
      <c r="L641" s="22"/>
      <c r="M641" s="22"/>
      <c r="N641" s="114"/>
      <c r="O641" s="114"/>
      <c r="P641" s="114"/>
      <c r="Q641" s="124"/>
      <c r="R641" s="114"/>
      <c r="S641" s="114"/>
      <c r="T641" s="114"/>
      <c r="U641" s="114"/>
      <c r="V641" s="114"/>
      <c r="W641" s="114"/>
      <c r="X641" s="114"/>
      <c r="Y641" s="114"/>
      <c r="Z641" s="114"/>
      <c r="AA641" s="114"/>
    </row>
    <row r="642" ht="18.0" customHeight="1">
      <c r="A642" s="114"/>
      <c r="B642" s="547"/>
      <c r="C642" s="548"/>
      <c r="D642" s="547"/>
      <c r="E642" s="548"/>
      <c r="F642" s="547"/>
      <c r="G642" s="547"/>
      <c r="H642" s="549"/>
      <c r="I642" s="111"/>
      <c r="J642" s="22"/>
      <c r="K642" s="22"/>
      <c r="L642" s="22"/>
      <c r="M642" s="22"/>
      <c r="N642" s="114"/>
      <c r="O642" s="114"/>
      <c r="P642" s="114"/>
      <c r="Q642" s="124"/>
      <c r="R642" s="114"/>
      <c r="S642" s="114"/>
      <c r="T642" s="114"/>
      <c r="U642" s="114"/>
      <c r="V642" s="114"/>
      <c r="W642" s="114"/>
      <c r="X642" s="114"/>
      <c r="Y642" s="114"/>
      <c r="Z642" s="114"/>
      <c r="AA642" s="114"/>
    </row>
    <row r="643" ht="18.0" customHeight="1">
      <c r="A643" s="114"/>
      <c r="B643" s="547"/>
      <c r="C643" s="548"/>
      <c r="D643" s="547"/>
      <c r="E643" s="548"/>
      <c r="F643" s="547"/>
      <c r="G643" s="547"/>
      <c r="H643" s="549"/>
      <c r="I643" s="111"/>
      <c r="J643" s="22"/>
      <c r="K643" s="22"/>
      <c r="L643" s="22"/>
      <c r="M643" s="22"/>
      <c r="N643" s="114"/>
      <c r="O643" s="114"/>
      <c r="P643" s="114"/>
      <c r="Q643" s="124"/>
      <c r="R643" s="114"/>
      <c r="S643" s="114"/>
      <c r="T643" s="114"/>
      <c r="U643" s="114"/>
      <c r="V643" s="114"/>
      <c r="W643" s="114"/>
      <c r="X643" s="114"/>
      <c r="Y643" s="114"/>
      <c r="Z643" s="114"/>
      <c r="AA643" s="114"/>
    </row>
    <row r="644" ht="18.0" customHeight="1">
      <c r="A644" s="114"/>
      <c r="B644" s="547"/>
      <c r="C644" s="548"/>
      <c r="D644" s="547"/>
      <c r="E644" s="548"/>
      <c r="F644" s="547"/>
      <c r="G644" s="547"/>
      <c r="H644" s="549"/>
      <c r="I644" s="111"/>
      <c r="J644" s="22"/>
      <c r="K644" s="22"/>
      <c r="L644" s="22"/>
      <c r="M644" s="22"/>
      <c r="N644" s="114"/>
      <c r="O644" s="114"/>
      <c r="P644" s="114"/>
      <c r="Q644" s="124"/>
      <c r="R644" s="114"/>
      <c r="S644" s="114"/>
      <c r="T644" s="114"/>
      <c r="U644" s="114"/>
      <c r="V644" s="114"/>
      <c r="W644" s="114"/>
      <c r="X644" s="114"/>
      <c r="Y644" s="114"/>
      <c r="Z644" s="114"/>
      <c r="AA644" s="114"/>
    </row>
    <row r="645" ht="18.0" customHeight="1">
      <c r="A645" s="114"/>
      <c r="B645" s="547"/>
      <c r="C645" s="548"/>
      <c r="D645" s="547"/>
      <c r="E645" s="548"/>
      <c r="F645" s="547"/>
      <c r="G645" s="547"/>
      <c r="H645" s="549"/>
      <c r="I645" s="111"/>
      <c r="J645" s="22"/>
      <c r="K645" s="22"/>
      <c r="L645" s="22"/>
      <c r="M645" s="22"/>
      <c r="N645" s="114"/>
      <c r="O645" s="114"/>
      <c r="P645" s="114"/>
      <c r="Q645" s="124"/>
      <c r="R645" s="114"/>
      <c r="S645" s="114"/>
      <c r="T645" s="114"/>
      <c r="U645" s="114"/>
      <c r="V645" s="114"/>
      <c r="W645" s="114"/>
      <c r="X645" s="114"/>
      <c r="Y645" s="114"/>
      <c r="Z645" s="114"/>
      <c r="AA645" s="114"/>
    </row>
    <row r="646" ht="18.0" customHeight="1">
      <c r="A646" s="114"/>
      <c r="B646" s="547"/>
      <c r="C646" s="548"/>
      <c r="D646" s="547"/>
      <c r="E646" s="548"/>
      <c r="F646" s="547"/>
      <c r="G646" s="547"/>
      <c r="H646" s="549"/>
      <c r="I646" s="111"/>
      <c r="J646" s="22"/>
      <c r="K646" s="22"/>
      <c r="L646" s="22"/>
      <c r="M646" s="22"/>
      <c r="N646" s="114"/>
      <c r="O646" s="114"/>
      <c r="P646" s="114"/>
      <c r="Q646" s="124"/>
      <c r="R646" s="114"/>
      <c r="S646" s="114"/>
      <c r="T646" s="114"/>
      <c r="U646" s="114"/>
      <c r="V646" s="114"/>
      <c r="W646" s="114"/>
      <c r="X646" s="114"/>
      <c r="Y646" s="114"/>
      <c r="Z646" s="114"/>
      <c r="AA646" s="114"/>
    </row>
    <row r="647" ht="18.0" customHeight="1">
      <c r="A647" s="114"/>
      <c r="B647" s="547"/>
      <c r="C647" s="548"/>
      <c r="D647" s="547"/>
      <c r="E647" s="548"/>
      <c r="F647" s="547"/>
      <c r="G647" s="547"/>
      <c r="H647" s="549"/>
      <c r="I647" s="111"/>
      <c r="J647" s="22"/>
      <c r="K647" s="22"/>
      <c r="L647" s="22"/>
      <c r="M647" s="22"/>
      <c r="N647" s="114"/>
      <c r="O647" s="114"/>
      <c r="P647" s="114"/>
      <c r="Q647" s="124"/>
      <c r="R647" s="114"/>
      <c r="S647" s="114"/>
      <c r="T647" s="114"/>
      <c r="U647" s="114"/>
      <c r="V647" s="114"/>
      <c r="W647" s="114"/>
      <c r="X647" s="114"/>
      <c r="Y647" s="114"/>
      <c r="Z647" s="114"/>
      <c r="AA647" s="114"/>
    </row>
    <row r="648" ht="18.0" customHeight="1">
      <c r="A648" s="114"/>
      <c r="B648" s="547"/>
      <c r="C648" s="548"/>
      <c r="D648" s="547"/>
      <c r="E648" s="548"/>
      <c r="F648" s="547"/>
      <c r="G648" s="547"/>
      <c r="H648" s="549"/>
      <c r="I648" s="111"/>
      <c r="J648" s="22"/>
      <c r="K648" s="22"/>
      <c r="L648" s="22"/>
      <c r="M648" s="22"/>
      <c r="N648" s="114"/>
      <c r="O648" s="114"/>
      <c r="P648" s="114"/>
      <c r="Q648" s="124"/>
      <c r="R648" s="114"/>
      <c r="S648" s="114"/>
      <c r="T648" s="114"/>
      <c r="U648" s="114"/>
      <c r="V648" s="114"/>
      <c r="W648" s="114"/>
      <c r="X648" s="114"/>
      <c r="Y648" s="114"/>
      <c r="Z648" s="114"/>
      <c r="AA648" s="114"/>
    </row>
    <row r="649" ht="18.0" customHeight="1">
      <c r="A649" s="114"/>
      <c r="B649" s="547"/>
      <c r="C649" s="548"/>
      <c r="D649" s="547"/>
      <c r="E649" s="548"/>
      <c r="F649" s="547"/>
      <c r="G649" s="547"/>
      <c r="H649" s="549"/>
      <c r="I649" s="111"/>
      <c r="J649" s="22"/>
      <c r="K649" s="22"/>
      <c r="L649" s="22"/>
      <c r="M649" s="22"/>
      <c r="N649" s="114"/>
      <c r="O649" s="114"/>
      <c r="P649" s="114"/>
      <c r="Q649" s="124"/>
      <c r="R649" s="114"/>
      <c r="S649" s="114"/>
      <c r="T649" s="114"/>
      <c r="U649" s="114"/>
      <c r="V649" s="114"/>
      <c r="W649" s="114"/>
      <c r="X649" s="114"/>
      <c r="Y649" s="114"/>
      <c r="Z649" s="114"/>
      <c r="AA649" s="114"/>
    </row>
    <row r="650" ht="18.0" customHeight="1">
      <c r="A650" s="114"/>
      <c r="B650" s="547"/>
      <c r="C650" s="548"/>
      <c r="D650" s="547"/>
      <c r="E650" s="548"/>
      <c r="F650" s="547"/>
      <c r="G650" s="547"/>
      <c r="H650" s="549"/>
      <c r="I650" s="111"/>
      <c r="J650" s="22"/>
      <c r="K650" s="22"/>
      <c r="L650" s="22"/>
      <c r="M650" s="22"/>
      <c r="N650" s="114"/>
      <c r="O650" s="114"/>
      <c r="P650" s="114"/>
      <c r="Q650" s="124"/>
      <c r="R650" s="114"/>
      <c r="S650" s="114"/>
      <c r="T650" s="114"/>
      <c r="U650" s="114"/>
      <c r="V650" s="114"/>
      <c r="W650" s="114"/>
      <c r="X650" s="114"/>
      <c r="Y650" s="114"/>
      <c r="Z650" s="114"/>
      <c r="AA650" s="114"/>
    </row>
    <row r="651" ht="18.0" customHeight="1">
      <c r="A651" s="114"/>
      <c r="B651" s="547"/>
      <c r="C651" s="548"/>
      <c r="D651" s="547"/>
      <c r="E651" s="548"/>
      <c r="F651" s="547"/>
      <c r="G651" s="547"/>
      <c r="H651" s="549"/>
      <c r="I651" s="111"/>
      <c r="J651" s="22"/>
      <c r="K651" s="22"/>
      <c r="L651" s="22"/>
      <c r="M651" s="22"/>
      <c r="N651" s="114"/>
      <c r="O651" s="114"/>
      <c r="P651" s="114"/>
      <c r="Q651" s="124"/>
      <c r="R651" s="114"/>
      <c r="S651" s="114"/>
      <c r="T651" s="114"/>
      <c r="U651" s="114"/>
      <c r="V651" s="114"/>
      <c r="W651" s="114"/>
      <c r="X651" s="114"/>
      <c r="Y651" s="114"/>
      <c r="Z651" s="114"/>
      <c r="AA651" s="114"/>
    </row>
    <row r="652" ht="18.0" customHeight="1">
      <c r="A652" s="114"/>
      <c r="B652" s="547"/>
      <c r="C652" s="548"/>
      <c r="D652" s="547"/>
      <c r="E652" s="548"/>
      <c r="F652" s="547"/>
      <c r="G652" s="547"/>
      <c r="H652" s="549"/>
      <c r="I652" s="111"/>
      <c r="J652" s="22"/>
      <c r="K652" s="22"/>
      <c r="L652" s="22"/>
      <c r="M652" s="22"/>
      <c r="N652" s="114"/>
      <c r="O652" s="114"/>
      <c r="P652" s="114"/>
      <c r="Q652" s="124"/>
      <c r="R652" s="114"/>
      <c r="S652" s="114"/>
      <c r="T652" s="114"/>
      <c r="U652" s="114"/>
      <c r="V652" s="114"/>
      <c r="W652" s="114"/>
      <c r="X652" s="114"/>
      <c r="Y652" s="114"/>
      <c r="Z652" s="114"/>
      <c r="AA652" s="114"/>
    </row>
    <row r="653" ht="18.0" customHeight="1">
      <c r="A653" s="114"/>
      <c r="B653" s="547"/>
      <c r="C653" s="548"/>
      <c r="D653" s="547"/>
      <c r="E653" s="548"/>
      <c r="F653" s="547"/>
      <c r="G653" s="547"/>
      <c r="H653" s="549"/>
      <c r="I653" s="111"/>
      <c r="J653" s="22"/>
      <c r="K653" s="22"/>
      <c r="L653" s="22"/>
      <c r="M653" s="22"/>
      <c r="N653" s="114"/>
      <c r="O653" s="114"/>
      <c r="P653" s="114"/>
      <c r="Q653" s="124"/>
      <c r="R653" s="114"/>
      <c r="S653" s="114"/>
      <c r="T653" s="114"/>
      <c r="U653" s="114"/>
      <c r="V653" s="114"/>
      <c r="W653" s="114"/>
      <c r="X653" s="114"/>
      <c r="Y653" s="114"/>
      <c r="Z653" s="114"/>
      <c r="AA653" s="114"/>
    </row>
    <row r="654" ht="18.0" customHeight="1">
      <c r="A654" s="114"/>
      <c r="B654" s="547"/>
      <c r="C654" s="548"/>
      <c r="D654" s="547"/>
      <c r="E654" s="548"/>
      <c r="F654" s="547"/>
      <c r="G654" s="547"/>
      <c r="H654" s="549"/>
      <c r="I654" s="111"/>
      <c r="J654" s="22"/>
      <c r="K654" s="22"/>
      <c r="L654" s="22"/>
      <c r="M654" s="22"/>
      <c r="N654" s="114"/>
      <c r="O654" s="114"/>
      <c r="P654" s="114"/>
      <c r="Q654" s="124"/>
      <c r="R654" s="114"/>
      <c r="S654" s="114"/>
      <c r="T654" s="114"/>
      <c r="U654" s="114"/>
      <c r="V654" s="114"/>
      <c r="W654" s="114"/>
      <c r="X654" s="114"/>
      <c r="Y654" s="114"/>
      <c r="Z654" s="114"/>
      <c r="AA654" s="114"/>
    </row>
    <row r="655" ht="18.0" customHeight="1">
      <c r="A655" s="114"/>
      <c r="B655" s="547"/>
      <c r="C655" s="548"/>
      <c r="D655" s="547"/>
      <c r="E655" s="548"/>
      <c r="F655" s="547"/>
      <c r="G655" s="547"/>
      <c r="H655" s="549"/>
      <c r="I655" s="111"/>
      <c r="J655" s="22"/>
      <c r="K655" s="22"/>
      <c r="L655" s="22"/>
      <c r="M655" s="22"/>
      <c r="N655" s="114"/>
      <c r="O655" s="114"/>
      <c r="P655" s="114"/>
      <c r="Q655" s="124"/>
      <c r="R655" s="114"/>
      <c r="S655" s="114"/>
      <c r="T655" s="114"/>
      <c r="U655" s="114"/>
      <c r="V655" s="114"/>
      <c r="W655" s="114"/>
      <c r="X655" s="114"/>
      <c r="Y655" s="114"/>
      <c r="Z655" s="114"/>
      <c r="AA655" s="114"/>
    </row>
    <row r="656" ht="18.0" customHeight="1">
      <c r="A656" s="114"/>
      <c r="B656" s="547"/>
      <c r="C656" s="548"/>
      <c r="D656" s="547"/>
      <c r="E656" s="548"/>
      <c r="F656" s="547"/>
      <c r="G656" s="547"/>
      <c r="H656" s="549"/>
      <c r="I656" s="111"/>
      <c r="J656" s="22"/>
      <c r="K656" s="22"/>
      <c r="L656" s="22"/>
      <c r="M656" s="22"/>
      <c r="N656" s="114"/>
      <c r="O656" s="114"/>
      <c r="P656" s="114"/>
      <c r="Q656" s="124"/>
      <c r="R656" s="114"/>
      <c r="S656" s="114"/>
      <c r="T656" s="114"/>
      <c r="U656" s="114"/>
      <c r="V656" s="114"/>
      <c r="W656" s="114"/>
      <c r="X656" s="114"/>
      <c r="Y656" s="114"/>
      <c r="Z656" s="114"/>
      <c r="AA656" s="114"/>
    </row>
    <row r="657" ht="18.0" customHeight="1">
      <c r="A657" s="114"/>
      <c r="B657" s="547"/>
      <c r="C657" s="548"/>
      <c r="D657" s="547"/>
      <c r="E657" s="548"/>
      <c r="F657" s="547"/>
      <c r="G657" s="547"/>
      <c r="H657" s="549"/>
      <c r="I657" s="111"/>
      <c r="J657" s="22"/>
      <c r="K657" s="22"/>
      <c r="L657" s="22"/>
      <c r="M657" s="22"/>
      <c r="N657" s="114"/>
      <c r="O657" s="114"/>
      <c r="P657" s="114"/>
      <c r="Q657" s="124"/>
      <c r="R657" s="114"/>
      <c r="S657" s="114"/>
      <c r="T657" s="114"/>
      <c r="U657" s="114"/>
      <c r="V657" s="114"/>
      <c r="W657" s="114"/>
      <c r="X657" s="114"/>
      <c r="Y657" s="114"/>
      <c r="Z657" s="114"/>
      <c r="AA657" s="114"/>
    </row>
    <row r="658" ht="18.0" customHeight="1">
      <c r="A658" s="114"/>
      <c r="B658" s="547"/>
      <c r="C658" s="548"/>
      <c r="D658" s="547"/>
      <c r="E658" s="548"/>
      <c r="F658" s="547"/>
      <c r="G658" s="547"/>
      <c r="H658" s="549"/>
      <c r="I658" s="111"/>
      <c r="J658" s="22"/>
      <c r="K658" s="22"/>
      <c r="L658" s="22"/>
      <c r="M658" s="22"/>
      <c r="N658" s="114"/>
      <c r="O658" s="114"/>
      <c r="P658" s="114"/>
      <c r="Q658" s="124"/>
      <c r="R658" s="114"/>
      <c r="S658" s="114"/>
      <c r="T658" s="114"/>
      <c r="U658" s="114"/>
      <c r="V658" s="114"/>
      <c r="W658" s="114"/>
      <c r="X658" s="114"/>
      <c r="Y658" s="114"/>
      <c r="Z658" s="114"/>
      <c r="AA658" s="114"/>
    </row>
    <row r="659" ht="18.0" customHeight="1">
      <c r="A659" s="114"/>
      <c r="B659" s="547"/>
      <c r="C659" s="548"/>
      <c r="D659" s="547"/>
      <c r="E659" s="548"/>
      <c r="F659" s="547"/>
      <c r="G659" s="547"/>
      <c r="H659" s="549"/>
      <c r="I659" s="111"/>
      <c r="J659" s="22"/>
      <c r="K659" s="22"/>
      <c r="L659" s="22"/>
      <c r="M659" s="22"/>
      <c r="N659" s="114"/>
      <c r="O659" s="114"/>
      <c r="P659" s="114"/>
      <c r="Q659" s="124"/>
      <c r="R659" s="114"/>
      <c r="S659" s="114"/>
      <c r="T659" s="114"/>
      <c r="U659" s="114"/>
      <c r="V659" s="114"/>
      <c r="W659" s="114"/>
      <c r="X659" s="114"/>
      <c r="Y659" s="114"/>
      <c r="Z659" s="114"/>
      <c r="AA659" s="114"/>
    </row>
    <row r="660" ht="18.0" customHeight="1">
      <c r="A660" s="114"/>
      <c r="B660" s="547"/>
      <c r="C660" s="548"/>
      <c r="D660" s="547"/>
      <c r="E660" s="548"/>
      <c r="F660" s="547"/>
      <c r="G660" s="547"/>
      <c r="H660" s="549"/>
      <c r="I660" s="111"/>
      <c r="J660" s="22"/>
      <c r="K660" s="22"/>
      <c r="L660" s="22"/>
      <c r="M660" s="22"/>
      <c r="N660" s="114"/>
      <c r="O660" s="114"/>
      <c r="P660" s="114"/>
      <c r="Q660" s="124"/>
      <c r="R660" s="114"/>
      <c r="S660" s="114"/>
      <c r="T660" s="114"/>
      <c r="U660" s="114"/>
      <c r="V660" s="114"/>
      <c r="W660" s="114"/>
      <c r="X660" s="114"/>
      <c r="Y660" s="114"/>
      <c r="Z660" s="114"/>
      <c r="AA660" s="114"/>
    </row>
    <row r="661" ht="18.0" customHeight="1">
      <c r="A661" s="114"/>
      <c r="B661" s="547"/>
      <c r="C661" s="548"/>
      <c r="D661" s="547"/>
      <c r="E661" s="548"/>
      <c r="F661" s="547"/>
      <c r="G661" s="547"/>
      <c r="H661" s="549"/>
      <c r="I661" s="111"/>
      <c r="J661" s="22"/>
      <c r="K661" s="22"/>
      <c r="L661" s="22"/>
      <c r="M661" s="22"/>
      <c r="N661" s="114"/>
      <c r="O661" s="114"/>
      <c r="P661" s="114"/>
      <c r="Q661" s="124"/>
      <c r="R661" s="114"/>
      <c r="S661" s="114"/>
      <c r="T661" s="114"/>
      <c r="U661" s="114"/>
      <c r="V661" s="114"/>
      <c r="W661" s="114"/>
      <c r="X661" s="114"/>
      <c r="Y661" s="114"/>
      <c r="Z661" s="114"/>
      <c r="AA661" s="114"/>
    </row>
    <row r="662" ht="18.0" customHeight="1">
      <c r="A662" s="114"/>
      <c r="B662" s="547"/>
      <c r="C662" s="548"/>
      <c r="D662" s="547"/>
      <c r="E662" s="548"/>
      <c r="F662" s="547"/>
      <c r="G662" s="547"/>
      <c r="H662" s="549"/>
      <c r="I662" s="111"/>
      <c r="J662" s="22"/>
      <c r="K662" s="22"/>
      <c r="L662" s="22"/>
      <c r="M662" s="22"/>
      <c r="N662" s="114"/>
      <c r="O662" s="114"/>
      <c r="P662" s="114"/>
      <c r="Q662" s="124"/>
      <c r="R662" s="114"/>
      <c r="S662" s="114"/>
      <c r="T662" s="114"/>
      <c r="U662" s="114"/>
      <c r="V662" s="114"/>
      <c r="W662" s="114"/>
      <c r="X662" s="114"/>
      <c r="Y662" s="114"/>
      <c r="Z662" s="114"/>
      <c r="AA662" s="114"/>
    </row>
    <row r="663" ht="18.0" customHeight="1">
      <c r="A663" s="114"/>
      <c r="B663" s="547"/>
      <c r="C663" s="548"/>
      <c r="D663" s="547"/>
      <c r="E663" s="548"/>
      <c r="F663" s="547"/>
      <c r="G663" s="547"/>
      <c r="H663" s="549"/>
      <c r="I663" s="111"/>
      <c r="J663" s="22"/>
      <c r="K663" s="22"/>
      <c r="L663" s="22"/>
      <c r="M663" s="22"/>
      <c r="N663" s="114"/>
      <c r="O663" s="114"/>
      <c r="P663" s="114"/>
      <c r="Q663" s="124"/>
      <c r="R663" s="114"/>
      <c r="S663" s="114"/>
      <c r="T663" s="114"/>
      <c r="U663" s="114"/>
      <c r="V663" s="114"/>
      <c r="W663" s="114"/>
      <c r="X663" s="114"/>
      <c r="Y663" s="114"/>
      <c r="Z663" s="114"/>
      <c r="AA663" s="114"/>
    </row>
    <row r="664" ht="18.0" customHeight="1">
      <c r="A664" s="114"/>
      <c r="B664" s="547"/>
      <c r="C664" s="548"/>
      <c r="D664" s="547"/>
      <c r="E664" s="548"/>
      <c r="F664" s="547"/>
      <c r="G664" s="547"/>
      <c r="H664" s="549"/>
      <c r="I664" s="111"/>
      <c r="J664" s="22"/>
      <c r="K664" s="22"/>
      <c r="L664" s="22"/>
      <c r="M664" s="22"/>
      <c r="N664" s="114"/>
      <c r="O664" s="114"/>
      <c r="P664" s="114"/>
      <c r="Q664" s="124"/>
      <c r="R664" s="114"/>
      <c r="S664" s="114"/>
      <c r="T664" s="114"/>
      <c r="U664" s="114"/>
      <c r="V664" s="114"/>
      <c r="W664" s="114"/>
      <c r="X664" s="114"/>
      <c r="Y664" s="114"/>
      <c r="Z664" s="114"/>
      <c r="AA664" s="114"/>
    </row>
    <row r="665" ht="18.0" customHeight="1">
      <c r="A665" s="114"/>
      <c r="B665" s="547"/>
      <c r="C665" s="548"/>
      <c r="D665" s="547"/>
      <c r="E665" s="548"/>
      <c r="F665" s="547"/>
      <c r="G665" s="547"/>
      <c r="H665" s="549"/>
      <c r="I665" s="111"/>
      <c r="J665" s="22"/>
      <c r="K665" s="22"/>
      <c r="L665" s="22"/>
      <c r="M665" s="22"/>
      <c r="N665" s="114"/>
      <c r="O665" s="114"/>
      <c r="P665" s="114"/>
      <c r="Q665" s="124"/>
      <c r="R665" s="114"/>
      <c r="S665" s="114"/>
      <c r="T665" s="114"/>
      <c r="U665" s="114"/>
      <c r="V665" s="114"/>
      <c r="W665" s="114"/>
      <c r="X665" s="114"/>
      <c r="Y665" s="114"/>
      <c r="Z665" s="114"/>
      <c r="AA665" s="114"/>
    </row>
    <row r="666" ht="18.0" customHeight="1">
      <c r="A666" s="114"/>
      <c r="B666" s="547"/>
      <c r="C666" s="548"/>
      <c r="D666" s="547"/>
      <c r="E666" s="548"/>
      <c r="F666" s="547"/>
      <c r="G666" s="547"/>
      <c r="H666" s="549"/>
      <c r="I666" s="111"/>
      <c r="J666" s="22"/>
      <c r="K666" s="22"/>
      <c r="L666" s="22"/>
      <c r="M666" s="22"/>
      <c r="N666" s="114"/>
      <c r="O666" s="114"/>
      <c r="P666" s="114"/>
      <c r="Q666" s="124"/>
      <c r="R666" s="114"/>
      <c r="S666" s="114"/>
      <c r="T666" s="114"/>
      <c r="U666" s="114"/>
      <c r="V666" s="114"/>
      <c r="W666" s="114"/>
      <c r="X666" s="114"/>
      <c r="Y666" s="114"/>
      <c r="Z666" s="114"/>
      <c r="AA666" s="114"/>
    </row>
    <row r="667" ht="18.0" customHeight="1">
      <c r="A667" s="114"/>
      <c r="B667" s="547"/>
      <c r="C667" s="548"/>
      <c r="D667" s="547"/>
      <c r="E667" s="548"/>
      <c r="F667" s="547"/>
      <c r="G667" s="547"/>
      <c r="H667" s="549"/>
      <c r="I667" s="111"/>
      <c r="J667" s="22"/>
      <c r="K667" s="22"/>
      <c r="L667" s="22"/>
      <c r="M667" s="22"/>
      <c r="N667" s="114"/>
      <c r="O667" s="114"/>
      <c r="P667" s="114"/>
      <c r="Q667" s="124"/>
      <c r="R667" s="114"/>
      <c r="S667" s="114"/>
      <c r="T667" s="114"/>
      <c r="U667" s="114"/>
      <c r="V667" s="114"/>
      <c r="W667" s="114"/>
      <c r="X667" s="114"/>
      <c r="Y667" s="114"/>
      <c r="Z667" s="114"/>
      <c r="AA667" s="114"/>
    </row>
    <row r="668" ht="18.0" customHeight="1">
      <c r="A668" s="114"/>
      <c r="B668" s="547"/>
      <c r="C668" s="548"/>
      <c r="D668" s="547"/>
      <c r="E668" s="548"/>
      <c r="F668" s="547"/>
      <c r="G668" s="547"/>
      <c r="H668" s="549"/>
      <c r="I668" s="111"/>
      <c r="J668" s="22"/>
      <c r="K668" s="22"/>
      <c r="L668" s="22"/>
      <c r="M668" s="22"/>
      <c r="N668" s="114"/>
      <c r="O668" s="114"/>
      <c r="P668" s="114"/>
      <c r="Q668" s="124"/>
      <c r="R668" s="114"/>
      <c r="S668" s="114"/>
      <c r="T668" s="114"/>
      <c r="U668" s="114"/>
      <c r="V668" s="114"/>
      <c r="W668" s="114"/>
      <c r="X668" s="114"/>
      <c r="Y668" s="114"/>
      <c r="Z668" s="114"/>
      <c r="AA668" s="114"/>
    </row>
    <row r="669" ht="18.0" customHeight="1">
      <c r="A669" s="114"/>
      <c r="B669" s="547"/>
      <c r="C669" s="548"/>
      <c r="D669" s="547"/>
      <c r="E669" s="548"/>
      <c r="F669" s="547"/>
      <c r="G669" s="547"/>
      <c r="H669" s="549"/>
      <c r="I669" s="111"/>
      <c r="J669" s="22"/>
      <c r="K669" s="22"/>
      <c r="L669" s="22"/>
      <c r="M669" s="22"/>
      <c r="N669" s="114"/>
      <c r="O669" s="114"/>
      <c r="P669" s="114"/>
      <c r="Q669" s="124"/>
      <c r="R669" s="114"/>
      <c r="S669" s="114"/>
      <c r="T669" s="114"/>
      <c r="U669" s="114"/>
      <c r="V669" s="114"/>
      <c r="W669" s="114"/>
      <c r="X669" s="114"/>
      <c r="Y669" s="114"/>
      <c r="Z669" s="114"/>
      <c r="AA669" s="114"/>
    </row>
    <row r="670" ht="18.0" customHeight="1">
      <c r="A670" s="114"/>
      <c r="B670" s="547"/>
      <c r="C670" s="548"/>
      <c r="D670" s="547"/>
      <c r="E670" s="548"/>
      <c r="F670" s="547"/>
      <c r="G670" s="547"/>
      <c r="H670" s="549"/>
      <c r="I670" s="111"/>
      <c r="J670" s="22"/>
      <c r="K670" s="22"/>
      <c r="L670" s="22"/>
      <c r="M670" s="22"/>
      <c r="N670" s="114"/>
      <c r="O670" s="114"/>
      <c r="P670" s="114"/>
      <c r="Q670" s="124"/>
      <c r="R670" s="114"/>
      <c r="S670" s="114"/>
      <c r="T670" s="114"/>
      <c r="U670" s="114"/>
      <c r="V670" s="114"/>
      <c r="W670" s="114"/>
      <c r="X670" s="114"/>
      <c r="Y670" s="114"/>
      <c r="Z670" s="114"/>
      <c r="AA670" s="114"/>
    </row>
    <row r="671" ht="18.0" customHeight="1">
      <c r="A671" s="114"/>
      <c r="B671" s="547"/>
      <c r="C671" s="548"/>
      <c r="D671" s="547"/>
      <c r="E671" s="548"/>
      <c r="F671" s="547"/>
      <c r="G671" s="547"/>
      <c r="H671" s="549"/>
      <c r="I671" s="111"/>
      <c r="J671" s="22"/>
      <c r="K671" s="22"/>
      <c r="L671" s="22"/>
      <c r="M671" s="22"/>
      <c r="N671" s="114"/>
      <c r="O671" s="114"/>
      <c r="P671" s="114"/>
      <c r="Q671" s="124"/>
      <c r="R671" s="114"/>
      <c r="S671" s="114"/>
      <c r="T671" s="114"/>
      <c r="U671" s="114"/>
      <c r="V671" s="114"/>
      <c r="W671" s="114"/>
      <c r="X671" s="114"/>
      <c r="Y671" s="114"/>
      <c r="Z671" s="114"/>
      <c r="AA671" s="114"/>
    </row>
    <row r="672" ht="18.0" customHeight="1">
      <c r="A672" s="114"/>
      <c r="B672" s="547"/>
      <c r="C672" s="548"/>
      <c r="D672" s="547"/>
      <c r="E672" s="548"/>
      <c r="F672" s="547"/>
      <c r="G672" s="547"/>
      <c r="H672" s="549"/>
      <c r="I672" s="111"/>
      <c r="J672" s="22"/>
      <c r="K672" s="22"/>
      <c r="L672" s="22"/>
      <c r="M672" s="22"/>
      <c r="N672" s="114"/>
      <c r="O672" s="114"/>
      <c r="P672" s="114"/>
      <c r="Q672" s="124"/>
      <c r="R672" s="114"/>
      <c r="S672" s="114"/>
      <c r="T672" s="114"/>
      <c r="U672" s="114"/>
      <c r="V672" s="114"/>
      <c r="W672" s="114"/>
      <c r="X672" s="114"/>
      <c r="Y672" s="114"/>
      <c r="Z672" s="114"/>
      <c r="AA672" s="114"/>
    </row>
    <row r="673" ht="18.0" customHeight="1">
      <c r="A673" s="114"/>
      <c r="B673" s="547"/>
      <c r="C673" s="548"/>
      <c r="D673" s="547"/>
      <c r="E673" s="548"/>
      <c r="F673" s="547"/>
      <c r="G673" s="547"/>
      <c r="H673" s="549"/>
      <c r="I673" s="111"/>
      <c r="J673" s="22"/>
      <c r="K673" s="22"/>
      <c r="L673" s="22"/>
      <c r="M673" s="22"/>
      <c r="N673" s="114"/>
      <c r="O673" s="114"/>
      <c r="P673" s="114"/>
      <c r="Q673" s="124"/>
      <c r="R673" s="114"/>
      <c r="S673" s="114"/>
      <c r="T673" s="114"/>
      <c r="U673" s="114"/>
      <c r="V673" s="114"/>
      <c r="W673" s="114"/>
      <c r="X673" s="114"/>
      <c r="Y673" s="114"/>
      <c r="Z673" s="114"/>
      <c r="AA673" s="114"/>
    </row>
    <row r="674" ht="18.0" customHeight="1">
      <c r="A674" s="114"/>
      <c r="B674" s="547"/>
      <c r="C674" s="548"/>
      <c r="D674" s="547"/>
      <c r="E674" s="548"/>
      <c r="F674" s="547"/>
      <c r="G674" s="547"/>
      <c r="H674" s="549"/>
      <c r="I674" s="111"/>
      <c r="J674" s="22"/>
      <c r="K674" s="22"/>
      <c r="L674" s="22"/>
      <c r="M674" s="22"/>
      <c r="N674" s="114"/>
      <c r="O674" s="114"/>
      <c r="P674" s="114"/>
      <c r="Q674" s="124"/>
      <c r="R674" s="114"/>
      <c r="S674" s="114"/>
      <c r="T674" s="114"/>
      <c r="U674" s="114"/>
      <c r="V674" s="114"/>
      <c r="W674" s="114"/>
      <c r="X674" s="114"/>
      <c r="Y674" s="114"/>
      <c r="Z674" s="114"/>
      <c r="AA674" s="114"/>
    </row>
    <row r="675" ht="18.0" customHeight="1">
      <c r="A675" s="114"/>
      <c r="B675" s="547"/>
      <c r="C675" s="548"/>
      <c r="D675" s="547"/>
      <c r="E675" s="548"/>
      <c r="F675" s="547"/>
      <c r="G675" s="547"/>
      <c r="H675" s="549"/>
      <c r="I675" s="111"/>
      <c r="J675" s="22"/>
      <c r="K675" s="22"/>
      <c r="L675" s="22"/>
      <c r="M675" s="22"/>
      <c r="N675" s="114"/>
      <c r="O675" s="114"/>
      <c r="P675" s="114"/>
      <c r="Q675" s="124"/>
      <c r="R675" s="114"/>
      <c r="S675" s="114"/>
      <c r="T675" s="114"/>
      <c r="U675" s="114"/>
      <c r="V675" s="114"/>
      <c r="W675" s="114"/>
      <c r="X675" s="114"/>
      <c r="Y675" s="114"/>
      <c r="Z675" s="114"/>
      <c r="AA675" s="114"/>
    </row>
    <row r="676" ht="18.0" customHeight="1">
      <c r="A676" s="114"/>
      <c r="B676" s="547"/>
      <c r="C676" s="548"/>
      <c r="D676" s="547"/>
      <c r="E676" s="548"/>
      <c r="F676" s="547"/>
      <c r="G676" s="547"/>
      <c r="H676" s="549"/>
      <c r="I676" s="111"/>
      <c r="J676" s="22"/>
      <c r="K676" s="22"/>
      <c r="L676" s="22"/>
      <c r="M676" s="22"/>
      <c r="N676" s="114"/>
      <c r="O676" s="114"/>
      <c r="P676" s="114"/>
      <c r="Q676" s="124"/>
      <c r="R676" s="114"/>
      <c r="S676" s="114"/>
      <c r="T676" s="114"/>
      <c r="U676" s="114"/>
      <c r="V676" s="114"/>
      <c r="W676" s="114"/>
      <c r="X676" s="114"/>
      <c r="Y676" s="114"/>
      <c r="Z676" s="114"/>
      <c r="AA676" s="114"/>
    </row>
    <row r="677" ht="18.0" customHeight="1">
      <c r="A677" s="114"/>
      <c r="B677" s="547"/>
      <c r="C677" s="548"/>
      <c r="D677" s="547"/>
      <c r="E677" s="548"/>
      <c r="F677" s="547"/>
      <c r="G677" s="547"/>
      <c r="H677" s="549"/>
      <c r="I677" s="111"/>
      <c r="J677" s="22"/>
      <c r="K677" s="22"/>
      <c r="L677" s="22"/>
      <c r="M677" s="22"/>
      <c r="N677" s="114"/>
      <c r="O677" s="114"/>
      <c r="P677" s="114"/>
      <c r="Q677" s="124"/>
      <c r="R677" s="114"/>
      <c r="S677" s="114"/>
      <c r="T677" s="114"/>
      <c r="U677" s="114"/>
      <c r="V677" s="114"/>
      <c r="W677" s="114"/>
      <c r="X677" s="114"/>
      <c r="Y677" s="114"/>
      <c r="Z677" s="114"/>
      <c r="AA677" s="114"/>
    </row>
    <row r="678" ht="18.0" customHeight="1">
      <c r="A678" s="114"/>
      <c r="B678" s="547"/>
      <c r="C678" s="548"/>
      <c r="D678" s="547"/>
      <c r="E678" s="548"/>
      <c r="F678" s="547"/>
      <c r="G678" s="547"/>
      <c r="H678" s="549"/>
      <c r="I678" s="111"/>
      <c r="J678" s="22"/>
      <c r="K678" s="22"/>
      <c r="L678" s="22"/>
      <c r="M678" s="22"/>
      <c r="N678" s="114"/>
      <c r="O678" s="114"/>
      <c r="P678" s="114"/>
      <c r="Q678" s="12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</row>
    <row r="679" ht="18.0" customHeight="1">
      <c r="A679" s="114"/>
      <c r="B679" s="547"/>
      <c r="C679" s="548"/>
      <c r="D679" s="547"/>
      <c r="E679" s="548"/>
      <c r="F679" s="547"/>
      <c r="G679" s="547"/>
      <c r="H679" s="549"/>
      <c r="I679" s="111"/>
      <c r="J679" s="22"/>
      <c r="K679" s="22"/>
      <c r="L679" s="22"/>
      <c r="M679" s="22"/>
      <c r="N679" s="114"/>
      <c r="O679" s="114"/>
      <c r="P679" s="114"/>
      <c r="Q679" s="124"/>
      <c r="R679" s="114"/>
      <c r="S679" s="114"/>
      <c r="T679" s="114"/>
      <c r="U679" s="114"/>
      <c r="V679" s="114"/>
      <c r="W679" s="114"/>
      <c r="X679" s="114"/>
      <c r="Y679" s="114"/>
      <c r="Z679" s="114"/>
      <c r="AA679" s="114"/>
    </row>
    <row r="680" ht="18.0" customHeight="1">
      <c r="A680" s="114"/>
      <c r="B680" s="547"/>
      <c r="C680" s="548"/>
      <c r="D680" s="547"/>
      <c r="E680" s="548"/>
      <c r="F680" s="547"/>
      <c r="G680" s="547"/>
      <c r="H680" s="549"/>
      <c r="I680" s="111"/>
      <c r="J680" s="22"/>
      <c r="K680" s="22"/>
      <c r="L680" s="22"/>
      <c r="M680" s="22"/>
      <c r="N680" s="114"/>
      <c r="O680" s="114"/>
      <c r="P680" s="114"/>
      <c r="Q680" s="124"/>
      <c r="R680" s="114"/>
      <c r="S680" s="114"/>
      <c r="T680" s="114"/>
      <c r="U680" s="114"/>
      <c r="V680" s="114"/>
      <c r="W680" s="114"/>
      <c r="X680" s="114"/>
      <c r="Y680" s="114"/>
      <c r="Z680" s="114"/>
      <c r="AA680" s="114"/>
    </row>
    <row r="681" ht="18.0" customHeight="1">
      <c r="A681" s="114"/>
      <c r="B681" s="547"/>
      <c r="C681" s="548"/>
      <c r="D681" s="547"/>
      <c r="E681" s="548"/>
      <c r="F681" s="547"/>
      <c r="G681" s="547"/>
      <c r="H681" s="549"/>
      <c r="I681" s="111"/>
      <c r="J681" s="22"/>
      <c r="K681" s="22"/>
      <c r="L681" s="22"/>
      <c r="M681" s="22"/>
      <c r="N681" s="114"/>
      <c r="O681" s="114"/>
      <c r="P681" s="114"/>
      <c r="Q681" s="124"/>
      <c r="R681" s="114"/>
      <c r="S681" s="114"/>
      <c r="T681" s="114"/>
      <c r="U681" s="114"/>
      <c r="V681" s="114"/>
      <c r="W681" s="114"/>
      <c r="X681" s="114"/>
      <c r="Y681" s="114"/>
      <c r="Z681" s="114"/>
      <c r="AA681" s="114"/>
    </row>
    <row r="682" ht="18.0" customHeight="1">
      <c r="A682" s="114"/>
      <c r="B682" s="547"/>
      <c r="C682" s="548"/>
      <c r="D682" s="547"/>
      <c r="E682" s="548"/>
      <c r="F682" s="547"/>
      <c r="G682" s="547"/>
      <c r="H682" s="549"/>
      <c r="I682" s="111"/>
      <c r="J682" s="22"/>
      <c r="K682" s="22"/>
      <c r="L682" s="22"/>
      <c r="M682" s="22"/>
      <c r="N682" s="114"/>
      <c r="O682" s="114"/>
      <c r="P682" s="114"/>
      <c r="Q682" s="124"/>
      <c r="R682" s="114"/>
      <c r="S682" s="114"/>
      <c r="T682" s="114"/>
      <c r="U682" s="114"/>
      <c r="V682" s="114"/>
      <c r="W682" s="114"/>
      <c r="X682" s="114"/>
      <c r="Y682" s="114"/>
      <c r="Z682" s="114"/>
      <c r="AA682" s="114"/>
    </row>
    <row r="683" ht="18.0" customHeight="1">
      <c r="A683" s="114"/>
      <c r="B683" s="547"/>
      <c r="C683" s="548"/>
      <c r="D683" s="547"/>
      <c r="E683" s="548"/>
      <c r="F683" s="547"/>
      <c r="G683" s="547"/>
      <c r="H683" s="549"/>
      <c r="I683" s="111"/>
      <c r="J683" s="22"/>
      <c r="K683" s="22"/>
      <c r="L683" s="22"/>
      <c r="M683" s="22"/>
      <c r="N683" s="114"/>
      <c r="O683" s="114"/>
      <c r="P683" s="114"/>
      <c r="Q683" s="124"/>
      <c r="R683" s="114"/>
      <c r="S683" s="114"/>
      <c r="T683" s="114"/>
      <c r="U683" s="114"/>
      <c r="V683" s="114"/>
      <c r="W683" s="114"/>
      <c r="X683" s="114"/>
      <c r="Y683" s="114"/>
      <c r="Z683" s="114"/>
      <c r="AA683" s="114"/>
    </row>
    <row r="684" ht="18.0" customHeight="1">
      <c r="A684" s="114"/>
      <c r="B684" s="547"/>
      <c r="C684" s="548"/>
      <c r="D684" s="547"/>
      <c r="E684" s="548"/>
      <c r="F684" s="547"/>
      <c r="G684" s="547"/>
      <c r="H684" s="549"/>
      <c r="I684" s="111"/>
      <c r="J684" s="22"/>
      <c r="K684" s="22"/>
      <c r="L684" s="22"/>
      <c r="M684" s="22"/>
      <c r="N684" s="114"/>
      <c r="O684" s="114"/>
      <c r="P684" s="114"/>
      <c r="Q684" s="124"/>
      <c r="R684" s="114"/>
      <c r="S684" s="114"/>
      <c r="T684" s="114"/>
      <c r="U684" s="114"/>
      <c r="V684" s="114"/>
      <c r="W684" s="114"/>
      <c r="X684" s="114"/>
      <c r="Y684" s="114"/>
      <c r="Z684" s="114"/>
      <c r="AA684" s="114"/>
    </row>
    <row r="685" ht="18.0" customHeight="1">
      <c r="A685" s="114"/>
      <c r="B685" s="547"/>
      <c r="C685" s="548"/>
      <c r="D685" s="547"/>
      <c r="E685" s="548"/>
      <c r="F685" s="547"/>
      <c r="G685" s="547"/>
      <c r="H685" s="549"/>
      <c r="I685" s="111"/>
      <c r="J685" s="22"/>
      <c r="K685" s="22"/>
      <c r="L685" s="22"/>
      <c r="M685" s="22"/>
      <c r="N685" s="114"/>
      <c r="O685" s="114"/>
      <c r="P685" s="114"/>
      <c r="Q685" s="124"/>
      <c r="R685" s="114"/>
      <c r="S685" s="114"/>
      <c r="T685" s="114"/>
      <c r="U685" s="114"/>
      <c r="V685" s="114"/>
      <c r="W685" s="114"/>
      <c r="X685" s="114"/>
      <c r="Y685" s="114"/>
      <c r="Z685" s="114"/>
      <c r="AA685" s="114"/>
    </row>
    <row r="686" ht="18.0" customHeight="1">
      <c r="A686" s="114"/>
      <c r="B686" s="547"/>
      <c r="C686" s="548"/>
      <c r="D686" s="547"/>
      <c r="E686" s="548"/>
      <c r="F686" s="547"/>
      <c r="G686" s="547"/>
      <c r="H686" s="549"/>
      <c r="I686" s="111"/>
      <c r="J686" s="22"/>
      <c r="K686" s="22"/>
      <c r="L686" s="22"/>
      <c r="M686" s="22"/>
      <c r="N686" s="114"/>
      <c r="O686" s="114"/>
      <c r="P686" s="114"/>
      <c r="Q686" s="124"/>
      <c r="R686" s="114"/>
      <c r="S686" s="114"/>
      <c r="T686" s="114"/>
      <c r="U686" s="114"/>
      <c r="V686" s="114"/>
      <c r="W686" s="114"/>
      <c r="X686" s="114"/>
      <c r="Y686" s="114"/>
      <c r="Z686" s="114"/>
      <c r="AA686" s="114"/>
    </row>
    <row r="687" ht="18.0" customHeight="1">
      <c r="A687" s="114"/>
      <c r="B687" s="547"/>
      <c r="C687" s="548"/>
      <c r="D687" s="547"/>
      <c r="E687" s="548"/>
      <c r="F687" s="547"/>
      <c r="G687" s="547"/>
      <c r="H687" s="549"/>
      <c r="I687" s="111"/>
      <c r="J687" s="22"/>
      <c r="K687" s="22"/>
      <c r="L687" s="22"/>
      <c r="M687" s="22"/>
      <c r="N687" s="114"/>
      <c r="O687" s="114"/>
      <c r="P687" s="114"/>
      <c r="Q687" s="124"/>
      <c r="R687" s="114"/>
      <c r="S687" s="114"/>
      <c r="T687" s="114"/>
      <c r="U687" s="114"/>
      <c r="V687" s="114"/>
      <c r="W687" s="114"/>
      <c r="X687" s="114"/>
      <c r="Y687" s="114"/>
      <c r="Z687" s="114"/>
      <c r="AA687" s="114"/>
    </row>
    <row r="688" ht="18.0" customHeight="1">
      <c r="A688" s="114"/>
      <c r="B688" s="547"/>
      <c r="C688" s="548"/>
      <c r="D688" s="547"/>
      <c r="E688" s="548"/>
      <c r="F688" s="547"/>
      <c r="G688" s="547"/>
      <c r="H688" s="549"/>
      <c r="I688" s="111"/>
      <c r="J688" s="22"/>
      <c r="K688" s="22"/>
      <c r="L688" s="22"/>
      <c r="M688" s="22"/>
      <c r="N688" s="114"/>
      <c r="O688" s="114"/>
      <c r="P688" s="114"/>
      <c r="Q688" s="124"/>
      <c r="R688" s="114"/>
      <c r="S688" s="114"/>
      <c r="T688" s="114"/>
      <c r="U688" s="114"/>
      <c r="V688" s="114"/>
      <c r="W688" s="114"/>
      <c r="X688" s="114"/>
      <c r="Y688" s="114"/>
      <c r="Z688" s="114"/>
      <c r="AA688" s="114"/>
    </row>
    <row r="689" ht="18.0" customHeight="1">
      <c r="A689" s="114"/>
      <c r="B689" s="547"/>
      <c r="C689" s="548"/>
      <c r="D689" s="547"/>
      <c r="E689" s="548"/>
      <c r="F689" s="547"/>
      <c r="G689" s="547"/>
      <c r="H689" s="549"/>
      <c r="I689" s="111"/>
      <c r="J689" s="22"/>
      <c r="K689" s="22"/>
      <c r="L689" s="22"/>
      <c r="M689" s="22"/>
      <c r="N689" s="114"/>
      <c r="O689" s="114"/>
      <c r="P689" s="114"/>
      <c r="Q689" s="124"/>
      <c r="R689" s="114"/>
      <c r="S689" s="114"/>
      <c r="T689" s="114"/>
      <c r="U689" s="114"/>
      <c r="V689" s="114"/>
      <c r="W689" s="114"/>
      <c r="X689" s="114"/>
      <c r="Y689" s="114"/>
      <c r="Z689" s="114"/>
      <c r="AA689" s="114"/>
    </row>
    <row r="690" ht="18.0" customHeight="1">
      <c r="A690" s="114"/>
      <c r="B690" s="547"/>
      <c r="C690" s="548"/>
      <c r="D690" s="547"/>
      <c r="E690" s="548"/>
      <c r="F690" s="547"/>
      <c r="G690" s="547"/>
      <c r="H690" s="549"/>
      <c r="I690" s="111"/>
      <c r="J690" s="22"/>
      <c r="K690" s="22"/>
      <c r="L690" s="22"/>
      <c r="M690" s="22"/>
      <c r="N690" s="114"/>
      <c r="O690" s="114"/>
      <c r="P690" s="114"/>
      <c r="Q690" s="124"/>
      <c r="R690" s="114"/>
      <c r="S690" s="114"/>
      <c r="T690" s="114"/>
      <c r="U690" s="114"/>
      <c r="V690" s="114"/>
      <c r="W690" s="114"/>
      <c r="X690" s="114"/>
      <c r="Y690" s="114"/>
      <c r="Z690" s="114"/>
      <c r="AA690" s="114"/>
    </row>
    <row r="691" ht="18.0" customHeight="1">
      <c r="A691" s="114"/>
      <c r="B691" s="547"/>
      <c r="C691" s="548"/>
      <c r="D691" s="547"/>
      <c r="E691" s="548"/>
      <c r="F691" s="547"/>
      <c r="G691" s="547"/>
      <c r="H691" s="549"/>
      <c r="I691" s="111"/>
      <c r="J691" s="22"/>
      <c r="K691" s="22"/>
      <c r="L691" s="22"/>
      <c r="M691" s="22"/>
      <c r="N691" s="114"/>
      <c r="O691" s="114"/>
      <c r="P691" s="114"/>
      <c r="Q691" s="124"/>
      <c r="R691" s="114"/>
      <c r="S691" s="114"/>
      <c r="T691" s="114"/>
      <c r="U691" s="114"/>
      <c r="V691" s="114"/>
      <c r="W691" s="114"/>
      <c r="X691" s="114"/>
      <c r="Y691" s="114"/>
      <c r="Z691" s="114"/>
      <c r="AA691" s="114"/>
    </row>
    <row r="692" ht="18.0" customHeight="1">
      <c r="A692" s="114"/>
      <c r="B692" s="547"/>
      <c r="C692" s="548"/>
      <c r="D692" s="547"/>
      <c r="E692" s="548"/>
      <c r="F692" s="547"/>
      <c r="G692" s="547"/>
      <c r="H692" s="549"/>
      <c r="I692" s="111"/>
      <c r="J692" s="22"/>
      <c r="K692" s="22"/>
      <c r="L692" s="22"/>
      <c r="M692" s="22"/>
      <c r="N692" s="114"/>
      <c r="O692" s="114"/>
      <c r="P692" s="114"/>
      <c r="Q692" s="124"/>
      <c r="R692" s="114"/>
      <c r="S692" s="114"/>
      <c r="T692" s="114"/>
      <c r="U692" s="114"/>
      <c r="V692" s="114"/>
      <c r="W692" s="114"/>
      <c r="X692" s="114"/>
      <c r="Y692" s="114"/>
      <c r="Z692" s="114"/>
      <c r="AA692" s="114"/>
    </row>
    <row r="693" ht="18.0" customHeight="1">
      <c r="A693" s="114"/>
      <c r="B693" s="547"/>
      <c r="C693" s="548"/>
      <c r="D693" s="547"/>
      <c r="E693" s="548"/>
      <c r="F693" s="547"/>
      <c r="G693" s="547"/>
      <c r="H693" s="549"/>
      <c r="I693" s="111"/>
      <c r="J693" s="22"/>
      <c r="K693" s="22"/>
      <c r="L693" s="22"/>
      <c r="M693" s="22"/>
      <c r="N693" s="114"/>
      <c r="O693" s="114"/>
      <c r="P693" s="114"/>
      <c r="Q693" s="124"/>
      <c r="R693" s="114"/>
      <c r="S693" s="114"/>
      <c r="T693" s="114"/>
      <c r="U693" s="114"/>
      <c r="V693" s="114"/>
      <c r="W693" s="114"/>
      <c r="X693" s="114"/>
      <c r="Y693" s="114"/>
      <c r="Z693" s="114"/>
      <c r="AA693" s="114"/>
    </row>
    <row r="694" ht="18.0" customHeight="1">
      <c r="A694" s="114"/>
      <c r="B694" s="547"/>
      <c r="C694" s="548"/>
      <c r="D694" s="547"/>
      <c r="E694" s="548"/>
      <c r="F694" s="547"/>
      <c r="G694" s="547"/>
      <c r="H694" s="549"/>
      <c r="I694" s="111"/>
      <c r="J694" s="22"/>
      <c r="K694" s="22"/>
      <c r="L694" s="22"/>
      <c r="M694" s="22"/>
      <c r="N694" s="114"/>
      <c r="O694" s="114"/>
      <c r="P694" s="114"/>
      <c r="Q694" s="124"/>
      <c r="R694" s="114"/>
      <c r="S694" s="114"/>
      <c r="T694" s="114"/>
      <c r="U694" s="114"/>
      <c r="V694" s="114"/>
      <c r="W694" s="114"/>
      <c r="X694" s="114"/>
      <c r="Y694" s="114"/>
      <c r="Z694" s="114"/>
      <c r="AA694" s="114"/>
    </row>
    <row r="695" ht="18.0" customHeight="1">
      <c r="A695" s="114"/>
      <c r="B695" s="547"/>
      <c r="C695" s="548"/>
      <c r="D695" s="547"/>
      <c r="E695" s="548"/>
      <c r="F695" s="547"/>
      <c r="G695" s="547"/>
      <c r="H695" s="549"/>
      <c r="I695" s="111"/>
      <c r="J695" s="22"/>
      <c r="K695" s="22"/>
      <c r="L695" s="22"/>
      <c r="M695" s="22"/>
      <c r="N695" s="114"/>
      <c r="O695" s="114"/>
      <c r="P695" s="114"/>
      <c r="Q695" s="124"/>
      <c r="R695" s="114"/>
      <c r="S695" s="114"/>
      <c r="T695" s="114"/>
      <c r="U695" s="114"/>
      <c r="V695" s="114"/>
      <c r="W695" s="114"/>
      <c r="X695" s="114"/>
      <c r="Y695" s="114"/>
      <c r="Z695" s="114"/>
      <c r="AA695" s="114"/>
    </row>
    <row r="696" ht="18.0" customHeight="1">
      <c r="A696" s="114"/>
      <c r="B696" s="547"/>
      <c r="C696" s="548"/>
      <c r="D696" s="547"/>
      <c r="E696" s="548"/>
      <c r="F696" s="547"/>
      <c r="G696" s="547"/>
      <c r="H696" s="549"/>
      <c r="I696" s="111"/>
      <c r="J696" s="22"/>
      <c r="K696" s="22"/>
      <c r="L696" s="22"/>
      <c r="M696" s="22"/>
      <c r="N696" s="114"/>
      <c r="O696" s="114"/>
      <c r="P696" s="114"/>
      <c r="Q696" s="124"/>
      <c r="R696" s="114"/>
      <c r="S696" s="114"/>
      <c r="T696" s="114"/>
      <c r="U696" s="114"/>
      <c r="V696" s="114"/>
      <c r="W696" s="114"/>
      <c r="X696" s="114"/>
      <c r="Y696" s="114"/>
      <c r="Z696" s="114"/>
      <c r="AA696" s="114"/>
    </row>
    <row r="697" ht="18.0" customHeight="1">
      <c r="A697" s="114"/>
      <c r="B697" s="547"/>
      <c r="C697" s="548"/>
      <c r="D697" s="547"/>
      <c r="E697" s="548"/>
      <c r="F697" s="547"/>
      <c r="G697" s="547"/>
      <c r="H697" s="549"/>
      <c r="I697" s="111"/>
      <c r="J697" s="22"/>
      <c r="K697" s="22"/>
      <c r="L697" s="22"/>
      <c r="M697" s="22"/>
      <c r="N697" s="114"/>
      <c r="O697" s="114"/>
      <c r="P697" s="114"/>
      <c r="Q697" s="124"/>
      <c r="R697" s="114"/>
      <c r="S697" s="114"/>
      <c r="T697" s="114"/>
      <c r="U697" s="114"/>
      <c r="V697" s="114"/>
      <c r="W697" s="114"/>
      <c r="X697" s="114"/>
      <c r="Y697" s="114"/>
      <c r="Z697" s="114"/>
      <c r="AA697" s="114"/>
    </row>
    <row r="698" ht="18.0" customHeight="1">
      <c r="A698" s="114"/>
      <c r="B698" s="547"/>
      <c r="C698" s="548"/>
      <c r="D698" s="547"/>
      <c r="E698" s="548"/>
      <c r="F698" s="547"/>
      <c r="G698" s="547"/>
      <c r="H698" s="549"/>
      <c r="I698" s="111"/>
      <c r="J698" s="22"/>
      <c r="K698" s="22"/>
      <c r="L698" s="22"/>
      <c r="M698" s="22"/>
      <c r="N698" s="114"/>
      <c r="O698" s="114"/>
      <c r="P698" s="114"/>
      <c r="Q698" s="124"/>
      <c r="R698" s="114"/>
      <c r="S698" s="114"/>
      <c r="T698" s="114"/>
      <c r="U698" s="114"/>
      <c r="V698" s="114"/>
      <c r="W698" s="114"/>
      <c r="X698" s="114"/>
      <c r="Y698" s="114"/>
      <c r="Z698" s="114"/>
      <c r="AA698" s="114"/>
    </row>
    <row r="699" ht="18.0" customHeight="1">
      <c r="A699" s="114"/>
      <c r="B699" s="547"/>
      <c r="C699" s="548"/>
      <c r="D699" s="547"/>
      <c r="E699" s="548"/>
      <c r="F699" s="547"/>
      <c r="G699" s="547"/>
      <c r="H699" s="549"/>
      <c r="I699" s="111"/>
      <c r="J699" s="22"/>
      <c r="K699" s="22"/>
      <c r="L699" s="22"/>
      <c r="M699" s="22"/>
      <c r="N699" s="114"/>
      <c r="O699" s="114"/>
      <c r="P699" s="114"/>
      <c r="Q699" s="124"/>
      <c r="R699" s="114"/>
      <c r="S699" s="114"/>
      <c r="T699" s="114"/>
      <c r="U699" s="114"/>
      <c r="V699" s="114"/>
      <c r="W699" s="114"/>
      <c r="X699" s="114"/>
      <c r="Y699" s="114"/>
      <c r="Z699" s="114"/>
      <c r="AA699" s="114"/>
    </row>
    <row r="700" ht="18.0" customHeight="1">
      <c r="A700" s="114"/>
      <c r="B700" s="547"/>
      <c r="C700" s="548"/>
      <c r="D700" s="547"/>
      <c r="E700" s="548"/>
      <c r="F700" s="547"/>
      <c r="G700" s="547"/>
      <c r="H700" s="549"/>
      <c r="I700" s="111"/>
      <c r="J700" s="22"/>
      <c r="K700" s="22"/>
      <c r="L700" s="22"/>
      <c r="M700" s="22"/>
      <c r="N700" s="114"/>
      <c r="O700" s="114"/>
      <c r="P700" s="114"/>
      <c r="Q700" s="124"/>
      <c r="R700" s="114"/>
      <c r="S700" s="114"/>
      <c r="T700" s="114"/>
      <c r="U700" s="114"/>
      <c r="V700" s="114"/>
      <c r="W700" s="114"/>
      <c r="X700" s="114"/>
      <c r="Y700" s="114"/>
      <c r="Z700" s="114"/>
      <c r="AA700" s="114"/>
    </row>
    <row r="701" ht="18.0" customHeight="1">
      <c r="A701" s="114"/>
      <c r="B701" s="547"/>
      <c r="C701" s="548"/>
      <c r="D701" s="547"/>
      <c r="E701" s="548"/>
      <c r="F701" s="547"/>
      <c r="G701" s="547"/>
      <c r="H701" s="549"/>
      <c r="I701" s="111"/>
      <c r="J701" s="22"/>
      <c r="K701" s="22"/>
      <c r="L701" s="22"/>
      <c r="M701" s="22"/>
      <c r="N701" s="114"/>
      <c r="O701" s="114"/>
      <c r="P701" s="114"/>
      <c r="Q701" s="124"/>
      <c r="R701" s="114"/>
      <c r="S701" s="114"/>
      <c r="T701" s="114"/>
      <c r="U701" s="114"/>
      <c r="V701" s="114"/>
      <c r="W701" s="114"/>
      <c r="X701" s="114"/>
      <c r="Y701" s="114"/>
      <c r="Z701" s="114"/>
      <c r="AA701" s="114"/>
    </row>
    <row r="702" ht="18.0" customHeight="1">
      <c r="A702" s="114"/>
      <c r="B702" s="547"/>
      <c r="C702" s="548"/>
      <c r="D702" s="547"/>
      <c r="E702" s="548"/>
      <c r="F702" s="547"/>
      <c r="G702" s="547"/>
      <c r="H702" s="549"/>
      <c r="I702" s="111"/>
      <c r="J702" s="22"/>
      <c r="K702" s="22"/>
      <c r="L702" s="22"/>
      <c r="M702" s="22"/>
      <c r="N702" s="114"/>
      <c r="O702" s="114"/>
      <c r="P702" s="114"/>
      <c r="Q702" s="124"/>
      <c r="R702" s="114"/>
      <c r="S702" s="114"/>
      <c r="T702" s="114"/>
      <c r="U702" s="114"/>
      <c r="V702" s="114"/>
      <c r="W702" s="114"/>
      <c r="X702" s="114"/>
      <c r="Y702" s="114"/>
      <c r="Z702" s="114"/>
      <c r="AA702" s="114"/>
    </row>
    <row r="703" ht="18.0" customHeight="1">
      <c r="A703" s="114"/>
      <c r="B703" s="547"/>
      <c r="C703" s="548"/>
      <c r="D703" s="547"/>
      <c r="E703" s="548"/>
      <c r="F703" s="547"/>
      <c r="G703" s="547"/>
      <c r="H703" s="549"/>
      <c r="I703" s="111"/>
      <c r="J703" s="22"/>
      <c r="K703" s="22"/>
      <c r="L703" s="22"/>
      <c r="M703" s="22"/>
      <c r="N703" s="114"/>
      <c r="O703" s="114"/>
      <c r="P703" s="114"/>
      <c r="Q703" s="124"/>
      <c r="R703" s="114"/>
      <c r="S703" s="114"/>
      <c r="T703" s="114"/>
      <c r="U703" s="114"/>
      <c r="V703" s="114"/>
      <c r="W703" s="114"/>
      <c r="X703" s="114"/>
      <c r="Y703" s="114"/>
      <c r="Z703" s="114"/>
      <c r="AA703" s="114"/>
    </row>
    <row r="704" ht="18.0" customHeight="1">
      <c r="A704" s="114"/>
      <c r="B704" s="547"/>
      <c r="C704" s="548"/>
      <c r="D704" s="547"/>
      <c r="E704" s="548"/>
      <c r="F704" s="547"/>
      <c r="G704" s="547"/>
      <c r="H704" s="549"/>
      <c r="I704" s="111"/>
      <c r="J704" s="22"/>
      <c r="K704" s="22"/>
      <c r="L704" s="22"/>
      <c r="M704" s="22"/>
      <c r="N704" s="114"/>
      <c r="O704" s="114"/>
      <c r="P704" s="114"/>
      <c r="Q704" s="124"/>
      <c r="R704" s="114"/>
      <c r="S704" s="114"/>
      <c r="T704" s="114"/>
      <c r="U704" s="114"/>
      <c r="V704" s="114"/>
      <c r="W704" s="114"/>
      <c r="X704" s="114"/>
      <c r="Y704" s="114"/>
      <c r="Z704" s="114"/>
      <c r="AA704" s="114"/>
    </row>
    <row r="705" ht="18.0" customHeight="1">
      <c r="A705" s="114"/>
      <c r="B705" s="547"/>
      <c r="C705" s="548"/>
      <c r="D705" s="547"/>
      <c r="E705" s="548"/>
      <c r="F705" s="547"/>
      <c r="G705" s="547"/>
      <c r="H705" s="549"/>
      <c r="I705" s="111"/>
      <c r="J705" s="22"/>
      <c r="K705" s="22"/>
      <c r="L705" s="22"/>
      <c r="M705" s="22"/>
      <c r="N705" s="114"/>
      <c r="O705" s="114"/>
      <c r="P705" s="114"/>
      <c r="Q705" s="124"/>
      <c r="R705" s="114"/>
      <c r="S705" s="114"/>
      <c r="T705" s="114"/>
      <c r="U705" s="114"/>
      <c r="V705" s="114"/>
      <c r="W705" s="114"/>
      <c r="X705" s="114"/>
      <c r="Y705" s="114"/>
      <c r="Z705" s="114"/>
      <c r="AA705" s="114"/>
    </row>
    <row r="706" ht="18.0" customHeight="1">
      <c r="A706" s="114"/>
      <c r="B706" s="547"/>
      <c r="C706" s="548"/>
      <c r="D706" s="547"/>
      <c r="E706" s="548"/>
      <c r="F706" s="547"/>
      <c r="G706" s="547"/>
      <c r="H706" s="549"/>
      <c r="I706" s="111"/>
      <c r="J706" s="22"/>
      <c r="K706" s="22"/>
      <c r="L706" s="22"/>
      <c r="M706" s="22"/>
      <c r="N706" s="114"/>
      <c r="O706" s="114"/>
      <c r="P706" s="114"/>
      <c r="Q706" s="124"/>
      <c r="R706" s="114"/>
      <c r="S706" s="114"/>
      <c r="T706" s="114"/>
      <c r="U706" s="114"/>
      <c r="V706" s="114"/>
      <c r="W706" s="114"/>
      <c r="X706" s="114"/>
      <c r="Y706" s="114"/>
      <c r="Z706" s="114"/>
      <c r="AA706" s="114"/>
    </row>
    <row r="707" ht="18.0" customHeight="1">
      <c r="A707" s="114"/>
      <c r="B707" s="547"/>
      <c r="C707" s="548"/>
      <c r="D707" s="547"/>
      <c r="E707" s="548"/>
      <c r="F707" s="547"/>
      <c r="G707" s="547"/>
      <c r="H707" s="549"/>
      <c r="I707" s="111"/>
      <c r="J707" s="22"/>
      <c r="K707" s="22"/>
      <c r="L707" s="22"/>
      <c r="M707" s="22"/>
      <c r="N707" s="114"/>
      <c r="O707" s="114"/>
      <c r="P707" s="114"/>
      <c r="Q707" s="124"/>
      <c r="R707" s="114"/>
      <c r="S707" s="114"/>
      <c r="T707" s="114"/>
      <c r="U707" s="114"/>
      <c r="V707" s="114"/>
      <c r="W707" s="114"/>
      <c r="X707" s="114"/>
      <c r="Y707" s="114"/>
      <c r="Z707" s="114"/>
      <c r="AA707" s="114"/>
    </row>
    <row r="708" ht="18.0" customHeight="1">
      <c r="A708" s="114"/>
      <c r="B708" s="547"/>
      <c r="C708" s="548"/>
      <c r="D708" s="547"/>
      <c r="E708" s="548"/>
      <c r="F708" s="547"/>
      <c r="G708" s="547"/>
      <c r="H708" s="549"/>
      <c r="I708" s="111"/>
      <c r="J708" s="22"/>
      <c r="K708" s="22"/>
      <c r="L708" s="22"/>
      <c r="M708" s="22"/>
      <c r="N708" s="114"/>
      <c r="O708" s="114"/>
      <c r="P708" s="114"/>
      <c r="Q708" s="124"/>
      <c r="R708" s="114"/>
      <c r="S708" s="114"/>
      <c r="T708" s="114"/>
      <c r="U708" s="114"/>
      <c r="V708" s="114"/>
      <c r="W708" s="114"/>
      <c r="X708" s="114"/>
      <c r="Y708" s="114"/>
      <c r="Z708" s="114"/>
      <c r="AA708" s="114"/>
    </row>
    <row r="709" ht="18.0" customHeight="1">
      <c r="A709" s="114"/>
      <c r="B709" s="547"/>
      <c r="C709" s="548"/>
      <c r="D709" s="547"/>
      <c r="E709" s="548"/>
      <c r="F709" s="547"/>
      <c r="G709" s="547"/>
      <c r="H709" s="549"/>
      <c r="I709" s="111"/>
      <c r="J709" s="22"/>
      <c r="K709" s="22"/>
      <c r="L709" s="22"/>
      <c r="M709" s="22"/>
      <c r="N709" s="114"/>
      <c r="O709" s="114"/>
      <c r="P709" s="114"/>
      <c r="Q709" s="124"/>
      <c r="R709" s="114"/>
      <c r="S709" s="114"/>
      <c r="T709" s="114"/>
      <c r="U709" s="114"/>
      <c r="V709" s="114"/>
      <c r="W709" s="114"/>
      <c r="X709" s="114"/>
      <c r="Y709" s="114"/>
      <c r="Z709" s="114"/>
      <c r="AA709" s="114"/>
    </row>
    <row r="710" ht="18.0" customHeight="1">
      <c r="A710" s="114"/>
      <c r="B710" s="547"/>
      <c r="C710" s="548"/>
      <c r="D710" s="547"/>
      <c r="E710" s="548"/>
      <c r="F710" s="547"/>
      <c r="G710" s="547"/>
      <c r="H710" s="549"/>
      <c r="I710" s="111"/>
      <c r="J710" s="22"/>
      <c r="K710" s="22"/>
      <c r="L710" s="22"/>
      <c r="M710" s="22"/>
      <c r="N710" s="114"/>
      <c r="O710" s="114"/>
      <c r="P710" s="114"/>
      <c r="Q710" s="124"/>
      <c r="R710" s="114"/>
      <c r="S710" s="114"/>
      <c r="T710" s="114"/>
      <c r="U710" s="114"/>
      <c r="V710" s="114"/>
      <c r="W710" s="114"/>
      <c r="X710" s="114"/>
      <c r="Y710" s="114"/>
      <c r="Z710" s="114"/>
      <c r="AA710" s="114"/>
    </row>
    <row r="711" ht="18.0" customHeight="1">
      <c r="A711" s="114"/>
      <c r="B711" s="547"/>
      <c r="C711" s="548"/>
      <c r="D711" s="547"/>
      <c r="E711" s="548"/>
      <c r="F711" s="547"/>
      <c r="G711" s="547"/>
      <c r="H711" s="549"/>
      <c r="I711" s="111"/>
      <c r="J711" s="22"/>
      <c r="K711" s="22"/>
      <c r="L711" s="22"/>
      <c r="M711" s="22"/>
      <c r="N711" s="114"/>
      <c r="O711" s="114"/>
      <c r="P711" s="114"/>
      <c r="Q711" s="124"/>
      <c r="R711" s="114"/>
      <c r="S711" s="114"/>
      <c r="T711" s="114"/>
      <c r="U711" s="114"/>
      <c r="V711" s="114"/>
      <c r="W711" s="114"/>
      <c r="X711" s="114"/>
      <c r="Y711" s="114"/>
      <c r="Z711" s="114"/>
      <c r="AA711" s="114"/>
    </row>
    <row r="712" ht="18.0" customHeight="1">
      <c r="A712" s="114"/>
      <c r="B712" s="547"/>
      <c r="C712" s="548"/>
      <c r="D712" s="547"/>
      <c r="E712" s="548"/>
      <c r="F712" s="547"/>
      <c r="G712" s="547"/>
      <c r="H712" s="549"/>
      <c r="I712" s="111"/>
      <c r="J712" s="22"/>
      <c r="K712" s="22"/>
      <c r="L712" s="22"/>
      <c r="M712" s="22"/>
      <c r="N712" s="114"/>
      <c r="O712" s="114"/>
      <c r="P712" s="114"/>
      <c r="Q712" s="124"/>
      <c r="R712" s="114"/>
      <c r="S712" s="114"/>
      <c r="T712" s="114"/>
      <c r="U712" s="114"/>
      <c r="V712" s="114"/>
      <c r="W712" s="114"/>
      <c r="X712" s="114"/>
      <c r="Y712" s="114"/>
      <c r="Z712" s="114"/>
      <c r="AA712" s="114"/>
    </row>
    <row r="713" ht="18.0" customHeight="1">
      <c r="A713" s="114"/>
      <c r="B713" s="547"/>
      <c r="C713" s="548"/>
      <c r="D713" s="547"/>
      <c r="E713" s="548"/>
      <c r="F713" s="547"/>
      <c r="G713" s="547"/>
      <c r="H713" s="549"/>
      <c r="I713" s="111"/>
      <c r="J713" s="22"/>
      <c r="K713" s="22"/>
      <c r="L713" s="22"/>
      <c r="M713" s="22"/>
      <c r="N713" s="114"/>
      <c r="O713" s="114"/>
      <c r="P713" s="114"/>
      <c r="Q713" s="124"/>
      <c r="R713" s="114"/>
      <c r="S713" s="114"/>
      <c r="T713" s="114"/>
      <c r="U713" s="114"/>
      <c r="V713" s="114"/>
      <c r="W713" s="114"/>
      <c r="X713" s="114"/>
      <c r="Y713" s="114"/>
      <c r="Z713" s="114"/>
      <c r="AA713" s="114"/>
    </row>
    <row r="714" ht="18.0" customHeight="1">
      <c r="A714" s="114"/>
      <c r="B714" s="547"/>
      <c r="C714" s="548"/>
      <c r="D714" s="547"/>
      <c r="E714" s="548"/>
      <c r="F714" s="547"/>
      <c r="G714" s="547"/>
      <c r="H714" s="549"/>
      <c r="I714" s="111"/>
      <c r="J714" s="22"/>
      <c r="K714" s="22"/>
      <c r="L714" s="22"/>
      <c r="M714" s="22"/>
      <c r="N714" s="114"/>
      <c r="O714" s="114"/>
      <c r="P714" s="114"/>
      <c r="Q714" s="124"/>
      <c r="R714" s="114"/>
      <c r="S714" s="114"/>
      <c r="T714" s="114"/>
      <c r="U714" s="114"/>
      <c r="V714" s="114"/>
      <c r="W714" s="114"/>
      <c r="X714" s="114"/>
      <c r="Y714" s="114"/>
      <c r="Z714" s="114"/>
      <c r="AA714" s="114"/>
    </row>
    <row r="715" ht="18.0" customHeight="1">
      <c r="A715" s="114"/>
      <c r="B715" s="547"/>
      <c r="C715" s="548"/>
      <c r="D715" s="547"/>
      <c r="E715" s="548"/>
      <c r="F715" s="547"/>
      <c r="G715" s="547"/>
      <c r="H715" s="549"/>
      <c r="I715" s="111"/>
      <c r="J715" s="22"/>
      <c r="K715" s="22"/>
      <c r="L715" s="22"/>
      <c r="M715" s="22"/>
      <c r="N715" s="114"/>
      <c r="O715" s="114"/>
      <c r="P715" s="114"/>
      <c r="Q715" s="124"/>
      <c r="R715" s="114"/>
      <c r="S715" s="114"/>
      <c r="T715" s="114"/>
      <c r="U715" s="114"/>
      <c r="V715" s="114"/>
      <c r="W715" s="114"/>
      <c r="X715" s="114"/>
      <c r="Y715" s="114"/>
      <c r="Z715" s="114"/>
      <c r="AA715" s="114"/>
    </row>
    <row r="716" ht="18.0" customHeight="1">
      <c r="A716" s="114"/>
      <c r="B716" s="547"/>
      <c r="C716" s="548"/>
      <c r="D716" s="547"/>
      <c r="E716" s="548"/>
      <c r="F716" s="547"/>
      <c r="G716" s="547"/>
      <c r="H716" s="549"/>
      <c r="I716" s="111"/>
      <c r="J716" s="22"/>
      <c r="K716" s="22"/>
      <c r="L716" s="22"/>
      <c r="M716" s="22"/>
      <c r="N716" s="114"/>
      <c r="O716" s="114"/>
      <c r="P716" s="114"/>
      <c r="Q716" s="124"/>
      <c r="R716" s="114"/>
      <c r="S716" s="114"/>
      <c r="T716" s="114"/>
      <c r="U716" s="114"/>
      <c r="V716" s="114"/>
      <c r="W716" s="114"/>
      <c r="X716" s="114"/>
      <c r="Y716" s="114"/>
      <c r="Z716" s="114"/>
      <c r="AA716" s="114"/>
    </row>
    <row r="717" ht="18.0" customHeight="1">
      <c r="A717" s="114"/>
      <c r="B717" s="547"/>
      <c r="C717" s="548"/>
      <c r="D717" s="547"/>
      <c r="E717" s="548"/>
      <c r="F717" s="547"/>
      <c r="G717" s="547"/>
      <c r="H717" s="549"/>
      <c r="I717" s="111"/>
      <c r="J717" s="22"/>
      <c r="K717" s="22"/>
      <c r="L717" s="22"/>
      <c r="M717" s="22"/>
      <c r="N717" s="114"/>
      <c r="O717" s="114"/>
      <c r="P717" s="114"/>
      <c r="Q717" s="124"/>
      <c r="R717" s="114"/>
      <c r="S717" s="114"/>
      <c r="T717" s="114"/>
      <c r="U717" s="114"/>
      <c r="V717" s="114"/>
      <c r="W717" s="114"/>
      <c r="X717" s="114"/>
      <c r="Y717" s="114"/>
      <c r="Z717" s="114"/>
      <c r="AA717" s="114"/>
    </row>
    <row r="718" ht="18.0" customHeight="1">
      <c r="A718" s="114"/>
      <c r="B718" s="547"/>
      <c r="C718" s="548"/>
      <c r="D718" s="547"/>
      <c r="E718" s="548"/>
      <c r="F718" s="547"/>
      <c r="G718" s="547"/>
      <c r="H718" s="549"/>
      <c r="I718" s="111"/>
      <c r="J718" s="22"/>
      <c r="K718" s="22"/>
      <c r="L718" s="22"/>
      <c r="M718" s="22"/>
      <c r="N718" s="114"/>
      <c r="O718" s="114"/>
      <c r="P718" s="114"/>
      <c r="Q718" s="124"/>
      <c r="R718" s="114"/>
      <c r="S718" s="114"/>
      <c r="T718" s="114"/>
      <c r="U718" s="114"/>
      <c r="V718" s="114"/>
      <c r="W718" s="114"/>
      <c r="X718" s="114"/>
      <c r="Y718" s="114"/>
      <c r="Z718" s="114"/>
      <c r="AA718" s="114"/>
    </row>
    <row r="719" ht="18.0" customHeight="1">
      <c r="A719" s="114"/>
      <c r="B719" s="547"/>
      <c r="C719" s="548"/>
      <c r="D719" s="547"/>
      <c r="E719" s="548"/>
      <c r="F719" s="547"/>
      <c r="G719" s="547"/>
      <c r="H719" s="549"/>
      <c r="I719" s="111"/>
      <c r="J719" s="22"/>
      <c r="K719" s="22"/>
      <c r="L719" s="22"/>
      <c r="M719" s="22"/>
      <c r="N719" s="114"/>
      <c r="O719" s="114"/>
      <c r="P719" s="114"/>
      <c r="Q719" s="124"/>
      <c r="R719" s="114"/>
      <c r="S719" s="114"/>
      <c r="T719" s="114"/>
      <c r="U719" s="114"/>
      <c r="V719" s="114"/>
      <c r="W719" s="114"/>
      <c r="X719" s="114"/>
      <c r="Y719" s="114"/>
      <c r="Z719" s="114"/>
      <c r="AA719" s="114"/>
    </row>
    <row r="720" ht="18.0" customHeight="1">
      <c r="A720" s="114"/>
      <c r="B720" s="547"/>
      <c r="C720" s="548"/>
      <c r="D720" s="547"/>
      <c r="E720" s="548"/>
      <c r="F720" s="547"/>
      <c r="G720" s="547"/>
      <c r="H720" s="549"/>
      <c r="I720" s="111"/>
      <c r="J720" s="22"/>
      <c r="K720" s="22"/>
      <c r="L720" s="22"/>
      <c r="M720" s="22"/>
      <c r="N720" s="114"/>
      <c r="O720" s="114"/>
      <c r="P720" s="114"/>
      <c r="Q720" s="124"/>
      <c r="R720" s="114"/>
      <c r="S720" s="114"/>
      <c r="T720" s="114"/>
      <c r="U720" s="114"/>
      <c r="V720" s="114"/>
      <c r="W720" s="114"/>
      <c r="X720" s="114"/>
      <c r="Y720" s="114"/>
      <c r="Z720" s="114"/>
      <c r="AA720" s="114"/>
    </row>
    <row r="721" ht="18.0" customHeight="1">
      <c r="A721" s="114"/>
      <c r="B721" s="547"/>
      <c r="C721" s="548"/>
      <c r="D721" s="547"/>
      <c r="E721" s="548"/>
      <c r="F721" s="547"/>
      <c r="G721" s="547"/>
      <c r="H721" s="549"/>
      <c r="I721" s="111"/>
      <c r="J721" s="22"/>
      <c r="K721" s="22"/>
      <c r="L721" s="22"/>
      <c r="M721" s="22"/>
      <c r="N721" s="114"/>
      <c r="O721" s="114"/>
      <c r="P721" s="114"/>
      <c r="Q721" s="124"/>
      <c r="R721" s="114"/>
      <c r="S721" s="114"/>
      <c r="T721" s="114"/>
      <c r="U721" s="114"/>
      <c r="V721" s="114"/>
      <c r="W721" s="114"/>
      <c r="X721" s="114"/>
      <c r="Y721" s="114"/>
      <c r="Z721" s="114"/>
      <c r="AA721" s="114"/>
    </row>
    <row r="722" ht="18.0" customHeight="1">
      <c r="A722" s="114"/>
      <c r="B722" s="547"/>
      <c r="C722" s="548"/>
      <c r="D722" s="547"/>
      <c r="E722" s="548"/>
      <c r="F722" s="547"/>
      <c r="G722" s="547"/>
      <c r="H722" s="549"/>
      <c r="I722" s="111"/>
      <c r="J722" s="22"/>
      <c r="K722" s="22"/>
      <c r="L722" s="22"/>
      <c r="M722" s="22"/>
      <c r="N722" s="114"/>
      <c r="O722" s="114"/>
      <c r="P722" s="114"/>
      <c r="Q722" s="124"/>
      <c r="R722" s="114"/>
      <c r="S722" s="114"/>
      <c r="T722" s="114"/>
      <c r="U722" s="114"/>
      <c r="V722" s="114"/>
      <c r="W722" s="114"/>
      <c r="X722" s="114"/>
      <c r="Y722" s="114"/>
      <c r="Z722" s="114"/>
      <c r="AA722" s="114"/>
    </row>
    <row r="723" ht="18.0" customHeight="1">
      <c r="A723" s="114"/>
      <c r="B723" s="547"/>
      <c r="C723" s="548"/>
      <c r="D723" s="547"/>
      <c r="E723" s="548"/>
      <c r="F723" s="547"/>
      <c r="G723" s="547"/>
      <c r="H723" s="549"/>
      <c r="I723" s="111"/>
      <c r="J723" s="22"/>
      <c r="K723" s="22"/>
      <c r="L723" s="22"/>
      <c r="M723" s="22"/>
      <c r="N723" s="114"/>
      <c r="O723" s="114"/>
      <c r="P723" s="114"/>
      <c r="Q723" s="124"/>
      <c r="R723" s="114"/>
      <c r="S723" s="114"/>
      <c r="T723" s="114"/>
      <c r="U723" s="114"/>
      <c r="V723" s="114"/>
      <c r="W723" s="114"/>
      <c r="X723" s="114"/>
      <c r="Y723" s="114"/>
      <c r="Z723" s="114"/>
      <c r="AA723" s="114"/>
    </row>
    <row r="724" ht="18.0" customHeight="1">
      <c r="A724" s="114"/>
      <c r="B724" s="547"/>
      <c r="C724" s="548"/>
      <c r="D724" s="547"/>
      <c r="E724" s="548"/>
      <c r="F724" s="547"/>
      <c r="G724" s="547"/>
      <c r="H724" s="549"/>
      <c r="I724" s="111"/>
      <c r="J724" s="22"/>
      <c r="K724" s="22"/>
      <c r="L724" s="22"/>
      <c r="M724" s="22"/>
      <c r="N724" s="114"/>
      <c r="O724" s="114"/>
      <c r="P724" s="114"/>
      <c r="Q724" s="124"/>
      <c r="R724" s="114"/>
      <c r="S724" s="114"/>
      <c r="T724" s="114"/>
      <c r="U724" s="114"/>
      <c r="V724" s="114"/>
      <c r="W724" s="114"/>
      <c r="X724" s="114"/>
      <c r="Y724" s="114"/>
      <c r="Z724" s="114"/>
      <c r="AA724" s="114"/>
    </row>
    <row r="725" ht="18.0" customHeight="1">
      <c r="A725" s="114"/>
      <c r="B725" s="547"/>
      <c r="C725" s="548"/>
      <c r="D725" s="547"/>
      <c r="E725" s="548"/>
      <c r="F725" s="547"/>
      <c r="G725" s="547"/>
      <c r="H725" s="549"/>
      <c r="I725" s="111"/>
      <c r="J725" s="22"/>
      <c r="K725" s="22"/>
      <c r="L725" s="22"/>
      <c r="M725" s="22"/>
      <c r="N725" s="114"/>
      <c r="O725" s="114"/>
      <c r="P725" s="114"/>
      <c r="Q725" s="124"/>
      <c r="R725" s="114"/>
      <c r="S725" s="114"/>
      <c r="T725" s="114"/>
      <c r="U725" s="114"/>
      <c r="V725" s="114"/>
      <c r="W725" s="114"/>
      <c r="X725" s="114"/>
      <c r="Y725" s="114"/>
      <c r="Z725" s="114"/>
      <c r="AA725" s="114"/>
    </row>
    <row r="726" ht="18.0" customHeight="1">
      <c r="A726" s="114"/>
      <c r="B726" s="547"/>
      <c r="C726" s="548"/>
      <c r="D726" s="547"/>
      <c r="E726" s="548"/>
      <c r="F726" s="547"/>
      <c r="G726" s="547"/>
      <c r="H726" s="549"/>
      <c r="I726" s="111"/>
      <c r="J726" s="22"/>
      <c r="K726" s="22"/>
      <c r="L726" s="22"/>
      <c r="M726" s="22"/>
      <c r="N726" s="114"/>
      <c r="O726" s="114"/>
      <c r="P726" s="114"/>
      <c r="Q726" s="124"/>
      <c r="R726" s="114"/>
      <c r="S726" s="114"/>
      <c r="T726" s="114"/>
      <c r="U726" s="114"/>
      <c r="V726" s="114"/>
      <c r="W726" s="114"/>
      <c r="X726" s="114"/>
      <c r="Y726" s="114"/>
      <c r="Z726" s="114"/>
      <c r="AA726" s="114"/>
    </row>
    <row r="727" ht="18.0" customHeight="1">
      <c r="A727" s="114"/>
      <c r="B727" s="547"/>
      <c r="C727" s="548"/>
      <c r="D727" s="547"/>
      <c r="E727" s="548"/>
      <c r="F727" s="547"/>
      <c r="G727" s="547"/>
      <c r="H727" s="549"/>
      <c r="I727" s="111"/>
      <c r="J727" s="22"/>
      <c r="K727" s="22"/>
      <c r="L727" s="22"/>
      <c r="M727" s="22"/>
      <c r="N727" s="114"/>
      <c r="O727" s="114"/>
      <c r="P727" s="114"/>
      <c r="Q727" s="124"/>
      <c r="R727" s="114"/>
      <c r="S727" s="114"/>
      <c r="T727" s="114"/>
      <c r="U727" s="114"/>
      <c r="V727" s="114"/>
      <c r="W727" s="114"/>
      <c r="X727" s="114"/>
      <c r="Y727" s="114"/>
      <c r="Z727" s="114"/>
      <c r="AA727" s="114"/>
    </row>
    <row r="728" ht="18.0" customHeight="1">
      <c r="A728" s="114"/>
      <c r="B728" s="547"/>
      <c r="C728" s="548"/>
      <c r="D728" s="547"/>
      <c r="E728" s="548"/>
      <c r="F728" s="547"/>
      <c r="G728" s="547"/>
      <c r="H728" s="549"/>
      <c r="I728" s="111"/>
      <c r="J728" s="22"/>
      <c r="K728" s="22"/>
      <c r="L728" s="22"/>
      <c r="M728" s="22"/>
      <c r="N728" s="114"/>
      <c r="O728" s="114"/>
      <c r="P728" s="114"/>
      <c r="Q728" s="124"/>
      <c r="R728" s="114"/>
      <c r="S728" s="114"/>
      <c r="T728" s="114"/>
      <c r="U728" s="114"/>
      <c r="V728" s="114"/>
      <c r="W728" s="114"/>
      <c r="X728" s="114"/>
      <c r="Y728" s="114"/>
      <c r="Z728" s="114"/>
      <c r="AA728" s="114"/>
    </row>
    <row r="729" ht="18.0" customHeight="1">
      <c r="A729" s="114"/>
      <c r="B729" s="547"/>
      <c r="C729" s="548"/>
      <c r="D729" s="547"/>
      <c r="E729" s="548"/>
      <c r="F729" s="547"/>
      <c r="G729" s="547"/>
      <c r="H729" s="549"/>
      <c r="I729" s="111"/>
      <c r="J729" s="22"/>
      <c r="K729" s="22"/>
      <c r="L729" s="22"/>
      <c r="M729" s="22"/>
      <c r="N729" s="114"/>
      <c r="O729" s="114"/>
      <c r="P729" s="114"/>
      <c r="Q729" s="124"/>
      <c r="R729" s="114"/>
      <c r="S729" s="114"/>
      <c r="T729" s="114"/>
      <c r="U729" s="114"/>
      <c r="V729" s="114"/>
      <c r="W729" s="114"/>
      <c r="X729" s="114"/>
      <c r="Y729" s="114"/>
      <c r="Z729" s="114"/>
      <c r="AA729" s="114"/>
    </row>
    <row r="730" ht="18.0" customHeight="1">
      <c r="A730" s="114"/>
      <c r="B730" s="547"/>
      <c r="C730" s="548"/>
      <c r="D730" s="547"/>
      <c r="E730" s="548"/>
      <c r="F730" s="547"/>
      <c r="G730" s="547"/>
      <c r="H730" s="549"/>
      <c r="I730" s="111"/>
      <c r="J730" s="22"/>
      <c r="K730" s="22"/>
      <c r="L730" s="22"/>
      <c r="M730" s="22"/>
      <c r="N730" s="114"/>
      <c r="O730" s="114"/>
      <c r="P730" s="114"/>
      <c r="Q730" s="124"/>
      <c r="R730" s="114"/>
      <c r="S730" s="114"/>
      <c r="T730" s="114"/>
      <c r="U730" s="114"/>
      <c r="V730" s="114"/>
      <c r="W730" s="114"/>
      <c r="X730" s="114"/>
      <c r="Y730" s="114"/>
      <c r="Z730" s="114"/>
      <c r="AA730" s="114"/>
    </row>
    <row r="731" ht="18.0" customHeight="1">
      <c r="A731" s="114"/>
      <c r="B731" s="547"/>
      <c r="C731" s="548"/>
      <c r="D731" s="547"/>
      <c r="E731" s="548"/>
      <c r="F731" s="547"/>
      <c r="G731" s="547"/>
      <c r="H731" s="549"/>
      <c r="I731" s="111"/>
      <c r="J731" s="22"/>
      <c r="K731" s="22"/>
      <c r="L731" s="22"/>
      <c r="M731" s="22"/>
      <c r="N731" s="114"/>
      <c r="O731" s="114"/>
      <c r="P731" s="114"/>
      <c r="Q731" s="124"/>
      <c r="R731" s="114"/>
      <c r="S731" s="114"/>
      <c r="T731" s="114"/>
      <c r="U731" s="114"/>
      <c r="V731" s="114"/>
      <c r="W731" s="114"/>
      <c r="X731" s="114"/>
      <c r="Y731" s="114"/>
      <c r="Z731" s="114"/>
      <c r="AA731" s="114"/>
    </row>
    <row r="732" ht="18.0" customHeight="1">
      <c r="A732" s="114"/>
      <c r="B732" s="547"/>
      <c r="C732" s="548"/>
      <c r="D732" s="547"/>
      <c r="E732" s="548"/>
      <c r="F732" s="547"/>
      <c r="G732" s="547"/>
      <c r="H732" s="549"/>
      <c r="I732" s="111"/>
      <c r="J732" s="22"/>
      <c r="K732" s="22"/>
      <c r="L732" s="22"/>
      <c r="M732" s="22"/>
      <c r="N732" s="114"/>
      <c r="O732" s="114"/>
      <c r="P732" s="114"/>
      <c r="Q732" s="124"/>
      <c r="R732" s="114"/>
      <c r="S732" s="114"/>
      <c r="T732" s="114"/>
      <c r="U732" s="114"/>
      <c r="V732" s="114"/>
      <c r="W732" s="114"/>
      <c r="X732" s="114"/>
      <c r="Y732" s="114"/>
      <c r="Z732" s="114"/>
      <c r="AA732" s="114"/>
    </row>
    <row r="733" ht="18.0" customHeight="1">
      <c r="A733" s="114"/>
      <c r="B733" s="547"/>
      <c r="C733" s="548"/>
      <c r="D733" s="547"/>
      <c r="E733" s="548"/>
      <c r="F733" s="547"/>
      <c r="G733" s="547"/>
      <c r="H733" s="549"/>
      <c r="I733" s="111"/>
      <c r="J733" s="22"/>
      <c r="K733" s="22"/>
      <c r="L733" s="22"/>
      <c r="M733" s="22"/>
      <c r="N733" s="114"/>
      <c r="O733" s="114"/>
      <c r="P733" s="114"/>
      <c r="Q733" s="124"/>
      <c r="R733" s="114"/>
      <c r="S733" s="114"/>
      <c r="T733" s="114"/>
      <c r="U733" s="114"/>
      <c r="V733" s="114"/>
      <c r="W733" s="114"/>
      <c r="X733" s="114"/>
      <c r="Y733" s="114"/>
      <c r="Z733" s="114"/>
      <c r="AA733" s="114"/>
    </row>
    <row r="734" ht="18.0" customHeight="1">
      <c r="A734" s="114"/>
      <c r="B734" s="547"/>
      <c r="C734" s="548"/>
      <c r="D734" s="547"/>
      <c r="E734" s="548"/>
      <c r="F734" s="547"/>
      <c r="G734" s="547"/>
      <c r="H734" s="549"/>
      <c r="I734" s="111"/>
      <c r="J734" s="22"/>
      <c r="K734" s="22"/>
      <c r="L734" s="22"/>
      <c r="M734" s="22"/>
      <c r="N734" s="114"/>
      <c r="O734" s="114"/>
      <c r="P734" s="114"/>
      <c r="Q734" s="124"/>
      <c r="R734" s="114"/>
      <c r="S734" s="114"/>
      <c r="T734" s="114"/>
      <c r="U734" s="114"/>
      <c r="V734" s="114"/>
      <c r="W734" s="114"/>
      <c r="X734" s="114"/>
      <c r="Y734" s="114"/>
      <c r="Z734" s="114"/>
      <c r="AA734" s="114"/>
    </row>
    <row r="735" ht="18.0" customHeight="1">
      <c r="A735" s="114"/>
      <c r="B735" s="547"/>
      <c r="C735" s="548"/>
      <c r="D735" s="547"/>
      <c r="E735" s="548"/>
      <c r="F735" s="547"/>
      <c r="G735" s="547"/>
      <c r="H735" s="549"/>
      <c r="I735" s="111"/>
      <c r="J735" s="22"/>
      <c r="K735" s="22"/>
      <c r="L735" s="22"/>
      <c r="M735" s="22"/>
      <c r="N735" s="114"/>
      <c r="O735" s="114"/>
      <c r="P735" s="114"/>
      <c r="Q735" s="124"/>
      <c r="R735" s="114"/>
      <c r="S735" s="114"/>
      <c r="T735" s="114"/>
      <c r="U735" s="114"/>
      <c r="V735" s="114"/>
      <c r="W735" s="114"/>
      <c r="X735" s="114"/>
      <c r="Y735" s="114"/>
      <c r="Z735" s="114"/>
      <c r="AA735" s="114"/>
    </row>
    <row r="736" ht="18.0" customHeight="1">
      <c r="A736" s="114"/>
      <c r="B736" s="547"/>
      <c r="C736" s="548"/>
      <c r="D736" s="547"/>
      <c r="E736" s="548"/>
      <c r="F736" s="547"/>
      <c r="G736" s="547"/>
      <c r="H736" s="549"/>
      <c r="I736" s="111"/>
      <c r="J736" s="22"/>
      <c r="K736" s="22"/>
      <c r="L736" s="22"/>
      <c r="M736" s="22"/>
      <c r="N736" s="114"/>
      <c r="O736" s="114"/>
      <c r="P736" s="114"/>
      <c r="Q736" s="124"/>
      <c r="R736" s="114"/>
      <c r="S736" s="114"/>
      <c r="T736" s="114"/>
      <c r="U736" s="114"/>
      <c r="V736" s="114"/>
      <c r="W736" s="114"/>
      <c r="X736" s="114"/>
      <c r="Y736" s="114"/>
      <c r="Z736" s="114"/>
      <c r="AA736" s="114"/>
    </row>
    <row r="737" ht="18.0" customHeight="1">
      <c r="A737" s="114"/>
      <c r="B737" s="547"/>
      <c r="C737" s="548"/>
      <c r="D737" s="547"/>
      <c r="E737" s="548"/>
      <c r="F737" s="547"/>
      <c r="G737" s="547"/>
      <c r="H737" s="549"/>
      <c r="I737" s="111"/>
      <c r="J737" s="22"/>
      <c r="K737" s="22"/>
      <c r="L737" s="22"/>
      <c r="M737" s="22"/>
      <c r="N737" s="114"/>
      <c r="O737" s="114"/>
      <c r="P737" s="114"/>
      <c r="Q737" s="124"/>
      <c r="R737" s="114"/>
      <c r="S737" s="114"/>
      <c r="T737" s="114"/>
      <c r="U737" s="114"/>
      <c r="V737" s="114"/>
      <c r="W737" s="114"/>
      <c r="X737" s="114"/>
      <c r="Y737" s="114"/>
      <c r="Z737" s="114"/>
      <c r="AA737" s="114"/>
    </row>
    <row r="738" ht="18.0" customHeight="1">
      <c r="A738" s="114"/>
      <c r="B738" s="547"/>
      <c r="C738" s="548"/>
      <c r="D738" s="547"/>
      <c r="E738" s="548"/>
      <c r="F738" s="547"/>
      <c r="G738" s="547"/>
      <c r="H738" s="549"/>
      <c r="I738" s="111"/>
      <c r="J738" s="22"/>
      <c r="K738" s="22"/>
      <c r="L738" s="22"/>
      <c r="M738" s="22"/>
      <c r="N738" s="114"/>
      <c r="O738" s="114"/>
      <c r="P738" s="114"/>
      <c r="Q738" s="124"/>
      <c r="R738" s="114"/>
      <c r="S738" s="114"/>
      <c r="T738" s="114"/>
      <c r="U738" s="114"/>
      <c r="V738" s="114"/>
      <c r="W738" s="114"/>
      <c r="X738" s="114"/>
      <c r="Y738" s="114"/>
      <c r="Z738" s="114"/>
      <c r="AA738" s="114"/>
    </row>
    <row r="739" ht="18.0" customHeight="1">
      <c r="A739" s="114"/>
      <c r="B739" s="547"/>
      <c r="C739" s="548"/>
      <c r="D739" s="547"/>
      <c r="E739" s="548"/>
      <c r="F739" s="547"/>
      <c r="G739" s="547"/>
      <c r="H739" s="549"/>
      <c r="I739" s="111"/>
      <c r="J739" s="22"/>
      <c r="K739" s="22"/>
      <c r="L739" s="22"/>
      <c r="M739" s="22"/>
      <c r="N739" s="114"/>
      <c r="O739" s="114"/>
      <c r="P739" s="114"/>
      <c r="Q739" s="124"/>
      <c r="R739" s="114"/>
      <c r="S739" s="114"/>
      <c r="T739" s="114"/>
      <c r="U739" s="114"/>
      <c r="V739" s="114"/>
      <c r="W739" s="114"/>
      <c r="X739" s="114"/>
      <c r="Y739" s="114"/>
      <c r="Z739" s="114"/>
      <c r="AA739" s="114"/>
    </row>
    <row r="740" ht="18.0" customHeight="1">
      <c r="A740" s="114"/>
      <c r="B740" s="547"/>
      <c r="C740" s="548"/>
      <c r="D740" s="547"/>
      <c r="E740" s="548"/>
      <c r="F740" s="547"/>
      <c r="G740" s="547"/>
      <c r="H740" s="549"/>
      <c r="I740" s="111"/>
      <c r="J740" s="22"/>
      <c r="K740" s="22"/>
      <c r="L740" s="22"/>
      <c r="M740" s="22"/>
      <c r="N740" s="114"/>
      <c r="O740" s="114"/>
      <c r="P740" s="114"/>
      <c r="Q740" s="124"/>
      <c r="R740" s="114"/>
      <c r="S740" s="114"/>
      <c r="T740" s="114"/>
      <c r="U740" s="114"/>
      <c r="V740" s="114"/>
      <c r="W740" s="114"/>
      <c r="X740" s="114"/>
      <c r="Y740" s="114"/>
      <c r="Z740" s="114"/>
      <c r="AA740" s="114"/>
    </row>
    <row r="741" ht="18.0" customHeight="1">
      <c r="A741" s="114"/>
      <c r="B741" s="547"/>
      <c r="C741" s="548"/>
      <c r="D741" s="547"/>
      <c r="E741" s="548"/>
      <c r="F741" s="547"/>
      <c r="G741" s="547"/>
      <c r="H741" s="549"/>
      <c r="I741" s="111"/>
      <c r="J741" s="22"/>
      <c r="K741" s="22"/>
      <c r="L741" s="22"/>
      <c r="M741" s="22"/>
      <c r="N741" s="114"/>
      <c r="O741" s="114"/>
      <c r="P741" s="114"/>
      <c r="Q741" s="124"/>
      <c r="R741" s="114"/>
      <c r="S741" s="114"/>
      <c r="T741" s="114"/>
      <c r="U741" s="114"/>
      <c r="V741" s="114"/>
      <c r="W741" s="114"/>
      <c r="X741" s="114"/>
      <c r="Y741" s="114"/>
      <c r="Z741" s="114"/>
      <c r="AA741" s="114"/>
    </row>
    <row r="742" ht="18.0" customHeight="1">
      <c r="A742" s="114"/>
      <c r="B742" s="547"/>
      <c r="C742" s="548"/>
      <c r="D742" s="547"/>
      <c r="E742" s="548"/>
      <c r="F742" s="547"/>
      <c r="G742" s="547"/>
      <c r="H742" s="549"/>
      <c r="I742" s="111"/>
      <c r="J742" s="22"/>
      <c r="K742" s="22"/>
      <c r="L742" s="22"/>
      <c r="M742" s="22"/>
      <c r="N742" s="114"/>
      <c r="O742" s="114"/>
      <c r="P742" s="114"/>
      <c r="Q742" s="124"/>
      <c r="R742" s="114"/>
      <c r="S742" s="114"/>
      <c r="T742" s="114"/>
      <c r="U742" s="114"/>
      <c r="V742" s="114"/>
      <c r="W742" s="114"/>
      <c r="X742" s="114"/>
      <c r="Y742" s="114"/>
      <c r="Z742" s="114"/>
      <c r="AA742" s="114"/>
    </row>
    <row r="743" ht="18.0" customHeight="1">
      <c r="A743" s="114"/>
      <c r="B743" s="547"/>
      <c r="C743" s="548"/>
      <c r="D743" s="547"/>
      <c r="E743" s="548"/>
      <c r="F743" s="547"/>
      <c r="G743" s="547"/>
      <c r="H743" s="549"/>
      <c r="I743" s="111"/>
      <c r="J743" s="22"/>
      <c r="K743" s="22"/>
      <c r="L743" s="22"/>
      <c r="M743" s="22"/>
      <c r="N743" s="114"/>
      <c r="O743" s="114"/>
      <c r="P743" s="114"/>
      <c r="Q743" s="124"/>
      <c r="R743" s="114"/>
      <c r="S743" s="114"/>
      <c r="T743" s="114"/>
      <c r="U743" s="114"/>
      <c r="V743" s="114"/>
      <c r="W743" s="114"/>
      <c r="X743" s="114"/>
      <c r="Y743" s="114"/>
      <c r="Z743" s="114"/>
      <c r="AA743" s="114"/>
    </row>
    <row r="744" ht="18.0" customHeight="1">
      <c r="A744" s="114"/>
      <c r="B744" s="547"/>
      <c r="C744" s="548"/>
      <c r="D744" s="547"/>
      <c r="E744" s="548"/>
      <c r="F744" s="547"/>
      <c r="G744" s="547"/>
      <c r="H744" s="549"/>
      <c r="I744" s="111"/>
      <c r="J744" s="22"/>
      <c r="K744" s="22"/>
      <c r="L744" s="22"/>
      <c r="M744" s="22"/>
      <c r="N744" s="114"/>
      <c r="O744" s="114"/>
      <c r="P744" s="114"/>
      <c r="Q744" s="124"/>
      <c r="R744" s="114"/>
      <c r="S744" s="114"/>
      <c r="T744" s="114"/>
      <c r="U744" s="114"/>
      <c r="V744" s="114"/>
      <c r="W744" s="114"/>
      <c r="X744" s="114"/>
      <c r="Y744" s="114"/>
      <c r="Z744" s="114"/>
      <c r="AA744" s="114"/>
    </row>
    <row r="745" ht="18.0" customHeight="1">
      <c r="A745" s="114"/>
      <c r="B745" s="547"/>
      <c r="C745" s="548"/>
      <c r="D745" s="547"/>
      <c r="E745" s="548"/>
      <c r="F745" s="547"/>
      <c r="G745" s="547"/>
      <c r="H745" s="549"/>
      <c r="I745" s="111"/>
      <c r="J745" s="22"/>
      <c r="K745" s="22"/>
      <c r="L745" s="22"/>
      <c r="M745" s="22"/>
      <c r="N745" s="114"/>
      <c r="O745" s="114"/>
      <c r="P745" s="114"/>
      <c r="Q745" s="124"/>
      <c r="R745" s="114"/>
      <c r="S745" s="114"/>
      <c r="T745" s="114"/>
      <c r="U745" s="114"/>
      <c r="V745" s="114"/>
      <c r="W745" s="114"/>
      <c r="X745" s="114"/>
      <c r="Y745" s="114"/>
      <c r="Z745" s="114"/>
      <c r="AA745" s="114"/>
    </row>
    <row r="746" ht="18.0" customHeight="1">
      <c r="A746" s="114"/>
      <c r="B746" s="547"/>
      <c r="C746" s="548"/>
      <c r="D746" s="547"/>
      <c r="E746" s="548"/>
      <c r="F746" s="547"/>
      <c r="G746" s="547"/>
      <c r="H746" s="549"/>
      <c r="I746" s="111"/>
      <c r="J746" s="22"/>
      <c r="K746" s="22"/>
      <c r="L746" s="22"/>
      <c r="M746" s="22"/>
      <c r="N746" s="114"/>
      <c r="O746" s="114"/>
      <c r="P746" s="114"/>
      <c r="Q746" s="124"/>
      <c r="R746" s="114"/>
      <c r="S746" s="114"/>
      <c r="T746" s="114"/>
      <c r="U746" s="114"/>
      <c r="V746" s="114"/>
      <c r="W746" s="114"/>
      <c r="X746" s="114"/>
      <c r="Y746" s="114"/>
      <c r="Z746" s="114"/>
      <c r="AA746" s="114"/>
    </row>
    <row r="747" ht="18.0" customHeight="1">
      <c r="A747" s="114"/>
      <c r="B747" s="547"/>
      <c r="C747" s="548"/>
      <c r="D747" s="547"/>
      <c r="E747" s="548"/>
      <c r="F747" s="547"/>
      <c r="G747" s="547"/>
      <c r="H747" s="549"/>
      <c r="I747" s="111"/>
      <c r="J747" s="22"/>
      <c r="K747" s="22"/>
      <c r="L747" s="22"/>
      <c r="M747" s="22"/>
      <c r="N747" s="114"/>
      <c r="O747" s="114"/>
      <c r="P747" s="114"/>
      <c r="Q747" s="124"/>
      <c r="R747" s="114"/>
      <c r="S747" s="114"/>
      <c r="T747" s="114"/>
      <c r="U747" s="114"/>
      <c r="V747" s="114"/>
      <c r="W747" s="114"/>
      <c r="X747" s="114"/>
      <c r="Y747" s="114"/>
      <c r="Z747" s="114"/>
      <c r="AA747" s="114"/>
    </row>
    <row r="748" ht="18.0" customHeight="1">
      <c r="A748" s="114"/>
      <c r="B748" s="547"/>
      <c r="C748" s="548"/>
      <c r="D748" s="547"/>
      <c r="E748" s="548"/>
      <c r="F748" s="547"/>
      <c r="G748" s="547"/>
      <c r="H748" s="549"/>
      <c r="I748" s="111"/>
      <c r="J748" s="22"/>
      <c r="K748" s="22"/>
      <c r="L748" s="22"/>
      <c r="M748" s="22"/>
      <c r="N748" s="114"/>
      <c r="O748" s="114"/>
      <c r="P748" s="114"/>
      <c r="Q748" s="124"/>
      <c r="R748" s="114"/>
      <c r="S748" s="114"/>
      <c r="T748" s="114"/>
      <c r="U748" s="114"/>
      <c r="V748" s="114"/>
      <c r="W748" s="114"/>
      <c r="X748" s="114"/>
      <c r="Y748" s="114"/>
      <c r="Z748" s="114"/>
      <c r="AA748" s="114"/>
    </row>
    <row r="749" ht="18.0" customHeight="1">
      <c r="A749" s="114"/>
      <c r="B749" s="547"/>
      <c r="C749" s="548"/>
      <c r="D749" s="547"/>
      <c r="E749" s="548"/>
      <c r="F749" s="547"/>
      <c r="G749" s="547"/>
      <c r="H749" s="549"/>
      <c r="I749" s="111"/>
      <c r="J749" s="22"/>
      <c r="K749" s="22"/>
      <c r="L749" s="22"/>
      <c r="M749" s="22"/>
      <c r="N749" s="114"/>
      <c r="O749" s="114"/>
      <c r="P749" s="114"/>
      <c r="Q749" s="124"/>
      <c r="R749" s="114"/>
      <c r="S749" s="114"/>
      <c r="T749" s="114"/>
      <c r="U749" s="114"/>
      <c r="V749" s="114"/>
      <c r="W749" s="114"/>
      <c r="X749" s="114"/>
      <c r="Y749" s="114"/>
      <c r="Z749" s="114"/>
      <c r="AA749" s="114"/>
    </row>
    <row r="750" ht="18.0" customHeight="1">
      <c r="A750" s="114"/>
      <c r="B750" s="547"/>
      <c r="C750" s="548"/>
      <c r="D750" s="547"/>
      <c r="E750" s="548"/>
      <c r="F750" s="547"/>
      <c r="G750" s="547"/>
      <c r="H750" s="549"/>
      <c r="I750" s="111"/>
      <c r="J750" s="22"/>
      <c r="K750" s="22"/>
      <c r="L750" s="22"/>
      <c r="M750" s="22"/>
      <c r="N750" s="114"/>
      <c r="O750" s="114"/>
      <c r="P750" s="114"/>
      <c r="Q750" s="124"/>
      <c r="R750" s="114"/>
      <c r="S750" s="114"/>
      <c r="T750" s="114"/>
      <c r="U750" s="114"/>
      <c r="V750" s="114"/>
      <c r="W750" s="114"/>
      <c r="X750" s="114"/>
      <c r="Y750" s="114"/>
      <c r="Z750" s="114"/>
      <c r="AA750" s="114"/>
    </row>
    <row r="751" ht="18.0" customHeight="1">
      <c r="A751" s="114"/>
      <c r="B751" s="547"/>
      <c r="C751" s="548"/>
      <c r="D751" s="547"/>
      <c r="E751" s="548"/>
      <c r="F751" s="547"/>
      <c r="G751" s="547"/>
      <c r="H751" s="549"/>
      <c r="I751" s="111"/>
      <c r="J751" s="22"/>
      <c r="K751" s="22"/>
      <c r="L751" s="22"/>
      <c r="M751" s="22"/>
      <c r="N751" s="114"/>
      <c r="O751" s="114"/>
      <c r="P751" s="114"/>
      <c r="Q751" s="124"/>
      <c r="R751" s="114"/>
      <c r="S751" s="114"/>
      <c r="T751" s="114"/>
      <c r="U751" s="114"/>
      <c r="V751" s="114"/>
      <c r="W751" s="114"/>
      <c r="X751" s="114"/>
      <c r="Y751" s="114"/>
      <c r="Z751" s="114"/>
      <c r="AA751" s="114"/>
    </row>
    <row r="752" ht="18.0" customHeight="1">
      <c r="A752" s="114"/>
      <c r="B752" s="547"/>
      <c r="C752" s="548"/>
      <c r="D752" s="547"/>
      <c r="E752" s="548"/>
      <c r="F752" s="547"/>
      <c r="G752" s="547"/>
      <c r="H752" s="549"/>
      <c r="I752" s="111"/>
      <c r="J752" s="22"/>
      <c r="K752" s="22"/>
      <c r="L752" s="22"/>
      <c r="M752" s="22"/>
      <c r="N752" s="114"/>
      <c r="O752" s="114"/>
      <c r="P752" s="114"/>
      <c r="Q752" s="124"/>
      <c r="R752" s="114"/>
      <c r="S752" s="114"/>
      <c r="T752" s="114"/>
      <c r="U752" s="114"/>
      <c r="V752" s="114"/>
      <c r="W752" s="114"/>
      <c r="X752" s="114"/>
      <c r="Y752" s="114"/>
      <c r="Z752" s="114"/>
      <c r="AA752" s="114"/>
    </row>
    <row r="753" ht="18.0" customHeight="1">
      <c r="A753" s="114"/>
      <c r="B753" s="547"/>
      <c r="C753" s="548"/>
      <c r="D753" s="547"/>
      <c r="E753" s="548"/>
      <c r="F753" s="547"/>
      <c r="G753" s="547"/>
      <c r="H753" s="549"/>
      <c r="I753" s="111"/>
      <c r="J753" s="22"/>
      <c r="K753" s="22"/>
      <c r="L753" s="22"/>
      <c r="M753" s="22"/>
      <c r="N753" s="114"/>
      <c r="O753" s="114"/>
      <c r="P753" s="114"/>
      <c r="Q753" s="124"/>
      <c r="R753" s="114"/>
      <c r="S753" s="114"/>
      <c r="T753" s="114"/>
      <c r="U753" s="114"/>
      <c r="V753" s="114"/>
      <c r="W753" s="114"/>
      <c r="X753" s="114"/>
      <c r="Y753" s="114"/>
      <c r="Z753" s="114"/>
      <c r="AA753" s="114"/>
    </row>
    <row r="754" ht="18.0" customHeight="1">
      <c r="A754" s="114"/>
      <c r="B754" s="547"/>
      <c r="C754" s="548"/>
      <c r="D754" s="547"/>
      <c r="E754" s="548"/>
      <c r="F754" s="547"/>
      <c r="G754" s="547"/>
      <c r="H754" s="549"/>
      <c r="I754" s="111"/>
      <c r="J754" s="22"/>
      <c r="K754" s="22"/>
      <c r="L754" s="22"/>
      <c r="M754" s="22"/>
      <c r="N754" s="114"/>
      <c r="O754" s="114"/>
      <c r="P754" s="114"/>
      <c r="Q754" s="124"/>
      <c r="R754" s="114"/>
      <c r="S754" s="114"/>
      <c r="T754" s="114"/>
      <c r="U754" s="114"/>
      <c r="V754" s="114"/>
      <c r="W754" s="114"/>
      <c r="X754" s="114"/>
      <c r="Y754" s="114"/>
      <c r="Z754" s="114"/>
      <c r="AA754" s="114"/>
    </row>
    <row r="755" ht="18.0" customHeight="1">
      <c r="A755" s="114"/>
      <c r="B755" s="547"/>
      <c r="C755" s="548"/>
      <c r="D755" s="547"/>
      <c r="E755" s="548"/>
      <c r="F755" s="547"/>
      <c r="G755" s="547"/>
      <c r="H755" s="549"/>
      <c r="I755" s="111"/>
      <c r="J755" s="22"/>
      <c r="K755" s="22"/>
      <c r="L755" s="22"/>
      <c r="M755" s="22"/>
      <c r="N755" s="114"/>
      <c r="O755" s="114"/>
      <c r="P755" s="114"/>
      <c r="Q755" s="124"/>
      <c r="R755" s="114"/>
      <c r="S755" s="114"/>
      <c r="T755" s="114"/>
      <c r="U755" s="114"/>
      <c r="V755" s="114"/>
      <c r="W755" s="114"/>
      <c r="X755" s="114"/>
      <c r="Y755" s="114"/>
      <c r="Z755" s="114"/>
      <c r="AA755" s="114"/>
    </row>
    <row r="756" ht="18.0" customHeight="1">
      <c r="A756" s="114"/>
      <c r="B756" s="547"/>
      <c r="C756" s="548"/>
      <c r="D756" s="547"/>
      <c r="E756" s="548"/>
      <c r="F756" s="547"/>
      <c r="G756" s="547"/>
      <c r="H756" s="549"/>
      <c r="I756" s="111"/>
      <c r="J756" s="22"/>
      <c r="K756" s="22"/>
      <c r="L756" s="22"/>
      <c r="M756" s="22"/>
      <c r="N756" s="114"/>
      <c r="O756" s="114"/>
      <c r="P756" s="114"/>
      <c r="Q756" s="124"/>
      <c r="R756" s="114"/>
      <c r="S756" s="114"/>
      <c r="T756" s="114"/>
      <c r="U756" s="114"/>
      <c r="V756" s="114"/>
      <c r="W756" s="114"/>
      <c r="X756" s="114"/>
      <c r="Y756" s="114"/>
      <c r="Z756" s="114"/>
      <c r="AA756" s="114"/>
    </row>
    <row r="757" ht="18.0" customHeight="1">
      <c r="A757" s="114"/>
      <c r="B757" s="547"/>
      <c r="C757" s="548"/>
      <c r="D757" s="547"/>
      <c r="E757" s="548"/>
      <c r="F757" s="547"/>
      <c r="G757" s="547"/>
      <c r="H757" s="549"/>
      <c r="I757" s="111"/>
      <c r="J757" s="22"/>
      <c r="K757" s="22"/>
      <c r="L757" s="22"/>
      <c r="M757" s="22"/>
      <c r="N757" s="114"/>
      <c r="O757" s="114"/>
      <c r="P757" s="114"/>
      <c r="Q757" s="124"/>
      <c r="R757" s="114"/>
      <c r="S757" s="114"/>
      <c r="T757" s="114"/>
      <c r="U757" s="114"/>
      <c r="V757" s="114"/>
      <c r="W757" s="114"/>
      <c r="X757" s="114"/>
      <c r="Y757" s="114"/>
      <c r="Z757" s="114"/>
      <c r="AA757" s="114"/>
    </row>
    <row r="758" ht="18.0" customHeight="1">
      <c r="A758" s="114"/>
      <c r="B758" s="547"/>
      <c r="C758" s="548"/>
      <c r="D758" s="547"/>
      <c r="E758" s="548"/>
      <c r="F758" s="547"/>
      <c r="G758" s="547"/>
      <c r="H758" s="549"/>
      <c r="I758" s="111"/>
      <c r="J758" s="22"/>
      <c r="K758" s="22"/>
      <c r="L758" s="22"/>
      <c r="M758" s="22"/>
      <c r="N758" s="114"/>
      <c r="O758" s="114"/>
      <c r="P758" s="114"/>
      <c r="Q758" s="124"/>
      <c r="R758" s="114"/>
      <c r="S758" s="114"/>
      <c r="T758" s="114"/>
      <c r="U758" s="114"/>
      <c r="V758" s="114"/>
      <c r="W758" s="114"/>
      <c r="X758" s="114"/>
      <c r="Y758" s="114"/>
      <c r="Z758" s="114"/>
      <c r="AA758" s="114"/>
    </row>
    <row r="759" ht="18.0" customHeight="1">
      <c r="A759" s="114"/>
      <c r="B759" s="547"/>
      <c r="C759" s="548"/>
      <c r="D759" s="547"/>
      <c r="E759" s="548"/>
      <c r="F759" s="547"/>
      <c r="G759" s="547"/>
      <c r="H759" s="549"/>
      <c r="I759" s="111"/>
      <c r="J759" s="22"/>
      <c r="K759" s="22"/>
      <c r="L759" s="22"/>
      <c r="M759" s="22"/>
      <c r="N759" s="114"/>
      <c r="O759" s="114"/>
      <c r="P759" s="114"/>
      <c r="Q759" s="124"/>
      <c r="R759" s="114"/>
      <c r="S759" s="114"/>
      <c r="T759" s="114"/>
      <c r="U759" s="114"/>
      <c r="V759" s="114"/>
      <c r="W759" s="114"/>
      <c r="X759" s="114"/>
      <c r="Y759" s="114"/>
      <c r="Z759" s="114"/>
      <c r="AA759" s="114"/>
    </row>
    <row r="760" ht="18.0" customHeight="1">
      <c r="A760" s="114"/>
      <c r="B760" s="547"/>
      <c r="C760" s="548"/>
      <c r="D760" s="547"/>
      <c r="E760" s="548"/>
      <c r="F760" s="547"/>
      <c r="G760" s="547"/>
      <c r="H760" s="549"/>
      <c r="I760" s="111"/>
      <c r="J760" s="22"/>
      <c r="K760" s="22"/>
      <c r="L760" s="22"/>
      <c r="M760" s="22"/>
      <c r="N760" s="114"/>
      <c r="O760" s="114"/>
      <c r="P760" s="114"/>
      <c r="Q760" s="124"/>
      <c r="R760" s="114"/>
      <c r="S760" s="114"/>
      <c r="T760" s="114"/>
      <c r="U760" s="114"/>
      <c r="V760" s="114"/>
      <c r="W760" s="114"/>
      <c r="X760" s="114"/>
      <c r="Y760" s="114"/>
      <c r="Z760" s="114"/>
      <c r="AA760" s="114"/>
    </row>
    <row r="761" ht="18.0" customHeight="1">
      <c r="A761" s="114"/>
      <c r="B761" s="547"/>
      <c r="C761" s="548"/>
      <c r="D761" s="547"/>
      <c r="E761" s="548"/>
      <c r="F761" s="547"/>
      <c r="G761" s="547"/>
      <c r="H761" s="549"/>
      <c r="I761" s="111"/>
      <c r="J761" s="22"/>
      <c r="K761" s="22"/>
      <c r="L761" s="22"/>
      <c r="M761" s="22"/>
      <c r="N761" s="114"/>
      <c r="O761" s="114"/>
      <c r="P761" s="114"/>
      <c r="Q761" s="124"/>
      <c r="R761" s="114"/>
      <c r="S761" s="114"/>
      <c r="T761" s="114"/>
      <c r="U761" s="114"/>
      <c r="V761" s="114"/>
      <c r="W761" s="114"/>
      <c r="X761" s="114"/>
      <c r="Y761" s="114"/>
      <c r="Z761" s="114"/>
      <c r="AA761" s="114"/>
    </row>
    <row r="762" ht="18.0" customHeight="1">
      <c r="A762" s="114"/>
      <c r="B762" s="547"/>
      <c r="C762" s="548"/>
      <c r="D762" s="547"/>
      <c r="E762" s="548"/>
      <c r="F762" s="547"/>
      <c r="G762" s="547"/>
      <c r="H762" s="549"/>
      <c r="I762" s="111"/>
      <c r="J762" s="22"/>
      <c r="K762" s="22"/>
      <c r="L762" s="22"/>
      <c r="M762" s="22"/>
      <c r="N762" s="114"/>
      <c r="O762" s="114"/>
      <c r="P762" s="114"/>
      <c r="Q762" s="124"/>
      <c r="R762" s="114"/>
      <c r="S762" s="114"/>
      <c r="T762" s="114"/>
      <c r="U762" s="114"/>
      <c r="V762" s="114"/>
      <c r="W762" s="114"/>
      <c r="X762" s="114"/>
      <c r="Y762" s="114"/>
      <c r="Z762" s="114"/>
      <c r="AA762" s="114"/>
    </row>
    <row r="763" ht="18.0" customHeight="1">
      <c r="A763" s="114"/>
      <c r="B763" s="547"/>
      <c r="C763" s="548"/>
      <c r="D763" s="547"/>
      <c r="E763" s="548"/>
      <c r="F763" s="547"/>
      <c r="G763" s="547"/>
      <c r="H763" s="549"/>
      <c r="I763" s="111"/>
      <c r="J763" s="22"/>
      <c r="K763" s="22"/>
      <c r="L763" s="22"/>
      <c r="M763" s="22"/>
      <c r="N763" s="114"/>
      <c r="O763" s="114"/>
      <c r="P763" s="114"/>
      <c r="Q763" s="124"/>
      <c r="R763" s="114"/>
      <c r="S763" s="114"/>
      <c r="T763" s="114"/>
      <c r="U763" s="114"/>
      <c r="V763" s="114"/>
      <c r="W763" s="114"/>
      <c r="X763" s="114"/>
      <c r="Y763" s="114"/>
      <c r="Z763" s="114"/>
      <c r="AA763" s="114"/>
    </row>
    <row r="764" ht="18.0" customHeight="1">
      <c r="A764" s="114"/>
      <c r="B764" s="547"/>
      <c r="C764" s="548"/>
      <c r="D764" s="547"/>
      <c r="E764" s="548"/>
      <c r="F764" s="547"/>
      <c r="G764" s="547"/>
      <c r="H764" s="549"/>
      <c r="I764" s="111"/>
      <c r="J764" s="22"/>
      <c r="K764" s="22"/>
      <c r="L764" s="22"/>
      <c r="M764" s="22"/>
      <c r="N764" s="114"/>
      <c r="O764" s="114"/>
      <c r="P764" s="114"/>
      <c r="Q764" s="124"/>
      <c r="R764" s="114"/>
      <c r="S764" s="114"/>
      <c r="T764" s="114"/>
      <c r="U764" s="114"/>
      <c r="V764" s="114"/>
      <c r="W764" s="114"/>
      <c r="X764" s="114"/>
      <c r="Y764" s="114"/>
      <c r="Z764" s="114"/>
      <c r="AA764" s="114"/>
    </row>
    <row r="765" ht="18.0" customHeight="1">
      <c r="A765" s="114"/>
      <c r="B765" s="547"/>
      <c r="C765" s="548"/>
      <c r="D765" s="547"/>
      <c r="E765" s="548"/>
      <c r="F765" s="547"/>
      <c r="G765" s="547"/>
      <c r="H765" s="549"/>
      <c r="I765" s="111"/>
      <c r="J765" s="22"/>
      <c r="K765" s="22"/>
      <c r="L765" s="22"/>
      <c r="M765" s="22"/>
      <c r="N765" s="114"/>
      <c r="O765" s="114"/>
      <c r="P765" s="114"/>
      <c r="Q765" s="124"/>
      <c r="R765" s="114"/>
      <c r="S765" s="114"/>
      <c r="T765" s="114"/>
      <c r="U765" s="114"/>
      <c r="V765" s="114"/>
      <c r="W765" s="114"/>
      <c r="X765" s="114"/>
      <c r="Y765" s="114"/>
      <c r="Z765" s="114"/>
      <c r="AA765" s="114"/>
    </row>
    <row r="766" ht="18.0" customHeight="1">
      <c r="A766" s="114"/>
      <c r="B766" s="547"/>
      <c r="C766" s="548"/>
      <c r="D766" s="547"/>
      <c r="E766" s="548"/>
      <c r="F766" s="547"/>
      <c r="G766" s="547"/>
      <c r="H766" s="549"/>
      <c r="I766" s="111"/>
      <c r="J766" s="22"/>
      <c r="K766" s="22"/>
      <c r="L766" s="22"/>
      <c r="M766" s="22"/>
      <c r="N766" s="114"/>
      <c r="O766" s="114"/>
      <c r="P766" s="114"/>
      <c r="Q766" s="124"/>
      <c r="R766" s="114"/>
      <c r="S766" s="114"/>
      <c r="T766" s="114"/>
      <c r="U766" s="114"/>
      <c r="V766" s="114"/>
      <c r="W766" s="114"/>
      <c r="X766" s="114"/>
      <c r="Y766" s="114"/>
      <c r="Z766" s="114"/>
      <c r="AA766" s="114"/>
    </row>
    <row r="767" ht="18.0" customHeight="1">
      <c r="A767" s="114"/>
      <c r="B767" s="547"/>
      <c r="C767" s="548"/>
      <c r="D767" s="547"/>
      <c r="E767" s="548"/>
      <c r="F767" s="547"/>
      <c r="G767" s="547"/>
      <c r="H767" s="549"/>
      <c r="I767" s="111"/>
      <c r="J767" s="22"/>
      <c r="K767" s="22"/>
      <c r="L767" s="22"/>
      <c r="M767" s="22"/>
      <c r="N767" s="114"/>
      <c r="O767" s="114"/>
      <c r="P767" s="114"/>
      <c r="Q767" s="124"/>
      <c r="R767" s="114"/>
      <c r="S767" s="114"/>
      <c r="T767" s="114"/>
      <c r="U767" s="114"/>
      <c r="V767" s="114"/>
      <c r="W767" s="114"/>
      <c r="X767" s="114"/>
      <c r="Y767" s="114"/>
      <c r="Z767" s="114"/>
      <c r="AA767" s="114"/>
    </row>
    <row r="768" ht="18.0" customHeight="1">
      <c r="A768" s="114"/>
      <c r="B768" s="547"/>
      <c r="C768" s="548"/>
      <c r="D768" s="547"/>
      <c r="E768" s="548"/>
      <c r="F768" s="547"/>
      <c r="G768" s="547"/>
      <c r="H768" s="549"/>
      <c r="I768" s="111"/>
      <c r="J768" s="22"/>
      <c r="K768" s="22"/>
      <c r="L768" s="22"/>
      <c r="M768" s="22"/>
      <c r="N768" s="114"/>
      <c r="O768" s="114"/>
      <c r="P768" s="114"/>
      <c r="Q768" s="124"/>
      <c r="R768" s="114"/>
      <c r="S768" s="114"/>
      <c r="T768" s="114"/>
      <c r="U768" s="114"/>
      <c r="V768" s="114"/>
      <c r="W768" s="114"/>
      <c r="X768" s="114"/>
      <c r="Y768" s="114"/>
      <c r="Z768" s="114"/>
      <c r="AA768" s="114"/>
    </row>
    <row r="769" ht="18.0" customHeight="1">
      <c r="A769" s="114"/>
      <c r="B769" s="547"/>
      <c r="C769" s="548"/>
      <c r="D769" s="547"/>
      <c r="E769" s="548"/>
      <c r="F769" s="547"/>
      <c r="G769" s="547"/>
      <c r="H769" s="549"/>
      <c r="I769" s="111"/>
      <c r="J769" s="22"/>
      <c r="K769" s="22"/>
      <c r="L769" s="22"/>
      <c r="M769" s="22"/>
      <c r="N769" s="114"/>
      <c r="O769" s="114"/>
      <c r="P769" s="114"/>
      <c r="Q769" s="124"/>
      <c r="R769" s="114"/>
      <c r="S769" s="114"/>
      <c r="T769" s="114"/>
      <c r="U769" s="114"/>
      <c r="V769" s="114"/>
      <c r="W769" s="114"/>
      <c r="X769" s="114"/>
      <c r="Y769" s="114"/>
      <c r="Z769" s="114"/>
      <c r="AA769" s="114"/>
    </row>
    <row r="770" ht="18.0" customHeight="1">
      <c r="A770" s="114"/>
      <c r="B770" s="547"/>
      <c r="C770" s="548"/>
      <c r="D770" s="547"/>
      <c r="E770" s="548"/>
      <c r="F770" s="547"/>
      <c r="G770" s="547"/>
      <c r="H770" s="549"/>
      <c r="I770" s="111"/>
      <c r="J770" s="22"/>
      <c r="K770" s="22"/>
      <c r="L770" s="22"/>
      <c r="M770" s="22"/>
      <c r="N770" s="114"/>
      <c r="O770" s="114"/>
      <c r="P770" s="114"/>
      <c r="Q770" s="124"/>
      <c r="R770" s="114"/>
      <c r="S770" s="114"/>
      <c r="T770" s="114"/>
      <c r="U770" s="114"/>
      <c r="V770" s="114"/>
      <c r="W770" s="114"/>
      <c r="X770" s="114"/>
      <c r="Y770" s="114"/>
      <c r="Z770" s="114"/>
      <c r="AA770" s="114"/>
    </row>
    <row r="771" ht="18.0" customHeight="1">
      <c r="A771" s="114"/>
      <c r="B771" s="547"/>
      <c r="C771" s="548"/>
      <c r="D771" s="547"/>
      <c r="E771" s="548"/>
      <c r="F771" s="547"/>
      <c r="G771" s="547"/>
      <c r="H771" s="549"/>
      <c r="I771" s="111"/>
      <c r="J771" s="22"/>
      <c r="K771" s="22"/>
      <c r="L771" s="22"/>
      <c r="M771" s="22"/>
      <c r="N771" s="114"/>
      <c r="O771" s="114"/>
      <c r="P771" s="114"/>
      <c r="Q771" s="124"/>
      <c r="R771" s="114"/>
      <c r="S771" s="114"/>
      <c r="T771" s="114"/>
      <c r="U771" s="114"/>
      <c r="V771" s="114"/>
      <c r="W771" s="114"/>
      <c r="X771" s="114"/>
      <c r="Y771" s="114"/>
      <c r="Z771" s="114"/>
      <c r="AA771" s="114"/>
    </row>
    <row r="772" ht="18.0" customHeight="1">
      <c r="A772" s="114"/>
      <c r="B772" s="547"/>
      <c r="C772" s="548"/>
      <c r="D772" s="547"/>
      <c r="E772" s="548"/>
      <c r="F772" s="547"/>
      <c r="G772" s="547"/>
      <c r="H772" s="549"/>
      <c r="I772" s="111"/>
      <c r="J772" s="22"/>
      <c r="K772" s="22"/>
      <c r="L772" s="22"/>
      <c r="M772" s="22"/>
      <c r="N772" s="114"/>
      <c r="O772" s="114"/>
      <c r="P772" s="114"/>
      <c r="Q772" s="124"/>
      <c r="R772" s="114"/>
      <c r="S772" s="114"/>
      <c r="T772" s="114"/>
      <c r="U772" s="114"/>
      <c r="V772" s="114"/>
      <c r="W772" s="114"/>
      <c r="X772" s="114"/>
      <c r="Y772" s="114"/>
      <c r="Z772" s="114"/>
      <c r="AA772" s="114"/>
    </row>
    <row r="773" ht="18.0" customHeight="1">
      <c r="A773" s="114"/>
      <c r="B773" s="547"/>
      <c r="C773" s="548"/>
      <c r="D773" s="547"/>
      <c r="E773" s="548"/>
      <c r="F773" s="547"/>
      <c r="G773" s="547"/>
      <c r="H773" s="549"/>
      <c r="I773" s="111"/>
      <c r="J773" s="22"/>
      <c r="K773" s="22"/>
      <c r="L773" s="22"/>
      <c r="M773" s="22"/>
      <c r="N773" s="114"/>
      <c r="O773" s="114"/>
      <c r="P773" s="114"/>
      <c r="Q773" s="124"/>
      <c r="R773" s="114"/>
      <c r="S773" s="114"/>
      <c r="T773" s="114"/>
      <c r="U773" s="114"/>
      <c r="V773" s="114"/>
      <c r="W773" s="114"/>
      <c r="X773" s="114"/>
      <c r="Y773" s="114"/>
      <c r="Z773" s="114"/>
      <c r="AA773" s="114"/>
    </row>
    <row r="774" ht="18.0" customHeight="1">
      <c r="A774" s="114"/>
      <c r="B774" s="547"/>
      <c r="C774" s="548"/>
      <c r="D774" s="547"/>
      <c r="E774" s="548"/>
      <c r="F774" s="547"/>
      <c r="G774" s="547"/>
      <c r="H774" s="549"/>
      <c r="I774" s="111"/>
      <c r="J774" s="22"/>
      <c r="K774" s="22"/>
      <c r="L774" s="22"/>
      <c r="M774" s="22"/>
      <c r="N774" s="114"/>
      <c r="O774" s="114"/>
      <c r="P774" s="114"/>
      <c r="Q774" s="124"/>
      <c r="R774" s="114"/>
      <c r="S774" s="114"/>
      <c r="T774" s="114"/>
      <c r="U774" s="114"/>
      <c r="V774" s="114"/>
      <c r="W774" s="114"/>
      <c r="X774" s="114"/>
      <c r="Y774" s="114"/>
      <c r="Z774" s="114"/>
      <c r="AA774" s="114"/>
    </row>
    <row r="775" ht="18.0" customHeight="1">
      <c r="A775" s="114"/>
      <c r="B775" s="547"/>
      <c r="C775" s="548"/>
      <c r="D775" s="547"/>
      <c r="E775" s="548"/>
      <c r="F775" s="547"/>
      <c r="G775" s="547"/>
      <c r="H775" s="549"/>
      <c r="I775" s="111"/>
      <c r="J775" s="22"/>
      <c r="K775" s="22"/>
      <c r="L775" s="22"/>
      <c r="M775" s="22"/>
      <c r="N775" s="114"/>
      <c r="O775" s="114"/>
      <c r="P775" s="114"/>
      <c r="Q775" s="124"/>
      <c r="R775" s="114"/>
      <c r="S775" s="114"/>
      <c r="T775" s="114"/>
      <c r="U775" s="114"/>
      <c r="V775" s="114"/>
      <c r="W775" s="114"/>
      <c r="X775" s="114"/>
      <c r="Y775" s="114"/>
      <c r="Z775" s="114"/>
      <c r="AA775" s="114"/>
    </row>
    <row r="776" ht="18.0" customHeight="1">
      <c r="A776" s="114"/>
      <c r="B776" s="547"/>
      <c r="C776" s="548"/>
      <c r="D776" s="547"/>
      <c r="E776" s="548"/>
      <c r="F776" s="547"/>
      <c r="G776" s="547"/>
      <c r="H776" s="549"/>
      <c r="I776" s="111"/>
      <c r="J776" s="22"/>
      <c r="K776" s="22"/>
      <c r="L776" s="22"/>
      <c r="M776" s="22"/>
      <c r="N776" s="114"/>
      <c r="O776" s="114"/>
      <c r="P776" s="114"/>
      <c r="Q776" s="124"/>
      <c r="R776" s="114"/>
      <c r="S776" s="114"/>
      <c r="T776" s="114"/>
      <c r="U776" s="114"/>
      <c r="V776" s="114"/>
      <c r="W776" s="114"/>
      <c r="X776" s="114"/>
      <c r="Y776" s="114"/>
      <c r="Z776" s="114"/>
      <c r="AA776" s="114"/>
    </row>
    <row r="777" ht="18.0" customHeight="1">
      <c r="A777" s="114"/>
      <c r="B777" s="547"/>
      <c r="C777" s="548"/>
      <c r="D777" s="547"/>
      <c r="E777" s="548"/>
      <c r="F777" s="547"/>
      <c r="G777" s="547"/>
      <c r="H777" s="549"/>
      <c r="I777" s="111"/>
      <c r="J777" s="22"/>
      <c r="K777" s="22"/>
      <c r="L777" s="22"/>
      <c r="M777" s="22"/>
      <c r="N777" s="114"/>
      <c r="O777" s="114"/>
      <c r="P777" s="114"/>
      <c r="Q777" s="124"/>
      <c r="R777" s="114"/>
      <c r="S777" s="114"/>
      <c r="T777" s="114"/>
      <c r="U777" s="114"/>
      <c r="V777" s="114"/>
      <c r="W777" s="114"/>
      <c r="X777" s="114"/>
      <c r="Y777" s="114"/>
      <c r="Z777" s="114"/>
      <c r="AA777" s="114"/>
    </row>
    <row r="778" ht="18.0" customHeight="1">
      <c r="A778" s="114"/>
      <c r="B778" s="547"/>
      <c r="C778" s="548"/>
      <c r="D778" s="547"/>
      <c r="E778" s="548"/>
      <c r="F778" s="547"/>
      <c r="G778" s="547"/>
      <c r="H778" s="549"/>
      <c r="I778" s="111"/>
      <c r="J778" s="22"/>
      <c r="K778" s="22"/>
      <c r="L778" s="22"/>
      <c r="M778" s="22"/>
      <c r="N778" s="114"/>
      <c r="O778" s="114"/>
      <c r="P778" s="114"/>
      <c r="Q778" s="124"/>
      <c r="R778" s="114"/>
      <c r="S778" s="114"/>
      <c r="T778" s="114"/>
      <c r="U778" s="114"/>
      <c r="V778" s="114"/>
      <c r="W778" s="114"/>
      <c r="X778" s="114"/>
      <c r="Y778" s="114"/>
      <c r="Z778" s="114"/>
      <c r="AA778" s="114"/>
    </row>
    <row r="779" ht="18.0" customHeight="1">
      <c r="A779" s="114"/>
      <c r="B779" s="547"/>
      <c r="C779" s="548"/>
      <c r="D779" s="547"/>
      <c r="E779" s="548"/>
      <c r="F779" s="547"/>
      <c r="G779" s="547"/>
      <c r="H779" s="549"/>
      <c r="I779" s="111"/>
      <c r="J779" s="22"/>
      <c r="K779" s="22"/>
      <c r="L779" s="22"/>
      <c r="M779" s="22"/>
      <c r="N779" s="114"/>
      <c r="O779" s="114"/>
      <c r="P779" s="114"/>
      <c r="Q779" s="124"/>
      <c r="R779" s="114"/>
      <c r="S779" s="114"/>
      <c r="T779" s="114"/>
      <c r="U779" s="114"/>
      <c r="V779" s="114"/>
      <c r="W779" s="114"/>
      <c r="X779" s="114"/>
      <c r="Y779" s="114"/>
      <c r="Z779" s="114"/>
      <c r="AA779" s="114"/>
    </row>
    <row r="780" ht="18.0" customHeight="1">
      <c r="A780" s="114"/>
      <c r="B780" s="547"/>
      <c r="C780" s="548"/>
      <c r="D780" s="547"/>
      <c r="E780" s="548"/>
      <c r="F780" s="547"/>
      <c r="G780" s="547"/>
      <c r="H780" s="549"/>
      <c r="I780" s="111"/>
      <c r="J780" s="22"/>
      <c r="K780" s="22"/>
      <c r="L780" s="22"/>
      <c r="M780" s="22"/>
      <c r="N780" s="114"/>
      <c r="O780" s="114"/>
      <c r="P780" s="114"/>
      <c r="Q780" s="124"/>
      <c r="R780" s="114"/>
      <c r="S780" s="114"/>
      <c r="T780" s="114"/>
      <c r="U780" s="114"/>
      <c r="V780" s="114"/>
      <c r="W780" s="114"/>
      <c r="X780" s="114"/>
      <c r="Y780" s="114"/>
      <c r="Z780" s="114"/>
      <c r="AA780" s="114"/>
    </row>
    <row r="781" ht="18.0" customHeight="1">
      <c r="A781" s="114"/>
      <c r="B781" s="547"/>
      <c r="C781" s="548"/>
      <c r="D781" s="547"/>
      <c r="E781" s="548"/>
      <c r="F781" s="547"/>
      <c r="G781" s="547"/>
      <c r="H781" s="549"/>
      <c r="I781" s="111"/>
      <c r="J781" s="22"/>
      <c r="K781" s="22"/>
      <c r="L781" s="22"/>
      <c r="M781" s="22"/>
      <c r="N781" s="114"/>
      <c r="O781" s="114"/>
      <c r="P781" s="114"/>
      <c r="Q781" s="124"/>
      <c r="R781" s="114"/>
      <c r="S781" s="114"/>
      <c r="T781" s="114"/>
      <c r="U781" s="114"/>
      <c r="V781" s="114"/>
      <c r="W781" s="114"/>
      <c r="X781" s="114"/>
      <c r="Y781" s="114"/>
      <c r="Z781" s="114"/>
      <c r="AA781" s="114"/>
    </row>
    <row r="782" ht="18.0" customHeight="1">
      <c r="A782" s="114"/>
      <c r="B782" s="547"/>
      <c r="C782" s="548"/>
      <c r="D782" s="547"/>
      <c r="E782" s="548"/>
      <c r="F782" s="547"/>
      <c r="G782" s="547"/>
      <c r="H782" s="549"/>
      <c r="I782" s="111"/>
      <c r="J782" s="22"/>
      <c r="K782" s="22"/>
      <c r="L782" s="22"/>
      <c r="M782" s="22"/>
      <c r="N782" s="114"/>
      <c r="O782" s="114"/>
      <c r="P782" s="114"/>
      <c r="Q782" s="124"/>
      <c r="R782" s="114"/>
      <c r="S782" s="114"/>
      <c r="T782" s="114"/>
      <c r="U782" s="114"/>
      <c r="V782" s="114"/>
      <c r="W782" s="114"/>
      <c r="X782" s="114"/>
      <c r="Y782" s="114"/>
      <c r="Z782" s="114"/>
      <c r="AA782" s="114"/>
    </row>
    <row r="783" ht="18.0" customHeight="1">
      <c r="A783" s="114"/>
      <c r="B783" s="547"/>
      <c r="C783" s="548"/>
      <c r="D783" s="547"/>
      <c r="E783" s="548"/>
      <c r="F783" s="547"/>
      <c r="G783" s="547"/>
      <c r="H783" s="549"/>
      <c r="I783" s="111"/>
      <c r="J783" s="22"/>
      <c r="K783" s="22"/>
      <c r="L783" s="22"/>
      <c r="M783" s="22"/>
      <c r="N783" s="114"/>
      <c r="O783" s="114"/>
      <c r="P783" s="114"/>
      <c r="Q783" s="124"/>
      <c r="R783" s="114"/>
      <c r="S783" s="114"/>
      <c r="T783" s="114"/>
      <c r="U783" s="114"/>
      <c r="V783" s="114"/>
      <c r="W783" s="114"/>
      <c r="X783" s="114"/>
      <c r="Y783" s="114"/>
      <c r="Z783" s="114"/>
      <c r="AA783" s="114"/>
    </row>
    <row r="784" ht="18.0" customHeight="1">
      <c r="A784" s="114"/>
      <c r="B784" s="547"/>
      <c r="C784" s="548"/>
      <c r="D784" s="547"/>
      <c r="E784" s="548"/>
      <c r="F784" s="547"/>
      <c r="G784" s="547"/>
      <c r="H784" s="549"/>
      <c r="I784" s="111"/>
      <c r="J784" s="22"/>
      <c r="K784" s="22"/>
      <c r="L784" s="22"/>
      <c r="M784" s="22"/>
      <c r="N784" s="114"/>
      <c r="O784" s="114"/>
      <c r="P784" s="114"/>
      <c r="Q784" s="124"/>
      <c r="R784" s="114"/>
      <c r="S784" s="114"/>
      <c r="T784" s="114"/>
      <c r="U784" s="114"/>
      <c r="V784" s="114"/>
      <c r="W784" s="114"/>
      <c r="X784" s="114"/>
      <c r="Y784" s="114"/>
      <c r="Z784" s="114"/>
      <c r="AA784" s="114"/>
    </row>
    <row r="785" ht="18.0" customHeight="1">
      <c r="A785" s="114"/>
      <c r="B785" s="547"/>
      <c r="C785" s="548"/>
      <c r="D785" s="547"/>
      <c r="E785" s="548"/>
      <c r="F785" s="547"/>
      <c r="G785" s="547"/>
      <c r="H785" s="549"/>
      <c r="I785" s="111"/>
      <c r="J785" s="22"/>
      <c r="K785" s="22"/>
      <c r="L785" s="22"/>
      <c r="M785" s="22"/>
      <c r="N785" s="114"/>
      <c r="O785" s="114"/>
      <c r="P785" s="114"/>
      <c r="Q785" s="124"/>
      <c r="R785" s="114"/>
      <c r="S785" s="114"/>
      <c r="T785" s="114"/>
      <c r="U785" s="114"/>
      <c r="V785" s="114"/>
      <c r="W785" s="114"/>
      <c r="X785" s="114"/>
      <c r="Y785" s="114"/>
      <c r="Z785" s="114"/>
      <c r="AA785" s="114"/>
    </row>
    <row r="786" ht="18.0" customHeight="1">
      <c r="A786" s="114"/>
      <c r="B786" s="547"/>
      <c r="C786" s="548"/>
      <c r="D786" s="547"/>
      <c r="E786" s="548"/>
      <c r="F786" s="547"/>
      <c r="G786" s="547"/>
      <c r="H786" s="549"/>
      <c r="I786" s="111"/>
      <c r="J786" s="22"/>
      <c r="K786" s="22"/>
      <c r="L786" s="22"/>
      <c r="M786" s="22"/>
      <c r="N786" s="114"/>
      <c r="O786" s="114"/>
      <c r="P786" s="114"/>
      <c r="Q786" s="124"/>
      <c r="R786" s="114"/>
      <c r="S786" s="114"/>
      <c r="T786" s="114"/>
      <c r="U786" s="114"/>
      <c r="V786" s="114"/>
      <c r="W786" s="114"/>
      <c r="X786" s="114"/>
      <c r="Y786" s="114"/>
      <c r="Z786" s="114"/>
      <c r="AA786" s="114"/>
    </row>
    <row r="787" ht="18.0" customHeight="1">
      <c r="A787" s="114"/>
      <c r="B787" s="547"/>
      <c r="C787" s="548"/>
      <c r="D787" s="547"/>
      <c r="E787" s="548"/>
      <c r="F787" s="547"/>
      <c r="G787" s="547"/>
      <c r="H787" s="549"/>
      <c r="I787" s="111"/>
      <c r="J787" s="22"/>
      <c r="K787" s="22"/>
      <c r="L787" s="22"/>
      <c r="M787" s="22"/>
      <c r="N787" s="114"/>
      <c r="O787" s="114"/>
      <c r="P787" s="114"/>
      <c r="Q787" s="124"/>
      <c r="R787" s="114"/>
      <c r="S787" s="114"/>
      <c r="T787" s="114"/>
      <c r="U787" s="114"/>
      <c r="V787" s="114"/>
      <c r="W787" s="114"/>
      <c r="X787" s="114"/>
      <c r="Y787" s="114"/>
      <c r="Z787" s="114"/>
      <c r="AA787" s="114"/>
    </row>
    <row r="788" ht="18.0" customHeight="1">
      <c r="A788" s="114"/>
      <c r="B788" s="547"/>
      <c r="C788" s="548"/>
      <c r="D788" s="547"/>
      <c r="E788" s="548"/>
      <c r="F788" s="547"/>
      <c r="G788" s="547"/>
      <c r="H788" s="549"/>
      <c r="I788" s="111"/>
      <c r="J788" s="22"/>
      <c r="K788" s="22"/>
      <c r="L788" s="22"/>
      <c r="M788" s="22"/>
      <c r="N788" s="114"/>
      <c r="O788" s="114"/>
      <c r="P788" s="114"/>
      <c r="Q788" s="124"/>
      <c r="R788" s="114"/>
      <c r="S788" s="114"/>
      <c r="T788" s="114"/>
      <c r="U788" s="114"/>
      <c r="V788" s="114"/>
      <c r="W788" s="114"/>
      <c r="X788" s="114"/>
      <c r="Y788" s="114"/>
      <c r="Z788" s="114"/>
      <c r="AA788" s="114"/>
    </row>
    <row r="789" ht="18.0" customHeight="1">
      <c r="A789" s="114"/>
      <c r="B789" s="547"/>
      <c r="C789" s="548"/>
      <c r="D789" s="547"/>
      <c r="E789" s="548"/>
      <c r="F789" s="547"/>
      <c r="G789" s="547"/>
      <c r="H789" s="549"/>
      <c r="I789" s="111"/>
      <c r="J789" s="22"/>
      <c r="K789" s="22"/>
      <c r="L789" s="22"/>
      <c r="M789" s="22"/>
      <c r="N789" s="114"/>
      <c r="O789" s="114"/>
      <c r="P789" s="114"/>
      <c r="Q789" s="124"/>
      <c r="R789" s="114"/>
      <c r="S789" s="114"/>
      <c r="T789" s="114"/>
      <c r="U789" s="114"/>
      <c r="V789" s="114"/>
      <c r="W789" s="114"/>
      <c r="X789" s="114"/>
      <c r="Y789" s="114"/>
      <c r="Z789" s="114"/>
      <c r="AA789" s="114"/>
    </row>
    <row r="790" ht="18.0" customHeight="1">
      <c r="A790" s="114"/>
      <c r="B790" s="547"/>
      <c r="C790" s="548"/>
      <c r="D790" s="547"/>
      <c r="E790" s="548"/>
      <c r="F790" s="547"/>
      <c r="G790" s="547"/>
      <c r="H790" s="549"/>
      <c r="I790" s="111"/>
      <c r="J790" s="22"/>
      <c r="K790" s="22"/>
      <c r="L790" s="22"/>
      <c r="M790" s="22"/>
      <c r="N790" s="114"/>
      <c r="O790" s="114"/>
      <c r="P790" s="114"/>
      <c r="Q790" s="124"/>
      <c r="R790" s="114"/>
      <c r="S790" s="114"/>
      <c r="T790" s="114"/>
      <c r="U790" s="114"/>
      <c r="V790" s="114"/>
      <c r="W790" s="114"/>
      <c r="X790" s="114"/>
      <c r="Y790" s="114"/>
      <c r="Z790" s="114"/>
      <c r="AA790" s="114"/>
    </row>
    <row r="791" ht="18.0" customHeight="1">
      <c r="A791" s="114"/>
      <c r="B791" s="547"/>
      <c r="C791" s="548"/>
      <c r="D791" s="547"/>
      <c r="E791" s="548"/>
      <c r="F791" s="547"/>
      <c r="G791" s="547"/>
      <c r="H791" s="549"/>
      <c r="I791" s="111"/>
      <c r="J791" s="22"/>
      <c r="K791" s="22"/>
      <c r="L791" s="22"/>
      <c r="M791" s="22"/>
      <c r="N791" s="114"/>
      <c r="O791" s="114"/>
      <c r="P791" s="114"/>
      <c r="Q791" s="124"/>
      <c r="R791" s="114"/>
      <c r="S791" s="114"/>
      <c r="T791" s="114"/>
      <c r="U791" s="114"/>
      <c r="V791" s="114"/>
      <c r="W791" s="114"/>
      <c r="X791" s="114"/>
      <c r="Y791" s="114"/>
      <c r="Z791" s="114"/>
      <c r="AA791" s="114"/>
    </row>
    <row r="792" ht="18.0" customHeight="1">
      <c r="A792" s="114"/>
      <c r="B792" s="547"/>
      <c r="C792" s="548"/>
      <c r="D792" s="547"/>
      <c r="E792" s="548"/>
      <c r="F792" s="547"/>
      <c r="G792" s="547"/>
      <c r="H792" s="549"/>
      <c r="I792" s="111"/>
      <c r="J792" s="22"/>
      <c r="K792" s="22"/>
      <c r="L792" s="22"/>
      <c r="M792" s="22"/>
      <c r="N792" s="114"/>
      <c r="O792" s="114"/>
      <c r="P792" s="114"/>
      <c r="Q792" s="124"/>
      <c r="R792" s="114"/>
      <c r="S792" s="114"/>
      <c r="T792" s="114"/>
      <c r="U792" s="114"/>
      <c r="V792" s="114"/>
      <c r="W792" s="114"/>
      <c r="X792" s="114"/>
      <c r="Y792" s="114"/>
      <c r="Z792" s="114"/>
      <c r="AA792" s="114"/>
    </row>
    <row r="793" ht="18.0" customHeight="1">
      <c r="A793" s="114"/>
      <c r="B793" s="547"/>
      <c r="C793" s="548"/>
      <c r="D793" s="547"/>
      <c r="E793" s="548"/>
      <c r="F793" s="547"/>
      <c r="G793" s="547"/>
      <c r="H793" s="549"/>
      <c r="I793" s="111"/>
      <c r="J793" s="22"/>
      <c r="K793" s="22"/>
      <c r="L793" s="22"/>
      <c r="M793" s="22"/>
      <c r="N793" s="114"/>
      <c r="O793" s="114"/>
      <c r="P793" s="114"/>
      <c r="Q793" s="124"/>
      <c r="R793" s="114"/>
      <c r="S793" s="114"/>
      <c r="T793" s="114"/>
      <c r="U793" s="114"/>
      <c r="V793" s="114"/>
      <c r="W793" s="114"/>
      <c r="X793" s="114"/>
      <c r="Y793" s="114"/>
      <c r="Z793" s="114"/>
      <c r="AA793" s="114"/>
    </row>
    <row r="794" ht="18.0" customHeight="1">
      <c r="A794" s="114"/>
      <c r="B794" s="547"/>
      <c r="C794" s="548"/>
      <c r="D794" s="547"/>
      <c r="E794" s="548"/>
      <c r="F794" s="547"/>
      <c r="G794" s="547"/>
      <c r="H794" s="549"/>
      <c r="I794" s="111"/>
      <c r="J794" s="22"/>
      <c r="K794" s="22"/>
      <c r="L794" s="22"/>
      <c r="M794" s="22"/>
      <c r="N794" s="114"/>
      <c r="O794" s="114"/>
      <c r="P794" s="114"/>
      <c r="Q794" s="124"/>
      <c r="R794" s="114"/>
      <c r="S794" s="114"/>
      <c r="T794" s="114"/>
      <c r="U794" s="114"/>
      <c r="V794" s="114"/>
      <c r="W794" s="114"/>
      <c r="X794" s="114"/>
      <c r="Y794" s="114"/>
      <c r="Z794" s="114"/>
      <c r="AA794" s="114"/>
    </row>
    <row r="795" ht="18.0" customHeight="1">
      <c r="A795" s="114"/>
      <c r="B795" s="547"/>
      <c r="C795" s="548"/>
      <c r="D795" s="547"/>
      <c r="E795" s="548"/>
      <c r="F795" s="547"/>
      <c r="G795" s="547"/>
      <c r="H795" s="549"/>
      <c r="I795" s="111"/>
      <c r="J795" s="22"/>
      <c r="K795" s="22"/>
      <c r="L795" s="22"/>
      <c r="M795" s="22"/>
      <c r="N795" s="114"/>
      <c r="O795" s="114"/>
      <c r="P795" s="114"/>
      <c r="Q795" s="124"/>
      <c r="R795" s="114"/>
      <c r="S795" s="114"/>
      <c r="T795" s="114"/>
      <c r="U795" s="114"/>
      <c r="V795" s="114"/>
      <c r="W795" s="114"/>
      <c r="X795" s="114"/>
      <c r="Y795" s="114"/>
      <c r="Z795" s="114"/>
      <c r="AA795" s="114"/>
    </row>
    <row r="796" ht="18.0" customHeight="1">
      <c r="A796" s="114"/>
      <c r="B796" s="547"/>
      <c r="C796" s="548"/>
      <c r="D796" s="547"/>
      <c r="E796" s="548"/>
      <c r="F796" s="547"/>
      <c r="G796" s="547"/>
      <c r="H796" s="549"/>
      <c r="I796" s="111"/>
      <c r="J796" s="22"/>
      <c r="K796" s="22"/>
      <c r="L796" s="22"/>
      <c r="M796" s="22"/>
      <c r="N796" s="114"/>
      <c r="O796" s="114"/>
      <c r="P796" s="114"/>
      <c r="Q796" s="124"/>
      <c r="R796" s="114"/>
      <c r="S796" s="114"/>
      <c r="T796" s="114"/>
      <c r="U796" s="114"/>
      <c r="V796" s="114"/>
      <c r="W796" s="114"/>
      <c r="X796" s="114"/>
      <c r="Y796" s="114"/>
      <c r="Z796" s="114"/>
      <c r="AA796" s="114"/>
    </row>
    <row r="797" ht="18.0" customHeight="1">
      <c r="A797" s="114"/>
      <c r="B797" s="547"/>
      <c r="C797" s="548"/>
      <c r="D797" s="547"/>
      <c r="E797" s="548"/>
      <c r="F797" s="547"/>
      <c r="G797" s="547"/>
      <c r="H797" s="549"/>
      <c r="I797" s="111"/>
      <c r="J797" s="22"/>
      <c r="K797" s="22"/>
      <c r="L797" s="22"/>
      <c r="M797" s="22"/>
      <c r="N797" s="114"/>
      <c r="O797" s="114"/>
      <c r="P797" s="114"/>
      <c r="Q797" s="124"/>
      <c r="R797" s="114"/>
      <c r="S797" s="114"/>
      <c r="T797" s="114"/>
      <c r="U797" s="114"/>
      <c r="V797" s="114"/>
      <c r="W797" s="114"/>
      <c r="X797" s="114"/>
      <c r="Y797" s="114"/>
      <c r="Z797" s="114"/>
      <c r="AA797" s="114"/>
    </row>
    <row r="798" ht="18.0" customHeight="1">
      <c r="A798" s="114"/>
      <c r="B798" s="547"/>
      <c r="C798" s="548"/>
      <c r="D798" s="547"/>
      <c r="E798" s="548"/>
      <c r="F798" s="547"/>
      <c r="G798" s="547"/>
      <c r="H798" s="549"/>
      <c r="I798" s="111"/>
      <c r="J798" s="22"/>
      <c r="K798" s="22"/>
      <c r="L798" s="22"/>
      <c r="M798" s="22"/>
      <c r="N798" s="114"/>
      <c r="O798" s="114"/>
      <c r="P798" s="114"/>
      <c r="Q798" s="124"/>
      <c r="R798" s="114"/>
      <c r="S798" s="114"/>
      <c r="T798" s="114"/>
      <c r="U798" s="114"/>
      <c r="V798" s="114"/>
      <c r="W798" s="114"/>
      <c r="X798" s="114"/>
      <c r="Y798" s="114"/>
      <c r="Z798" s="114"/>
      <c r="AA798" s="114"/>
    </row>
    <row r="799" ht="18.0" customHeight="1">
      <c r="A799" s="114"/>
      <c r="B799" s="547"/>
      <c r="C799" s="548"/>
      <c r="D799" s="547"/>
      <c r="E799" s="548"/>
      <c r="F799" s="547"/>
      <c r="G799" s="547"/>
      <c r="H799" s="549"/>
      <c r="I799" s="111"/>
      <c r="J799" s="22"/>
      <c r="K799" s="22"/>
      <c r="L799" s="22"/>
      <c r="M799" s="22"/>
      <c r="N799" s="114"/>
      <c r="O799" s="114"/>
      <c r="P799" s="114"/>
      <c r="Q799" s="124"/>
      <c r="R799" s="114"/>
      <c r="S799" s="114"/>
      <c r="T799" s="114"/>
      <c r="U799" s="114"/>
      <c r="V799" s="114"/>
      <c r="W799" s="114"/>
      <c r="X799" s="114"/>
      <c r="Y799" s="114"/>
      <c r="Z799" s="114"/>
      <c r="AA799" s="114"/>
    </row>
    <row r="800" ht="18.0" customHeight="1">
      <c r="A800" s="114"/>
      <c r="B800" s="547"/>
      <c r="C800" s="548"/>
      <c r="D800" s="547"/>
      <c r="E800" s="548"/>
      <c r="F800" s="547"/>
      <c r="G800" s="547"/>
      <c r="H800" s="549"/>
      <c r="I800" s="111"/>
      <c r="J800" s="22"/>
      <c r="K800" s="22"/>
      <c r="L800" s="22"/>
      <c r="M800" s="22"/>
      <c r="N800" s="114"/>
      <c r="O800" s="114"/>
      <c r="P800" s="114"/>
      <c r="Q800" s="124"/>
      <c r="R800" s="114"/>
      <c r="S800" s="114"/>
      <c r="T800" s="114"/>
      <c r="U800" s="114"/>
      <c r="V800" s="114"/>
      <c r="W800" s="114"/>
      <c r="X800" s="114"/>
      <c r="Y800" s="114"/>
      <c r="Z800" s="114"/>
      <c r="AA800" s="114"/>
    </row>
    <row r="801" ht="18.0" customHeight="1">
      <c r="A801" s="114"/>
      <c r="B801" s="547"/>
      <c r="C801" s="548"/>
      <c r="D801" s="547"/>
      <c r="E801" s="548"/>
      <c r="F801" s="547"/>
      <c r="G801" s="547"/>
      <c r="H801" s="549"/>
      <c r="I801" s="111"/>
      <c r="J801" s="22"/>
      <c r="K801" s="22"/>
      <c r="L801" s="22"/>
      <c r="M801" s="22"/>
      <c r="N801" s="114"/>
      <c r="O801" s="114"/>
      <c r="P801" s="114"/>
      <c r="Q801" s="124"/>
      <c r="R801" s="114"/>
      <c r="S801" s="114"/>
      <c r="T801" s="114"/>
      <c r="U801" s="114"/>
      <c r="V801" s="114"/>
      <c r="W801" s="114"/>
      <c r="X801" s="114"/>
      <c r="Y801" s="114"/>
      <c r="Z801" s="114"/>
      <c r="AA801" s="114"/>
    </row>
    <row r="802" ht="18.0" customHeight="1">
      <c r="A802" s="114"/>
      <c r="B802" s="547"/>
      <c r="C802" s="548"/>
      <c r="D802" s="547"/>
      <c r="E802" s="548"/>
      <c r="F802" s="547"/>
      <c r="G802" s="547"/>
      <c r="H802" s="549"/>
      <c r="I802" s="111"/>
      <c r="J802" s="22"/>
      <c r="K802" s="22"/>
      <c r="L802" s="22"/>
      <c r="M802" s="22"/>
      <c r="N802" s="114"/>
      <c r="O802" s="114"/>
      <c r="P802" s="114"/>
      <c r="Q802" s="124"/>
      <c r="R802" s="114"/>
      <c r="S802" s="114"/>
      <c r="T802" s="114"/>
      <c r="U802" s="114"/>
      <c r="V802" s="114"/>
      <c r="W802" s="114"/>
      <c r="X802" s="114"/>
      <c r="Y802" s="114"/>
      <c r="Z802" s="114"/>
      <c r="AA802" s="114"/>
    </row>
    <row r="803" ht="18.0" customHeight="1">
      <c r="A803" s="114"/>
      <c r="B803" s="547"/>
      <c r="C803" s="548"/>
      <c r="D803" s="547"/>
      <c r="E803" s="548"/>
      <c r="F803" s="547"/>
      <c r="G803" s="547"/>
      <c r="H803" s="549"/>
      <c r="I803" s="111"/>
      <c r="J803" s="22"/>
      <c r="K803" s="22"/>
      <c r="L803" s="22"/>
      <c r="M803" s="22"/>
      <c r="N803" s="114"/>
      <c r="O803" s="114"/>
      <c r="P803" s="114"/>
      <c r="Q803" s="124"/>
      <c r="R803" s="114"/>
      <c r="S803" s="114"/>
      <c r="T803" s="114"/>
      <c r="U803" s="114"/>
      <c r="V803" s="114"/>
      <c r="W803" s="114"/>
      <c r="X803" s="114"/>
      <c r="Y803" s="114"/>
      <c r="Z803" s="114"/>
      <c r="AA803" s="114"/>
    </row>
    <row r="804" ht="18.0" customHeight="1">
      <c r="A804" s="114"/>
      <c r="B804" s="547"/>
      <c r="C804" s="548"/>
      <c r="D804" s="547"/>
      <c r="E804" s="548"/>
      <c r="F804" s="547"/>
      <c r="G804" s="547"/>
      <c r="H804" s="549"/>
      <c r="I804" s="111"/>
      <c r="J804" s="22"/>
      <c r="K804" s="22"/>
      <c r="L804" s="22"/>
      <c r="M804" s="22"/>
      <c r="N804" s="114"/>
      <c r="O804" s="114"/>
      <c r="P804" s="114"/>
      <c r="Q804" s="124"/>
      <c r="R804" s="114"/>
      <c r="S804" s="114"/>
      <c r="T804" s="114"/>
      <c r="U804" s="114"/>
      <c r="V804" s="114"/>
      <c r="W804" s="114"/>
      <c r="X804" s="114"/>
      <c r="Y804" s="114"/>
      <c r="Z804" s="114"/>
      <c r="AA804" s="114"/>
    </row>
    <row r="805" ht="18.0" customHeight="1">
      <c r="A805" s="114"/>
      <c r="B805" s="547"/>
      <c r="C805" s="548"/>
      <c r="D805" s="547"/>
      <c r="E805" s="548"/>
      <c r="F805" s="547"/>
      <c r="G805" s="547"/>
      <c r="H805" s="549"/>
      <c r="I805" s="111"/>
      <c r="J805" s="22"/>
      <c r="K805" s="22"/>
      <c r="L805" s="22"/>
      <c r="M805" s="22"/>
      <c r="N805" s="114"/>
      <c r="O805" s="114"/>
      <c r="P805" s="114"/>
      <c r="Q805" s="124"/>
      <c r="R805" s="114"/>
      <c r="S805" s="114"/>
      <c r="T805" s="114"/>
      <c r="U805" s="114"/>
      <c r="V805" s="114"/>
      <c r="W805" s="114"/>
      <c r="X805" s="114"/>
      <c r="Y805" s="114"/>
      <c r="Z805" s="114"/>
      <c r="AA805" s="114"/>
    </row>
    <row r="806" ht="18.0" customHeight="1">
      <c r="A806" s="114"/>
      <c r="B806" s="547"/>
      <c r="C806" s="548"/>
      <c r="D806" s="547"/>
      <c r="E806" s="548"/>
      <c r="F806" s="547"/>
      <c r="G806" s="547"/>
      <c r="H806" s="549"/>
      <c r="I806" s="111"/>
      <c r="J806" s="22"/>
      <c r="K806" s="22"/>
      <c r="L806" s="22"/>
      <c r="M806" s="22"/>
      <c r="N806" s="114"/>
      <c r="O806" s="114"/>
      <c r="P806" s="114"/>
      <c r="Q806" s="124"/>
      <c r="R806" s="114"/>
      <c r="S806" s="114"/>
      <c r="T806" s="114"/>
      <c r="U806" s="114"/>
      <c r="V806" s="114"/>
      <c r="W806" s="114"/>
      <c r="X806" s="114"/>
      <c r="Y806" s="114"/>
      <c r="Z806" s="114"/>
      <c r="AA806" s="114"/>
    </row>
    <row r="807" ht="18.0" customHeight="1">
      <c r="A807" s="114"/>
      <c r="B807" s="547"/>
      <c r="C807" s="548"/>
      <c r="D807" s="547"/>
      <c r="E807" s="548"/>
      <c r="F807" s="547"/>
      <c r="G807" s="547"/>
      <c r="H807" s="549"/>
      <c r="I807" s="111"/>
      <c r="J807" s="22"/>
      <c r="K807" s="22"/>
      <c r="L807" s="22"/>
      <c r="M807" s="22"/>
      <c r="N807" s="114"/>
      <c r="O807" s="114"/>
      <c r="P807" s="114"/>
      <c r="Q807" s="124"/>
      <c r="R807" s="114"/>
      <c r="S807" s="114"/>
      <c r="T807" s="114"/>
      <c r="U807" s="114"/>
      <c r="V807" s="114"/>
      <c r="W807" s="114"/>
      <c r="X807" s="114"/>
      <c r="Y807" s="114"/>
      <c r="Z807" s="114"/>
      <c r="AA807" s="114"/>
    </row>
    <row r="808" ht="18.0" customHeight="1">
      <c r="A808" s="114"/>
      <c r="B808" s="547"/>
      <c r="C808" s="548"/>
      <c r="D808" s="547"/>
      <c r="E808" s="548"/>
      <c r="F808" s="547"/>
      <c r="G808" s="547"/>
      <c r="H808" s="549"/>
      <c r="I808" s="111"/>
      <c r="J808" s="22"/>
      <c r="K808" s="22"/>
      <c r="L808" s="22"/>
      <c r="M808" s="22"/>
      <c r="N808" s="114"/>
      <c r="O808" s="114"/>
      <c r="P808" s="114"/>
      <c r="Q808" s="124"/>
      <c r="R808" s="114"/>
      <c r="S808" s="114"/>
      <c r="T808" s="114"/>
      <c r="U808" s="114"/>
      <c r="V808" s="114"/>
      <c r="W808" s="114"/>
      <c r="X808" s="114"/>
      <c r="Y808" s="114"/>
      <c r="Z808" s="114"/>
      <c r="AA808" s="114"/>
    </row>
    <row r="809" ht="18.0" customHeight="1">
      <c r="A809" s="114"/>
      <c r="B809" s="547"/>
      <c r="C809" s="548"/>
      <c r="D809" s="547"/>
      <c r="E809" s="548"/>
      <c r="F809" s="547"/>
      <c r="G809" s="547"/>
      <c r="H809" s="549"/>
      <c r="I809" s="111"/>
      <c r="J809" s="22"/>
      <c r="K809" s="22"/>
      <c r="L809" s="22"/>
      <c r="M809" s="22"/>
      <c r="N809" s="114"/>
      <c r="O809" s="114"/>
      <c r="P809" s="114"/>
      <c r="Q809" s="124"/>
      <c r="R809" s="114"/>
      <c r="S809" s="114"/>
      <c r="T809" s="114"/>
      <c r="U809" s="114"/>
      <c r="V809" s="114"/>
      <c r="W809" s="114"/>
      <c r="X809" s="114"/>
      <c r="Y809" s="114"/>
      <c r="Z809" s="114"/>
      <c r="AA809" s="114"/>
    </row>
    <row r="810" ht="18.0" customHeight="1">
      <c r="A810" s="114"/>
      <c r="B810" s="547"/>
      <c r="C810" s="548"/>
      <c r="D810" s="547"/>
      <c r="E810" s="548"/>
      <c r="F810" s="547"/>
      <c r="G810" s="547"/>
      <c r="H810" s="549"/>
      <c r="I810" s="111"/>
      <c r="J810" s="22"/>
      <c r="K810" s="22"/>
      <c r="L810" s="22"/>
      <c r="M810" s="22"/>
      <c r="N810" s="114"/>
      <c r="O810" s="114"/>
      <c r="P810" s="114"/>
      <c r="Q810" s="124"/>
      <c r="R810" s="114"/>
      <c r="S810" s="114"/>
      <c r="T810" s="114"/>
      <c r="U810" s="114"/>
      <c r="V810" s="114"/>
      <c r="W810" s="114"/>
      <c r="X810" s="114"/>
      <c r="Y810" s="114"/>
      <c r="Z810" s="114"/>
      <c r="AA810" s="114"/>
    </row>
    <row r="811" ht="18.0" customHeight="1">
      <c r="A811" s="114"/>
      <c r="B811" s="547"/>
      <c r="C811" s="548"/>
      <c r="D811" s="547"/>
      <c r="E811" s="548"/>
      <c r="F811" s="547"/>
      <c r="G811" s="547"/>
      <c r="H811" s="549"/>
      <c r="I811" s="111"/>
      <c r="J811" s="22"/>
      <c r="K811" s="22"/>
      <c r="L811" s="22"/>
      <c r="M811" s="22"/>
      <c r="N811" s="114"/>
      <c r="O811" s="114"/>
      <c r="P811" s="114"/>
      <c r="Q811" s="124"/>
      <c r="R811" s="114"/>
      <c r="S811" s="114"/>
      <c r="T811" s="114"/>
      <c r="U811" s="114"/>
      <c r="V811" s="114"/>
      <c r="W811" s="114"/>
      <c r="X811" s="114"/>
      <c r="Y811" s="114"/>
      <c r="Z811" s="114"/>
      <c r="AA811" s="114"/>
    </row>
    <row r="812" ht="18.0" customHeight="1">
      <c r="A812" s="114"/>
      <c r="B812" s="547"/>
      <c r="C812" s="548"/>
      <c r="D812" s="547"/>
      <c r="E812" s="548"/>
      <c r="F812" s="547"/>
      <c r="G812" s="547"/>
      <c r="H812" s="549"/>
      <c r="I812" s="111"/>
      <c r="J812" s="22"/>
      <c r="K812" s="22"/>
      <c r="L812" s="22"/>
      <c r="M812" s="22"/>
      <c r="N812" s="114"/>
      <c r="O812" s="114"/>
      <c r="P812" s="114"/>
      <c r="Q812" s="124"/>
      <c r="R812" s="114"/>
      <c r="S812" s="114"/>
      <c r="T812" s="114"/>
      <c r="U812" s="114"/>
      <c r="V812" s="114"/>
      <c r="W812" s="114"/>
      <c r="X812" s="114"/>
      <c r="Y812" s="114"/>
      <c r="Z812" s="114"/>
      <c r="AA812" s="114"/>
    </row>
    <row r="813" ht="18.0" customHeight="1">
      <c r="A813" s="114"/>
      <c r="B813" s="547"/>
      <c r="C813" s="548"/>
      <c r="D813" s="547"/>
      <c r="E813" s="548"/>
      <c r="F813" s="547"/>
      <c r="G813" s="547"/>
      <c r="H813" s="549"/>
      <c r="I813" s="111"/>
      <c r="J813" s="22"/>
      <c r="K813" s="22"/>
      <c r="L813" s="22"/>
      <c r="M813" s="22"/>
      <c r="N813" s="114"/>
      <c r="O813" s="114"/>
      <c r="P813" s="114"/>
      <c r="Q813" s="124"/>
      <c r="R813" s="114"/>
      <c r="S813" s="114"/>
      <c r="T813" s="114"/>
      <c r="U813" s="114"/>
      <c r="V813" s="114"/>
      <c r="W813" s="114"/>
      <c r="X813" s="114"/>
      <c r="Y813" s="114"/>
      <c r="Z813" s="114"/>
      <c r="AA813" s="114"/>
    </row>
    <row r="814" ht="18.0" customHeight="1">
      <c r="A814" s="114"/>
      <c r="B814" s="547"/>
      <c r="C814" s="548"/>
      <c r="D814" s="547"/>
      <c r="E814" s="548"/>
      <c r="F814" s="547"/>
      <c r="G814" s="547"/>
      <c r="H814" s="549"/>
      <c r="I814" s="111"/>
      <c r="J814" s="22"/>
      <c r="K814" s="22"/>
      <c r="L814" s="22"/>
      <c r="M814" s="22"/>
      <c r="N814" s="114"/>
      <c r="O814" s="114"/>
      <c r="P814" s="114"/>
      <c r="Q814" s="124"/>
      <c r="R814" s="114"/>
      <c r="S814" s="114"/>
      <c r="T814" s="114"/>
      <c r="U814" s="114"/>
      <c r="V814" s="114"/>
      <c r="W814" s="114"/>
      <c r="X814" s="114"/>
      <c r="Y814" s="114"/>
      <c r="Z814" s="114"/>
      <c r="AA814" s="114"/>
    </row>
    <row r="815" ht="18.0" customHeight="1">
      <c r="A815" s="114"/>
      <c r="B815" s="547"/>
      <c r="C815" s="548"/>
      <c r="D815" s="547"/>
      <c r="E815" s="548"/>
      <c r="F815" s="547"/>
      <c r="G815" s="547"/>
      <c r="H815" s="549"/>
      <c r="I815" s="111"/>
      <c r="J815" s="22"/>
      <c r="K815" s="22"/>
      <c r="L815" s="22"/>
      <c r="M815" s="22"/>
      <c r="N815" s="114"/>
      <c r="O815" s="114"/>
      <c r="P815" s="114"/>
      <c r="Q815" s="124"/>
      <c r="R815" s="114"/>
      <c r="S815" s="114"/>
      <c r="T815" s="114"/>
      <c r="U815" s="114"/>
      <c r="V815" s="114"/>
      <c r="W815" s="114"/>
      <c r="X815" s="114"/>
      <c r="Y815" s="114"/>
      <c r="Z815" s="114"/>
      <c r="AA815" s="114"/>
    </row>
    <row r="816" ht="18.0" customHeight="1">
      <c r="A816" s="114"/>
      <c r="B816" s="547"/>
      <c r="C816" s="548"/>
      <c r="D816" s="547"/>
      <c r="E816" s="548"/>
      <c r="F816" s="547"/>
      <c r="G816" s="547"/>
      <c r="H816" s="549"/>
      <c r="I816" s="111"/>
      <c r="J816" s="22"/>
      <c r="K816" s="22"/>
      <c r="L816" s="22"/>
      <c r="M816" s="22"/>
      <c r="N816" s="114"/>
      <c r="O816" s="114"/>
      <c r="P816" s="114"/>
      <c r="Q816" s="124"/>
      <c r="R816" s="114"/>
      <c r="S816" s="114"/>
      <c r="T816" s="114"/>
      <c r="U816" s="114"/>
      <c r="V816" s="114"/>
      <c r="W816" s="114"/>
      <c r="X816" s="114"/>
      <c r="Y816" s="114"/>
      <c r="Z816" s="114"/>
      <c r="AA816" s="114"/>
    </row>
    <row r="817" ht="18.0" customHeight="1">
      <c r="A817" s="114"/>
      <c r="B817" s="547"/>
      <c r="C817" s="548"/>
      <c r="D817" s="547"/>
      <c r="E817" s="548"/>
      <c r="F817" s="547"/>
      <c r="G817" s="547"/>
      <c r="H817" s="549"/>
      <c r="I817" s="111"/>
      <c r="J817" s="22"/>
      <c r="K817" s="22"/>
      <c r="L817" s="22"/>
      <c r="M817" s="22"/>
      <c r="N817" s="114"/>
      <c r="O817" s="114"/>
      <c r="P817" s="114"/>
      <c r="Q817" s="124"/>
      <c r="R817" s="114"/>
      <c r="S817" s="114"/>
      <c r="T817" s="114"/>
      <c r="U817" s="114"/>
      <c r="V817" s="114"/>
      <c r="W817" s="114"/>
      <c r="X817" s="114"/>
      <c r="Y817" s="114"/>
      <c r="Z817" s="114"/>
      <c r="AA817" s="114"/>
    </row>
    <row r="818" ht="18.0" customHeight="1">
      <c r="A818" s="114"/>
      <c r="B818" s="547"/>
      <c r="C818" s="548"/>
      <c r="D818" s="547"/>
      <c r="E818" s="548"/>
      <c r="F818" s="547"/>
      <c r="G818" s="547"/>
      <c r="H818" s="549"/>
      <c r="I818" s="111"/>
      <c r="J818" s="22"/>
      <c r="K818" s="22"/>
      <c r="L818" s="22"/>
      <c r="M818" s="22"/>
      <c r="N818" s="114"/>
      <c r="O818" s="114"/>
      <c r="P818" s="114"/>
      <c r="Q818" s="124"/>
      <c r="R818" s="114"/>
      <c r="S818" s="114"/>
      <c r="T818" s="114"/>
      <c r="U818" s="114"/>
      <c r="V818" s="114"/>
      <c r="W818" s="114"/>
      <c r="X818" s="114"/>
      <c r="Y818" s="114"/>
      <c r="Z818" s="114"/>
      <c r="AA818" s="114"/>
    </row>
    <row r="819" ht="18.0" customHeight="1">
      <c r="A819" s="114"/>
      <c r="B819" s="547"/>
      <c r="C819" s="548"/>
      <c r="D819" s="547"/>
      <c r="E819" s="548"/>
      <c r="F819" s="547"/>
      <c r="G819" s="547"/>
      <c r="H819" s="549"/>
      <c r="I819" s="111"/>
      <c r="J819" s="22"/>
      <c r="K819" s="22"/>
      <c r="L819" s="22"/>
      <c r="M819" s="22"/>
      <c r="N819" s="114"/>
      <c r="O819" s="114"/>
      <c r="P819" s="114"/>
      <c r="Q819" s="124"/>
      <c r="R819" s="114"/>
      <c r="S819" s="114"/>
      <c r="T819" s="114"/>
      <c r="U819" s="114"/>
      <c r="V819" s="114"/>
      <c r="W819" s="114"/>
      <c r="X819" s="114"/>
      <c r="Y819" s="114"/>
      <c r="Z819" s="114"/>
      <c r="AA819" s="114"/>
    </row>
    <row r="820" ht="18.0" customHeight="1">
      <c r="A820" s="114"/>
      <c r="B820" s="547"/>
      <c r="C820" s="548"/>
      <c r="D820" s="547"/>
      <c r="E820" s="548"/>
      <c r="F820" s="547"/>
      <c r="G820" s="547"/>
      <c r="H820" s="549"/>
      <c r="I820" s="111"/>
      <c r="J820" s="22"/>
      <c r="K820" s="22"/>
      <c r="L820" s="22"/>
      <c r="M820" s="22"/>
      <c r="N820" s="114"/>
      <c r="O820" s="114"/>
      <c r="P820" s="114"/>
      <c r="Q820" s="124"/>
      <c r="R820" s="114"/>
      <c r="S820" s="114"/>
      <c r="T820" s="114"/>
      <c r="U820" s="114"/>
      <c r="V820" s="114"/>
      <c r="W820" s="114"/>
      <c r="X820" s="114"/>
      <c r="Y820" s="114"/>
      <c r="Z820" s="114"/>
      <c r="AA820" s="114"/>
    </row>
    <row r="821" ht="18.0" customHeight="1">
      <c r="A821" s="114"/>
      <c r="B821" s="547"/>
      <c r="C821" s="548"/>
      <c r="D821" s="547"/>
      <c r="E821" s="548"/>
      <c r="F821" s="547"/>
      <c r="G821" s="547"/>
      <c r="H821" s="549"/>
      <c r="I821" s="111"/>
      <c r="J821" s="22"/>
      <c r="K821" s="22"/>
      <c r="L821" s="22"/>
      <c r="M821" s="22"/>
      <c r="N821" s="114"/>
      <c r="O821" s="114"/>
      <c r="P821" s="114"/>
      <c r="Q821" s="124"/>
      <c r="R821" s="114"/>
      <c r="S821" s="114"/>
      <c r="T821" s="114"/>
      <c r="U821" s="114"/>
      <c r="V821" s="114"/>
      <c r="W821" s="114"/>
      <c r="X821" s="114"/>
      <c r="Y821" s="114"/>
      <c r="Z821" s="114"/>
      <c r="AA821" s="114"/>
    </row>
    <row r="822" ht="18.0" customHeight="1">
      <c r="A822" s="114"/>
      <c r="B822" s="547"/>
      <c r="C822" s="548"/>
      <c r="D822" s="547"/>
      <c r="E822" s="548"/>
      <c r="F822" s="547"/>
      <c r="G822" s="547"/>
      <c r="H822" s="549"/>
      <c r="I822" s="111"/>
      <c r="J822" s="22"/>
      <c r="K822" s="22"/>
      <c r="L822" s="22"/>
      <c r="M822" s="22"/>
      <c r="N822" s="114"/>
      <c r="O822" s="114"/>
      <c r="P822" s="114"/>
      <c r="Q822" s="124"/>
      <c r="R822" s="114"/>
      <c r="S822" s="114"/>
      <c r="T822" s="114"/>
      <c r="U822" s="114"/>
      <c r="V822" s="114"/>
      <c r="W822" s="114"/>
      <c r="X822" s="114"/>
      <c r="Y822" s="114"/>
      <c r="Z822" s="114"/>
      <c r="AA822" s="114"/>
    </row>
    <row r="823" ht="18.0" customHeight="1">
      <c r="A823" s="114"/>
      <c r="B823" s="547"/>
      <c r="C823" s="548"/>
      <c r="D823" s="547"/>
      <c r="E823" s="548"/>
      <c r="F823" s="547"/>
      <c r="G823" s="547"/>
      <c r="H823" s="549"/>
      <c r="I823" s="111"/>
      <c r="J823" s="22"/>
      <c r="K823" s="22"/>
      <c r="L823" s="22"/>
      <c r="M823" s="22"/>
      <c r="N823" s="114"/>
      <c r="O823" s="114"/>
      <c r="P823" s="114"/>
      <c r="Q823" s="124"/>
      <c r="R823" s="114"/>
      <c r="S823" s="114"/>
      <c r="T823" s="114"/>
      <c r="U823" s="114"/>
      <c r="V823" s="114"/>
      <c r="W823" s="114"/>
      <c r="X823" s="114"/>
      <c r="Y823" s="114"/>
      <c r="Z823" s="114"/>
      <c r="AA823" s="114"/>
    </row>
    <row r="824" ht="18.0" customHeight="1">
      <c r="A824" s="114"/>
      <c r="B824" s="547"/>
      <c r="C824" s="548"/>
      <c r="D824" s="547"/>
      <c r="E824" s="548"/>
      <c r="F824" s="547"/>
      <c r="G824" s="547"/>
      <c r="H824" s="549"/>
      <c r="I824" s="111"/>
      <c r="J824" s="22"/>
      <c r="K824" s="22"/>
      <c r="L824" s="22"/>
      <c r="M824" s="22"/>
      <c r="N824" s="114"/>
      <c r="O824" s="114"/>
      <c r="P824" s="114"/>
      <c r="Q824" s="124"/>
      <c r="R824" s="114"/>
      <c r="S824" s="114"/>
      <c r="T824" s="114"/>
      <c r="U824" s="114"/>
      <c r="V824" s="114"/>
      <c r="W824" s="114"/>
      <c r="X824" s="114"/>
      <c r="Y824" s="114"/>
      <c r="Z824" s="114"/>
      <c r="AA824" s="114"/>
    </row>
    <row r="825" ht="18.0" customHeight="1">
      <c r="A825" s="114"/>
      <c r="B825" s="547"/>
      <c r="C825" s="548"/>
      <c r="D825" s="547"/>
      <c r="E825" s="548"/>
      <c r="F825" s="547"/>
      <c r="G825" s="547"/>
      <c r="H825" s="549"/>
      <c r="I825" s="111"/>
      <c r="J825" s="22"/>
      <c r="K825" s="22"/>
      <c r="L825" s="22"/>
      <c r="M825" s="22"/>
      <c r="N825" s="114"/>
      <c r="O825" s="114"/>
      <c r="P825" s="114"/>
      <c r="Q825" s="124"/>
      <c r="R825" s="114"/>
      <c r="S825" s="114"/>
      <c r="T825" s="114"/>
      <c r="U825" s="114"/>
      <c r="V825" s="114"/>
      <c r="W825" s="114"/>
      <c r="X825" s="114"/>
      <c r="Y825" s="114"/>
      <c r="Z825" s="114"/>
      <c r="AA825" s="114"/>
    </row>
    <row r="826" ht="18.0" customHeight="1">
      <c r="A826" s="114"/>
      <c r="B826" s="547"/>
      <c r="C826" s="548"/>
      <c r="D826" s="547"/>
      <c r="E826" s="548"/>
      <c r="F826" s="547"/>
      <c r="G826" s="547"/>
      <c r="H826" s="549"/>
      <c r="I826" s="111"/>
      <c r="J826" s="22"/>
      <c r="K826" s="22"/>
      <c r="L826" s="22"/>
      <c r="M826" s="22"/>
      <c r="N826" s="114"/>
      <c r="O826" s="114"/>
      <c r="P826" s="114"/>
      <c r="Q826" s="124"/>
      <c r="R826" s="114"/>
      <c r="S826" s="114"/>
      <c r="T826" s="114"/>
      <c r="U826" s="114"/>
      <c r="V826" s="114"/>
      <c r="W826" s="114"/>
      <c r="X826" s="114"/>
      <c r="Y826" s="114"/>
      <c r="Z826" s="114"/>
      <c r="AA826" s="114"/>
    </row>
    <row r="827" ht="18.0" customHeight="1">
      <c r="A827" s="114"/>
      <c r="B827" s="547"/>
      <c r="C827" s="548"/>
      <c r="D827" s="547"/>
      <c r="E827" s="548"/>
      <c r="F827" s="547"/>
      <c r="G827" s="547"/>
      <c r="H827" s="549"/>
      <c r="I827" s="111"/>
      <c r="J827" s="22"/>
      <c r="K827" s="22"/>
      <c r="L827" s="22"/>
      <c r="M827" s="22"/>
      <c r="N827" s="114"/>
      <c r="O827" s="114"/>
      <c r="P827" s="114"/>
      <c r="Q827" s="124"/>
      <c r="R827" s="114"/>
      <c r="S827" s="114"/>
      <c r="T827" s="114"/>
      <c r="U827" s="114"/>
      <c r="V827" s="114"/>
      <c r="W827" s="114"/>
      <c r="X827" s="114"/>
      <c r="Y827" s="114"/>
      <c r="Z827" s="114"/>
      <c r="AA827" s="114"/>
    </row>
    <row r="828" ht="18.0" customHeight="1">
      <c r="A828" s="114"/>
      <c r="B828" s="547"/>
      <c r="C828" s="548"/>
      <c r="D828" s="547"/>
      <c r="E828" s="548"/>
      <c r="F828" s="547"/>
      <c r="G828" s="547"/>
      <c r="H828" s="549"/>
      <c r="I828" s="111"/>
      <c r="J828" s="22"/>
      <c r="K828" s="22"/>
      <c r="L828" s="22"/>
      <c r="M828" s="22"/>
      <c r="N828" s="114"/>
      <c r="O828" s="114"/>
      <c r="P828" s="114"/>
      <c r="Q828" s="124"/>
      <c r="R828" s="114"/>
      <c r="S828" s="114"/>
      <c r="T828" s="114"/>
      <c r="U828" s="114"/>
      <c r="V828" s="114"/>
      <c r="W828" s="114"/>
      <c r="X828" s="114"/>
      <c r="Y828" s="114"/>
      <c r="Z828" s="114"/>
      <c r="AA828" s="114"/>
    </row>
    <row r="829" ht="18.0" customHeight="1">
      <c r="A829" s="114"/>
      <c r="B829" s="547"/>
      <c r="C829" s="548"/>
      <c r="D829" s="547"/>
      <c r="E829" s="548"/>
      <c r="F829" s="547"/>
      <c r="G829" s="547"/>
      <c r="H829" s="549"/>
      <c r="I829" s="111"/>
      <c r="J829" s="22"/>
      <c r="K829" s="22"/>
      <c r="L829" s="22"/>
      <c r="M829" s="22"/>
      <c r="N829" s="114"/>
      <c r="O829" s="114"/>
      <c r="P829" s="114"/>
      <c r="Q829" s="124"/>
      <c r="R829" s="114"/>
      <c r="S829" s="114"/>
      <c r="T829" s="114"/>
      <c r="U829" s="114"/>
      <c r="V829" s="114"/>
      <c r="W829" s="114"/>
      <c r="X829" s="114"/>
      <c r="Y829" s="114"/>
      <c r="Z829" s="114"/>
      <c r="AA829" s="114"/>
    </row>
    <row r="830" ht="18.0" customHeight="1">
      <c r="A830" s="114"/>
      <c r="B830" s="547"/>
      <c r="C830" s="548"/>
      <c r="D830" s="547"/>
      <c r="E830" s="548"/>
      <c r="F830" s="547"/>
      <c r="G830" s="547"/>
      <c r="H830" s="549"/>
      <c r="I830" s="111"/>
      <c r="J830" s="22"/>
      <c r="K830" s="22"/>
      <c r="L830" s="22"/>
      <c r="M830" s="22"/>
      <c r="N830" s="114"/>
      <c r="O830" s="114"/>
      <c r="P830" s="114"/>
      <c r="Q830" s="124"/>
      <c r="R830" s="114"/>
      <c r="S830" s="114"/>
      <c r="T830" s="114"/>
      <c r="U830" s="114"/>
      <c r="V830" s="114"/>
      <c r="W830" s="114"/>
      <c r="X830" s="114"/>
      <c r="Y830" s="114"/>
      <c r="Z830" s="114"/>
      <c r="AA830" s="114"/>
    </row>
    <row r="831" ht="18.0" customHeight="1">
      <c r="A831" s="114"/>
      <c r="B831" s="547"/>
      <c r="C831" s="548"/>
      <c r="D831" s="547"/>
      <c r="E831" s="548"/>
      <c r="F831" s="547"/>
      <c r="G831" s="547"/>
      <c r="H831" s="549"/>
      <c r="I831" s="111"/>
      <c r="J831" s="22"/>
      <c r="K831" s="22"/>
      <c r="L831" s="22"/>
      <c r="M831" s="22"/>
      <c r="N831" s="114"/>
      <c r="O831" s="114"/>
      <c r="P831" s="114"/>
      <c r="Q831" s="124"/>
      <c r="R831" s="114"/>
      <c r="S831" s="114"/>
      <c r="T831" s="114"/>
      <c r="U831" s="114"/>
      <c r="V831" s="114"/>
      <c r="W831" s="114"/>
      <c r="X831" s="114"/>
      <c r="Y831" s="114"/>
      <c r="Z831" s="114"/>
      <c r="AA831" s="114"/>
    </row>
    <row r="832" ht="18.0" customHeight="1">
      <c r="A832" s="114"/>
      <c r="B832" s="547"/>
      <c r="C832" s="548"/>
      <c r="D832" s="547"/>
      <c r="E832" s="548"/>
      <c r="F832" s="547"/>
      <c r="G832" s="547"/>
      <c r="H832" s="549"/>
      <c r="I832" s="111"/>
      <c r="J832" s="22"/>
      <c r="K832" s="22"/>
      <c r="L832" s="22"/>
      <c r="M832" s="22"/>
      <c r="N832" s="114"/>
      <c r="O832" s="114"/>
      <c r="P832" s="114"/>
      <c r="Q832" s="124"/>
      <c r="R832" s="114"/>
      <c r="S832" s="114"/>
      <c r="T832" s="114"/>
      <c r="U832" s="114"/>
      <c r="V832" s="114"/>
      <c r="W832" s="114"/>
      <c r="X832" s="114"/>
      <c r="Y832" s="114"/>
      <c r="Z832" s="114"/>
      <c r="AA832" s="114"/>
    </row>
    <row r="833" ht="18.0" customHeight="1">
      <c r="A833" s="114"/>
      <c r="B833" s="547"/>
      <c r="C833" s="548"/>
      <c r="D833" s="547"/>
      <c r="E833" s="548"/>
      <c r="F833" s="547"/>
      <c r="G833" s="547"/>
      <c r="H833" s="549"/>
      <c r="I833" s="111"/>
      <c r="J833" s="22"/>
      <c r="K833" s="22"/>
      <c r="L833" s="22"/>
      <c r="M833" s="22"/>
      <c r="N833" s="114"/>
      <c r="O833" s="114"/>
      <c r="P833" s="114"/>
      <c r="Q833" s="124"/>
      <c r="R833" s="114"/>
      <c r="S833" s="114"/>
      <c r="T833" s="114"/>
      <c r="U833" s="114"/>
      <c r="V833" s="114"/>
      <c r="W833" s="114"/>
      <c r="X833" s="114"/>
      <c r="Y833" s="114"/>
      <c r="Z833" s="114"/>
      <c r="AA833" s="114"/>
    </row>
    <row r="834" ht="18.0" customHeight="1">
      <c r="A834" s="114"/>
      <c r="B834" s="547"/>
      <c r="C834" s="548"/>
      <c r="D834" s="547"/>
      <c r="E834" s="548"/>
      <c r="F834" s="547"/>
      <c r="G834" s="547"/>
      <c r="H834" s="549"/>
      <c r="I834" s="111"/>
      <c r="J834" s="22"/>
      <c r="K834" s="22"/>
      <c r="L834" s="22"/>
      <c r="M834" s="22"/>
      <c r="N834" s="114"/>
      <c r="O834" s="114"/>
      <c r="P834" s="114"/>
      <c r="Q834" s="124"/>
      <c r="R834" s="114"/>
      <c r="S834" s="114"/>
      <c r="T834" s="114"/>
      <c r="U834" s="114"/>
      <c r="V834" s="114"/>
      <c r="W834" s="114"/>
      <c r="X834" s="114"/>
      <c r="Y834" s="114"/>
      <c r="Z834" s="114"/>
      <c r="AA834" s="114"/>
    </row>
    <row r="835" ht="18.0" customHeight="1">
      <c r="A835" s="114"/>
      <c r="B835" s="547"/>
      <c r="C835" s="548"/>
      <c r="D835" s="547"/>
      <c r="E835" s="548"/>
      <c r="F835" s="547"/>
      <c r="G835" s="547"/>
      <c r="H835" s="549"/>
      <c r="I835" s="111"/>
      <c r="J835" s="22"/>
      <c r="K835" s="22"/>
      <c r="L835" s="22"/>
      <c r="M835" s="22"/>
      <c r="N835" s="114"/>
      <c r="O835" s="114"/>
      <c r="P835" s="114"/>
      <c r="Q835" s="124"/>
      <c r="R835" s="114"/>
      <c r="S835" s="114"/>
      <c r="T835" s="114"/>
      <c r="U835" s="114"/>
      <c r="V835" s="114"/>
      <c r="W835" s="114"/>
      <c r="X835" s="114"/>
      <c r="Y835" s="114"/>
      <c r="Z835" s="114"/>
      <c r="AA835" s="114"/>
    </row>
    <row r="836" ht="18.0" customHeight="1">
      <c r="A836" s="114"/>
      <c r="B836" s="547"/>
      <c r="C836" s="548"/>
      <c r="D836" s="547"/>
      <c r="E836" s="548"/>
      <c r="F836" s="547"/>
      <c r="G836" s="547"/>
      <c r="H836" s="549"/>
      <c r="I836" s="111"/>
      <c r="J836" s="22"/>
      <c r="K836" s="22"/>
      <c r="L836" s="22"/>
      <c r="M836" s="22"/>
      <c r="N836" s="114"/>
      <c r="O836" s="114"/>
      <c r="P836" s="114"/>
      <c r="Q836" s="124"/>
      <c r="R836" s="114"/>
      <c r="S836" s="114"/>
      <c r="T836" s="114"/>
      <c r="U836" s="114"/>
      <c r="V836" s="114"/>
      <c r="W836" s="114"/>
      <c r="X836" s="114"/>
      <c r="Y836" s="114"/>
      <c r="Z836" s="114"/>
      <c r="AA836" s="114"/>
    </row>
    <row r="837" ht="18.0" customHeight="1">
      <c r="A837" s="114"/>
      <c r="B837" s="547"/>
      <c r="C837" s="548"/>
      <c r="D837" s="547"/>
      <c r="E837" s="548"/>
      <c r="F837" s="547"/>
      <c r="G837" s="547"/>
      <c r="H837" s="549"/>
      <c r="I837" s="111"/>
      <c r="J837" s="22"/>
      <c r="K837" s="22"/>
      <c r="L837" s="22"/>
      <c r="M837" s="22"/>
      <c r="N837" s="114"/>
      <c r="O837" s="114"/>
      <c r="P837" s="114"/>
      <c r="Q837" s="124"/>
      <c r="R837" s="114"/>
      <c r="S837" s="114"/>
      <c r="T837" s="114"/>
      <c r="U837" s="114"/>
      <c r="V837" s="114"/>
      <c r="W837" s="114"/>
      <c r="X837" s="114"/>
      <c r="Y837" s="114"/>
      <c r="Z837" s="114"/>
      <c r="AA837" s="114"/>
    </row>
    <row r="838" ht="18.0" customHeight="1">
      <c r="A838" s="114"/>
      <c r="B838" s="547"/>
      <c r="C838" s="548"/>
      <c r="D838" s="547"/>
      <c r="E838" s="548"/>
      <c r="F838" s="547"/>
      <c r="G838" s="547"/>
      <c r="H838" s="549"/>
      <c r="I838" s="111"/>
      <c r="J838" s="22"/>
      <c r="K838" s="22"/>
      <c r="L838" s="22"/>
      <c r="M838" s="22"/>
      <c r="N838" s="114"/>
      <c r="O838" s="114"/>
      <c r="P838" s="114"/>
      <c r="Q838" s="124"/>
      <c r="R838" s="114"/>
      <c r="S838" s="114"/>
      <c r="T838" s="114"/>
      <c r="U838" s="114"/>
      <c r="V838" s="114"/>
      <c r="W838" s="114"/>
      <c r="X838" s="114"/>
      <c r="Y838" s="114"/>
      <c r="Z838" s="114"/>
      <c r="AA838" s="114"/>
    </row>
    <row r="839" ht="18.0" customHeight="1">
      <c r="A839" s="114"/>
      <c r="B839" s="547"/>
      <c r="C839" s="548"/>
      <c r="D839" s="547"/>
      <c r="E839" s="548"/>
      <c r="F839" s="547"/>
      <c r="G839" s="547"/>
      <c r="H839" s="549"/>
      <c r="I839" s="111"/>
      <c r="J839" s="22"/>
      <c r="K839" s="22"/>
      <c r="L839" s="22"/>
      <c r="M839" s="22"/>
      <c r="N839" s="114"/>
      <c r="O839" s="114"/>
      <c r="P839" s="114"/>
      <c r="Q839" s="124"/>
      <c r="R839" s="114"/>
      <c r="S839" s="114"/>
      <c r="T839" s="114"/>
      <c r="U839" s="114"/>
      <c r="V839" s="114"/>
      <c r="W839" s="114"/>
      <c r="X839" s="114"/>
      <c r="Y839" s="114"/>
      <c r="Z839" s="114"/>
      <c r="AA839" s="114"/>
    </row>
    <row r="840" ht="18.0" customHeight="1">
      <c r="A840" s="114"/>
      <c r="B840" s="547"/>
      <c r="C840" s="548"/>
      <c r="D840" s="547"/>
      <c r="E840" s="548"/>
      <c r="F840" s="547"/>
      <c r="G840" s="547"/>
      <c r="H840" s="549"/>
      <c r="I840" s="111"/>
      <c r="J840" s="22"/>
      <c r="K840" s="22"/>
      <c r="L840" s="22"/>
      <c r="M840" s="22"/>
      <c r="N840" s="114"/>
      <c r="O840" s="114"/>
      <c r="P840" s="114"/>
      <c r="Q840" s="124"/>
      <c r="R840" s="114"/>
      <c r="S840" s="114"/>
      <c r="T840" s="114"/>
      <c r="U840" s="114"/>
      <c r="V840" s="114"/>
      <c r="W840" s="114"/>
      <c r="X840" s="114"/>
      <c r="Y840" s="114"/>
      <c r="Z840" s="114"/>
      <c r="AA840" s="114"/>
    </row>
    <row r="841" ht="18.0" customHeight="1">
      <c r="A841" s="114"/>
      <c r="B841" s="547"/>
      <c r="C841" s="548"/>
      <c r="D841" s="547"/>
      <c r="E841" s="548"/>
      <c r="F841" s="547"/>
      <c r="G841" s="547"/>
      <c r="H841" s="549"/>
      <c r="I841" s="111"/>
      <c r="J841" s="22"/>
      <c r="K841" s="22"/>
      <c r="L841" s="22"/>
      <c r="M841" s="22"/>
      <c r="N841" s="114"/>
      <c r="O841" s="114"/>
      <c r="P841" s="114"/>
      <c r="Q841" s="124"/>
      <c r="R841" s="114"/>
      <c r="S841" s="114"/>
      <c r="T841" s="114"/>
      <c r="U841" s="114"/>
      <c r="V841" s="114"/>
      <c r="W841" s="114"/>
      <c r="X841" s="114"/>
      <c r="Y841" s="114"/>
      <c r="Z841" s="114"/>
      <c r="AA841" s="114"/>
    </row>
    <row r="842" ht="18.0" customHeight="1">
      <c r="A842" s="114"/>
      <c r="B842" s="547"/>
      <c r="C842" s="548"/>
      <c r="D842" s="547"/>
      <c r="E842" s="548"/>
      <c r="F842" s="547"/>
      <c r="G842" s="547"/>
      <c r="H842" s="549"/>
      <c r="I842" s="111"/>
      <c r="J842" s="22"/>
      <c r="K842" s="22"/>
      <c r="L842" s="22"/>
      <c r="M842" s="22"/>
      <c r="N842" s="114"/>
      <c r="O842" s="114"/>
      <c r="P842" s="114"/>
      <c r="Q842" s="124"/>
      <c r="R842" s="114"/>
      <c r="S842" s="114"/>
      <c r="T842" s="114"/>
      <c r="U842" s="114"/>
      <c r="V842" s="114"/>
      <c r="W842" s="114"/>
      <c r="X842" s="114"/>
      <c r="Y842" s="114"/>
      <c r="Z842" s="114"/>
      <c r="AA842" s="114"/>
    </row>
    <row r="843" ht="18.0" customHeight="1">
      <c r="A843" s="114"/>
      <c r="B843" s="547"/>
      <c r="C843" s="548"/>
      <c r="D843" s="547"/>
      <c r="E843" s="548"/>
      <c r="F843" s="547"/>
      <c r="G843" s="547"/>
      <c r="H843" s="549"/>
      <c r="I843" s="111"/>
      <c r="J843" s="22"/>
      <c r="K843" s="22"/>
      <c r="L843" s="22"/>
      <c r="M843" s="22"/>
      <c r="N843" s="114"/>
      <c r="O843" s="114"/>
      <c r="P843" s="114"/>
      <c r="Q843" s="124"/>
      <c r="R843" s="114"/>
      <c r="S843" s="114"/>
      <c r="T843" s="114"/>
      <c r="U843" s="114"/>
      <c r="V843" s="114"/>
      <c r="W843" s="114"/>
      <c r="X843" s="114"/>
      <c r="Y843" s="114"/>
      <c r="Z843" s="114"/>
      <c r="AA843" s="114"/>
    </row>
    <row r="844" ht="18.0" customHeight="1">
      <c r="A844" s="114"/>
      <c r="B844" s="547"/>
      <c r="C844" s="548"/>
      <c r="D844" s="547"/>
      <c r="E844" s="548"/>
      <c r="F844" s="547"/>
      <c r="G844" s="547"/>
      <c r="H844" s="549"/>
      <c r="I844" s="111"/>
      <c r="J844" s="22"/>
      <c r="K844" s="22"/>
      <c r="L844" s="22"/>
      <c r="M844" s="22"/>
      <c r="N844" s="114"/>
      <c r="O844" s="114"/>
      <c r="P844" s="114"/>
      <c r="Q844" s="124"/>
      <c r="R844" s="114"/>
      <c r="S844" s="114"/>
      <c r="T844" s="114"/>
      <c r="U844" s="114"/>
      <c r="V844" s="114"/>
      <c r="W844" s="114"/>
      <c r="X844" s="114"/>
      <c r="Y844" s="114"/>
      <c r="Z844" s="114"/>
      <c r="AA844" s="114"/>
    </row>
    <row r="845" ht="18.0" customHeight="1">
      <c r="A845" s="114"/>
      <c r="B845" s="547"/>
      <c r="C845" s="548"/>
      <c r="D845" s="547"/>
      <c r="E845" s="548"/>
      <c r="F845" s="547"/>
      <c r="G845" s="547"/>
      <c r="H845" s="549"/>
      <c r="I845" s="111"/>
      <c r="J845" s="22"/>
      <c r="K845" s="22"/>
      <c r="L845" s="22"/>
      <c r="M845" s="22"/>
      <c r="N845" s="114"/>
      <c r="O845" s="114"/>
      <c r="P845" s="114"/>
      <c r="Q845" s="124"/>
      <c r="R845" s="114"/>
      <c r="S845" s="114"/>
      <c r="T845" s="114"/>
      <c r="U845" s="114"/>
      <c r="V845" s="114"/>
      <c r="W845" s="114"/>
      <c r="X845" s="114"/>
      <c r="Y845" s="114"/>
      <c r="Z845" s="114"/>
      <c r="AA845" s="114"/>
    </row>
    <row r="846" ht="18.0" customHeight="1">
      <c r="A846" s="114"/>
      <c r="B846" s="547"/>
      <c r="C846" s="548"/>
      <c r="D846" s="547"/>
      <c r="E846" s="548"/>
      <c r="F846" s="547"/>
      <c r="G846" s="547"/>
      <c r="H846" s="549"/>
      <c r="I846" s="111"/>
      <c r="J846" s="22"/>
      <c r="K846" s="22"/>
      <c r="L846" s="22"/>
      <c r="M846" s="22"/>
      <c r="N846" s="114"/>
      <c r="O846" s="114"/>
      <c r="P846" s="114"/>
      <c r="Q846" s="124"/>
      <c r="R846" s="114"/>
      <c r="S846" s="114"/>
      <c r="T846" s="114"/>
      <c r="U846" s="114"/>
      <c r="V846" s="114"/>
      <c r="W846" s="114"/>
      <c r="X846" s="114"/>
      <c r="Y846" s="114"/>
      <c r="Z846" s="114"/>
      <c r="AA846" s="114"/>
    </row>
    <row r="847" ht="18.0" customHeight="1">
      <c r="A847" s="114"/>
      <c r="B847" s="547"/>
      <c r="C847" s="548"/>
      <c r="D847" s="547"/>
      <c r="E847" s="548"/>
      <c r="F847" s="547"/>
      <c r="G847" s="547"/>
      <c r="H847" s="549"/>
      <c r="I847" s="111"/>
      <c r="J847" s="22"/>
      <c r="K847" s="22"/>
      <c r="L847" s="22"/>
      <c r="M847" s="22"/>
      <c r="N847" s="114"/>
      <c r="O847" s="114"/>
      <c r="P847" s="114"/>
      <c r="Q847" s="124"/>
      <c r="R847" s="114"/>
      <c r="S847" s="114"/>
      <c r="T847" s="114"/>
      <c r="U847" s="114"/>
      <c r="V847" s="114"/>
      <c r="W847" s="114"/>
      <c r="X847" s="114"/>
      <c r="Y847" s="114"/>
      <c r="Z847" s="114"/>
      <c r="AA847" s="114"/>
    </row>
    <row r="848" ht="18.0" customHeight="1">
      <c r="A848" s="114"/>
      <c r="B848" s="547"/>
      <c r="C848" s="548"/>
      <c r="D848" s="547"/>
      <c r="E848" s="548"/>
      <c r="F848" s="547"/>
      <c r="G848" s="547"/>
      <c r="H848" s="549"/>
      <c r="I848" s="111"/>
      <c r="J848" s="22"/>
      <c r="K848" s="22"/>
      <c r="L848" s="22"/>
      <c r="M848" s="22"/>
      <c r="N848" s="114"/>
      <c r="O848" s="114"/>
      <c r="P848" s="114"/>
      <c r="Q848" s="124"/>
      <c r="R848" s="114"/>
      <c r="S848" s="114"/>
      <c r="T848" s="114"/>
      <c r="U848" s="114"/>
      <c r="V848" s="114"/>
      <c r="W848" s="114"/>
      <c r="X848" s="114"/>
      <c r="Y848" s="114"/>
      <c r="Z848" s="114"/>
      <c r="AA848" s="114"/>
    </row>
    <row r="849" ht="18.0" customHeight="1">
      <c r="A849" s="114"/>
      <c r="B849" s="547"/>
      <c r="C849" s="548"/>
      <c r="D849" s="547"/>
      <c r="E849" s="548"/>
      <c r="F849" s="547"/>
      <c r="G849" s="547"/>
      <c r="H849" s="549"/>
      <c r="I849" s="111"/>
      <c r="J849" s="22"/>
      <c r="K849" s="22"/>
      <c r="L849" s="22"/>
      <c r="M849" s="22"/>
      <c r="N849" s="114"/>
      <c r="O849" s="114"/>
      <c r="P849" s="114"/>
      <c r="Q849" s="124"/>
      <c r="R849" s="114"/>
      <c r="S849" s="114"/>
      <c r="T849" s="114"/>
      <c r="U849" s="114"/>
      <c r="V849" s="114"/>
      <c r="W849" s="114"/>
      <c r="X849" s="114"/>
      <c r="Y849" s="114"/>
      <c r="Z849" s="114"/>
      <c r="AA849" s="114"/>
    </row>
    <row r="850" ht="18.0" customHeight="1">
      <c r="A850" s="114"/>
      <c r="B850" s="547"/>
      <c r="C850" s="548"/>
      <c r="D850" s="547"/>
      <c r="E850" s="548"/>
      <c r="F850" s="547"/>
      <c r="G850" s="547"/>
      <c r="H850" s="549"/>
      <c r="I850" s="111"/>
      <c r="J850" s="22"/>
      <c r="K850" s="22"/>
      <c r="L850" s="22"/>
      <c r="M850" s="22"/>
      <c r="N850" s="114"/>
      <c r="O850" s="114"/>
      <c r="P850" s="114"/>
      <c r="Q850" s="124"/>
      <c r="R850" s="114"/>
      <c r="S850" s="114"/>
      <c r="T850" s="114"/>
      <c r="U850" s="114"/>
      <c r="V850" s="114"/>
      <c r="W850" s="114"/>
      <c r="X850" s="114"/>
      <c r="Y850" s="114"/>
      <c r="Z850" s="114"/>
      <c r="AA850" s="114"/>
    </row>
    <row r="851" ht="18.0" customHeight="1">
      <c r="A851" s="114"/>
      <c r="B851" s="547"/>
      <c r="C851" s="548"/>
      <c r="D851" s="547"/>
      <c r="E851" s="548"/>
      <c r="F851" s="547"/>
      <c r="G851" s="547"/>
      <c r="H851" s="549"/>
      <c r="I851" s="111"/>
      <c r="J851" s="22"/>
      <c r="K851" s="22"/>
      <c r="L851" s="22"/>
      <c r="M851" s="22"/>
      <c r="N851" s="114"/>
      <c r="O851" s="114"/>
      <c r="P851" s="114"/>
      <c r="Q851" s="124"/>
      <c r="R851" s="114"/>
      <c r="S851" s="114"/>
      <c r="T851" s="114"/>
      <c r="U851" s="114"/>
      <c r="V851" s="114"/>
      <c r="W851" s="114"/>
      <c r="X851" s="114"/>
      <c r="Y851" s="114"/>
      <c r="Z851" s="114"/>
      <c r="AA851" s="114"/>
    </row>
    <row r="852" ht="18.0" customHeight="1">
      <c r="A852" s="114"/>
      <c r="B852" s="547"/>
      <c r="C852" s="548"/>
      <c r="D852" s="547"/>
      <c r="E852" s="548"/>
      <c r="F852" s="547"/>
      <c r="G852" s="547"/>
      <c r="H852" s="549"/>
      <c r="I852" s="111"/>
      <c r="J852" s="22"/>
      <c r="K852" s="22"/>
      <c r="L852" s="22"/>
      <c r="M852" s="22"/>
      <c r="N852" s="114"/>
      <c r="O852" s="114"/>
      <c r="P852" s="114"/>
      <c r="Q852" s="124"/>
      <c r="R852" s="114"/>
      <c r="S852" s="114"/>
      <c r="T852" s="114"/>
      <c r="U852" s="114"/>
      <c r="V852" s="114"/>
      <c r="W852" s="114"/>
      <c r="X852" s="114"/>
      <c r="Y852" s="114"/>
      <c r="Z852" s="114"/>
      <c r="AA852" s="114"/>
    </row>
    <row r="853" ht="18.0" customHeight="1">
      <c r="A853" s="114"/>
      <c r="B853" s="547"/>
      <c r="C853" s="548"/>
      <c r="D853" s="547"/>
      <c r="E853" s="548"/>
      <c r="F853" s="547"/>
      <c r="G853" s="547"/>
      <c r="H853" s="549"/>
      <c r="I853" s="111"/>
      <c r="J853" s="22"/>
      <c r="K853" s="22"/>
      <c r="L853" s="22"/>
      <c r="M853" s="22"/>
      <c r="N853" s="114"/>
      <c r="O853" s="114"/>
      <c r="P853" s="114"/>
      <c r="Q853" s="124"/>
      <c r="R853" s="114"/>
      <c r="S853" s="114"/>
      <c r="T853" s="114"/>
      <c r="U853" s="114"/>
      <c r="V853" s="114"/>
      <c r="W853" s="114"/>
      <c r="X853" s="114"/>
      <c r="Y853" s="114"/>
      <c r="Z853" s="114"/>
      <c r="AA853" s="114"/>
    </row>
    <row r="854" ht="18.0" customHeight="1">
      <c r="A854" s="114"/>
      <c r="B854" s="547"/>
      <c r="C854" s="548"/>
      <c r="D854" s="547"/>
      <c r="E854" s="548"/>
      <c r="F854" s="547"/>
      <c r="G854" s="547"/>
      <c r="H854" s="549"/>
      <c r="I854" s="111"/>
      <c r="J854" s="22"/>
      <c r="K854" s="22"/>
      <c r="L854" s="22"/>
      <c r="M854" s="22"/>
      <c r="N854" s="114"/>
      <c r="O854" s="114"/>
      <c r="P854" s="114"/>
      <c r="Q854" s="124"/>
      <c r="R854" s="114"/>
      <c r="S854" s="114"/>
      <c r="T854" s="114"/>
      <c r="U854" s="114"/>
      <c r="V854" s="114"/>
      <c r="W854" s="114"/>
      <c r="X854" s="114"/>
      <c r="Y854" s="114"/>
      <c r="Z854" s="114"/>
      <c r="AA854" s="114"/>
    </row>
    <row r="855" ht="18.0" customHeight="1">
      <c r="A855" s="114"/>
      <c r="B855" s="547"/>
      <c r="C855" s="548"/>
      <c r="D855" s="547"/>
      <c r="E855" s="548"/>
      <c r="F855" s="547"/>
      <c r="G855" s="547"/>
      <c r="H855" s="549"/>
      <c r="I855" s="111"/>
      <c r="J855" s="22"/>
      <c r="K855" s="22"/>
      <c r="L855" s="22"/>
      <c r="M855" s="22"/>
      <c r="N855" s="114"/>
      <c r="O855" s="114"/>
      <c r="P855" s="114"/>
      <c r="Q855" s="124"/>
      <c r="R855" s="114"/>
      <c r="S855" s="114"/>
      <c r="T855" s="114"/>
      <c r="U855" s="114"/>
      <c r="V855" s="114"/>
      <c r="W855" s="114"/>
      <c r="X855" s="114"/>
      <c r="Y855" s="114"/>
      <c r="Z855" s="114"/>
      <c r="AA855" s="114"/>
    </row>
    <row r="856" ht="18.0" customHeight="1">
      <c r="A856" s="114"/>
      <c r="B856" s="547"/>
      <c r="C856" s="548"/>
      <c r="D856" s="547"/>
      <c r="E856" s="548"/>
      <c r="F856" s="547"/>
      <c r="G856" s="547"/>
      <c r="H856" s="549"/>
      <c r="I856" s="111"/>
      <c r="J856" s="22"/>
      <c r="K856" s="22"/>
      <c r="L856" s="22"/>
      <c r="M856" s="22"/>
      <c r="N856" s="114"/>
      <c r="O856" s="114"/>
      <c r="P856" s="114"/>
      <c r="Q856" s="124"/>
      <c r="R856" s="114"/>
      <c r="S856" s="114"/>
      <c r="T856" s="114"/>
      <c r="U856" s="114"/>
      <c r="V856" s="114"/>
      <c r="W856" s="114"/>
      <c r="X856" s="114"/>
      <c r="Y856" s="114"/>
      <c r="Z856" s="114"/>
      <c r="AA856" s="114"/>
    </row>
    <row r="857" ht="18.0" customHeight="1">
      <c r="A857" s="114"/>
      <c r="B857" s="547"/>
      <c r="C857" s="548"/>
      <c r="D857" s="547"/>
      <c r="E857" s="548"/>
      <c r="F857" s="547"/>
      <c r="G857" s="547"/>
      <c r="H857" s="549"/>
      <c r="I857" s="111"/>
      <c r="J857" s="22"/>
      <c r="K857" s="22"/>
      <c r="L857" s="22"/>
      <c r="M857" s="22"/>
      <c r="N857" s="114"/>
      <c r="O857" s="114"/>
      <c r="P857" s="114"/>
      <c r="Q857" s="124"/>
      <c r="R857" s="114"/>
      <c r="S857" s="114"/>
      <c r="T857" s="114"/>
      <c r="U857" s="114"/>
      <c r="V857" s="114"/>
      <c r="W857" s="114"/>
      <c r="X857" s="114"/>
      <c r="Y857" s="114"/>
      <c r="Z857" s="114"/>
      <c r="AA857" s="114"/>
    </row>
    <row r="858" ht="18.0" customHeight="1">
      <c r="A858" s="114"/>
      <c r="B858" s="547"/>
      <c r="C858" s="548"/>
      <c r="D858" s="547"/>
      <c r="E858" s="548"/>
      <c r="F858" s="547"/>
      <c r="G858" s="547"/>
      <c r="H858" s="549"/>
      <c r="I858" s="111"/>
      <c r="J858" s="22"/>
      <c r="K858" s="22"/>
      <c r="L858" s="22"/>
      <c r="M858" s="22"/>
      <c r="N858" s="114"/>
      <c r="O858" s="114"/>
      <c r="P858" s="114"/>
      <c r="Q858" s="124"/>
      <c r="R858" s="114"/>
      <c r="S858" s="114"/>
      <c r="T858" s="114"/>
      <c r="U858" s="114"/>
      <c r="V858" s="114"/>
      <c r="W858" s="114"/>
      <c r="X858" s="114"/>
      <c r="Y858" s="114"/>
      <c r="Z858" s="114"/>
      <c r="AA858" s="114"/>
    </row>
    <row r="859" ht="18.0" customHeight="1">
      <c r="A859" s="114"/>
      <c r="B859" s="547"/>
      <c r="C859" s="548"/>
      <c r="D859" s="547"/>
      <c r="E859" s="548"/>
      <c r="F859" s="547"/>
      <c r="G859" s="547"/>
      <c r="H859" s="549"/>
      <c r="I859" s="111"/>
      <c r="J859" s="22"/>
      <c r="K859" s="22"/>
      <c r="L859" s="22"/>
      <c r="M859" s="22"/>
      <c r="N859" s="114"/>
      <c r="O859" s="114"/>
      <c r="P859" s="114"/>
      <c r="Q859" s="124"/>
      <c r="R859" s="114"/>
      <c r="S859" s="114"/>
      <c r="T859" s="114"/>
      <c r="U859" s="114"/>
      <c r="V859" s="114"/>
      <c r="W859" s="114"/>
      <c r="X859" s="114"/>
      <c r="Y859" s="114"/>
      <c r="Z859" s="114"/>
      <c r="AA859" s="114"/>
    </row>
    <row r="860" ht="18.0" customHeight="1">
      <c r="A860" s="114"/>
      <c r="B860" s="547"/>
      <c r="C860" s="548"/>
      <c r="D860" s="547"/>
      <c r="E860" s="548"/>
      <c r="F860" s="547"/>
      <c r="G860" s="547"/>
      <c r="H860" s="549"/>
      <c r="I860" s="111"/>
      <c r="J860" s="22"/>
      <c r="K860" s="22"/>
      <c r="L860" s="22"/>
      <c r="M860" s="22"/>
      <c r="N860" s="114"/>
      <c r="O860" s="114"/>
      <c r="P860" s="114"/>
      <c r="Q860" s="124"/>
      <c r="R860" s="114"/>
      <c r="S860" s="114"/>
      <c r="T860" s="114"/>
      <c r="U860" s="114"/>
      <c r="V860" s="114"/>
      <c r="W860" s="114"/>
      <c r="X860" s="114"/>
      <c r="Y860" s="114"/>
      <c r="Z860" s="114"/>
      <c r="AA860" s="114"/>
    </row>
    <row r="861" ht="18.0" customHeight="1">
      <c r="A861" s="114"/>
      <c r="B861" s="547"/>
      <c r="C861" s="548"/>
      <c r="D861" s="547"/>
      <c r="E861" s="548"/>
      <c r="F861" s="547"/>
      <c r="G861" s="547"/>
      <c r="H861" s="549"/>
      <c r="I861" s="111"/>
      <c r="J861" s="22"/>
      <c r="K861" s="22"/>
      <c r="L861" s="22"/>
      <c r="M861" s="22"/>
      <c r="N861" s="114"/>
      <c r="O861" s="114"/>
      <c r="P861" s="114"/>
      <c r="Q861" s="124"/>
      <c r="R861" s="114"/>
      <c r="S861" s="114"/>
      <c r="T861" s="114"/>
      <c r="U861" s="114"/>
      <c r="V861" s="114"/>
      <c r="W861" s="114"/>
      <c r="X861" s="114"/>
      <c r="Y861" s="114"/>
      <c r="Z861" s="114"/>
      <c r="AA861" s="114"/>
    </row>
    <row r="862" ht="18.0" customHeight="1">
      <c r="A862" s="114"/>
      <c r="B862" s="547"/>
      <c r="C862" s="548"/>
      <c r="D862" s="547"/>
      <c r="E862" s="548"/>
      <c r="F862" s="547"/>
      <c r="G862" s="547"/>
      <c r="H862" s="549"/>
      <c r="I862" s="111"/>
      <c r="J862" s="22"/>
      <c r="K862" s="22"/>
      <c r="L862" s="22"/>
      <c r="M862" s="22"/>
      <c r="N862" s="114"/>
      <c r="O862" s="114"/>
      <c r="P862" s="114"/>
      <c r="Q862" s="124"/>
      <c r="R862" s="114"/>
      <c r="S862" s="114"/>
      <c r="T862" s="114"/>
      <c r="U862" s="114"/>
      <c r="V862" s="114"/>
      <c r="W862" s="114"/>
      <c r="X862" s="114"/>
      <c r="Y862" s="114"/>
      <c r="Z862" s="114"/>
      <c r="AA862" s="114"/>
    </row>
    <row r="863" ht="18.0" customHeight="1">
      <c r="A863" s="114"/>
      <c r="B863" s="547"/>
      <c r="C863" s="548"/>
      <c r="D863" s="547"/>
      <c r="E863" s="548"/>
      <c r="F863" s="547"/>
      <c r="G863" s="547"/>
      <c r="H863" s="549"/>
      <c r="I863" s="111"/>
      <c r="J863" s="22"/>
      <c r="K863" s="22"/>
      <c r="L863" s="22"/>
      <c r="M863" s="22"/>
      <c r="N863" s="114"/>
      <c r="O863" s="114"/>
      <c r="P863" s="114"/>
      <c r="Q863" s="124"/>
      <c r="R863" s="114"/>
      <c r="S863" s="114"/>
      <c r="T863" s="114"/>
      <c r="U863" s="114"/>
      <c r="V863" s="114"/>
      <c r="W863" s="114"/>
      <c r="X863" s="114"/>
      <c r="Y863" s="114"/>
      <c r="Z863" s="114"/>
      <c r="AA863" s="114"/>
    </row>
    <row r="864" ht="18.0" customHeight="1">
      <c r="A864" s="114"/>
      <c r="B864" s="547"/>
      <c r="C864" s="548"/>
      <c r="D864" s="547"/>
      <c r="E864" s="548"/>
      <c r="F864" s="547"/>
      <c r="G864" s="547"/>
      <c r="H864" s="549"/>
      <c r="I864" s="111"/>
      <c r="J864" s="22"/>
      <c r="K864" s="22"/>
      <c r="L864" s="22"/>
      <c r="M864" s="22"/>
      <c r="N864" s="114"/>
      <c r="O864" s="114"/>
      <c r="P864" s="114"/>
      <c r="Q864" s="124"/>
      <c r="R864" s="114"/>
      <c r="S864" s="114"/>
      <c r="T864" s="114"/>
      <c r="U864" s="114"/>
      <c r="V864" s="114"/>
      <c r="W864" s="114"/>
      <c r="X864" s="114"/>
      <c r="Y864" s="114"/>
      <c r="Z864" s="114"/>
      <c r="AA864" s="114"/>
    </row>
    <row r="865" ht="18.0" customHeight="1">
      <c r="A865" s="114"/>
      <c r="B865" s="547"/>
      <c r="C865" s="548"/>
      <c r="D865" s="547"/>
      <c r="E865" s="548"/>
      <c r="F865" s="547"/>
      <c r="G865" s="547"/>
      <c r="H865" s="549"/>
      <c r="I865" s="111"/>
      <c r="J865" s="22"/>
      <c r="K865" s="22"/>
      <c r="L865" s="22"/>
      <c r="M865" s="22"/>
      <c r="N865" s="114"/>
      <c r="O865" s="114"/>
      <c r="P865" s="114"/>
      <c r="Q865" s="124"/>
      <c r="R865" s="114"/>
      <c r="S865" s="114"/>
      <c r="T865" s="114"/>
      <c r="U865" s="114"/>
      <c r="V865" s="114"/>
      <c r="W865" s="114"/>
      <c r="X865" s="114"/>
      <c r="Y865" s="114"/>
      <c r="Z865" s="114"/>
      <c r="AA865" s="114"/>
    </row>
    <row r="866" ht="18.0" customHeight="1">
      <c r="A866" s="114"/>
      <c r="B866" s="547"/>
      <c r="C866" s="548"/>
      <c r="D866" s="547"/>
      <c r="E866" s="548"/>
      <c r="F866" s="547"/>
      <c r="G866" s="547"/>
      <c r="H866" s="549"/>
      <c r="I866" s="111"/>
      <c r="J866" s="22"/>
      <c r="K866" s="22"/>
      <c r="L866" s="22"/>
      <c r="M866" s="22"/>
      <c r="N866" s="114"/>
      <c r="O866" s="114"/>
      <c r="P866" s="114"/>
      <c r="Q866" s="124"/>
      <c r="R866" s="114"/>
      <c r="S866" s="114"/>
      <c r="T866" s="114"/>
      <c r="U866" s="114"/>
      <c r="V866" s="114"/>
      <c r="W866" s="114"/>
      <c r="X866" s="114"/>
      <c r="Y866" s="114"/>
      <c r="Z866" s="114"/>
      <c r="AA866" s="114"/>
    </row>
    <row r="867" ht="18.0" customHeight="1">
      <c r="A867" s="114"/>
      <c r="B867" s="547"/>
      <c r="C867" s="548"/>
      <c r="D867" s="547"/>
      <c r="E867" s="548"/>
      <c r="F867" s="547"/>
      <c r="G867" s="547"/>
      <c r="H867" s="549"/>
      <c r="I867" s="111"/>
      <c r="J867" s="22"/>
      <c r="K867" s="22"/>
      <c r="L867" s="22"/>
      <c r="M867" s="22"/>
      <c r="N867" s="114"/>
      <c r="O867" s="114"/>
      <c r="P867" s="114"/>
      <c r="Q867" s="124"/>
      <c r="R867" s="114"/>
      <c r="S867" s="114"/>
      <c r="T867" s="114"/>
      <c r="U867" s="114"/>
      <c r="V867" s="114"/>
      <c r="W867" s="114"/>
      <c r="X867" s="114"/>
      <c r="Y867" s="114"/>
      <c r="Z867" s="114"/>
      <c r="AA867" s="114"/>
    </row>
    <row r="868" ht="18.0" customHeight="1">
      <c r="A868" s="114"/>
      <c r="B868" s="547"/>
      <c r="C868" s="548"/>
      <c r="D868" s="547"/>
      <c r="E868" s="548"/>
      <c r="F868" s="547"/>
      <c r="G868" s="547"/>
      <c r="H868" s="549"/>
      <c r="I868" s="111"/>
      <c r="J868" s="22"/>
      <c r="K868" s="22"/>
      <c r="L868" s="22"/>
      <c r="M868" s="22"/>
      <c r="N868" s="114"/>
      <c r="O868" s="114"/>
      <c r="P868" s="114"/>
      <c r="Q868" s="124"/>
      <c r="R868" s="114"/>
      <c r="S868" s="114"/>
      <c r="T868" s="114"/>
      <c r="U868" s="114"/>
      <c r="V868" s="114"/>
      <c r="W868" s="114"/>
      <c r="X868" s="114"/>
      <c r="Y868" s="114"/>
      <c r="Z868" s="114"/>
      <c r="AA868" s="114"/>
    </row>
    <row r="869" ht="18.0" customHeight="1">
      <c r="A869" s="114"/>
      <c r="B869" s="547"/>
      <c r="C869" s="548"/>
      <c r="D869" s="547"/>
      <c r="E869" s="548"/>
      <c r="F869" s="547"/>
      <c r="G869" s="547"/>
      <c r="H869" s="549"/>
      <c r="I869" s="111"/>
      <c r="J869" s="22"/>
      <c r="K869" s="22"/>
      <c r="L869" s="22"/>
      <c r="M869" s="22"/>
      <c r="N869" s="114"/>
      <c r="O869" s="114"/>
      <c r="P869" s="114"/>
      <c r="Q869" s="124"/>
      <c r="R869" s="114"/>
      <c r="S869" s="114"/>
      <c r="T869" s="114"/>
      <c r="U869" s="114"/>
      <c r="V869" s="114"/>
      <c r="W869" s="114"/>
      <c r="X869" s="114"/>
      <c r="Y869" s="114"/>
      <c r="Z869" s="114"/>
      <c r="AA869" s="114"/>
    </row>
    <row r="870" ht="18.0" customHeight="1">
      <c r="A870" s="114"/>
      <c r="B870" s="547"/>
      <c r="C870" s="548"/>
      <c r="D870" s="547"/>
      <c r="E870" s="548"/>
      <c r="F870" s="547"/>
      <c r="G870" s="547"/>
      <c r="H870" s="549"/>
      <c r="I870" s="111"/>
      <c r="J870" s="22"/>
      <c r="K870" s="22"/>
      <c r="L870" s="22"/>
      <c r="M870" s="22"/>
      <c r="N870" s="114"/>
      <c r="O870" s="114"/>
      <c r="P870" s="114"/>
      <c r="Q870" s="124"/>
      <c r="R870" s="114"/>
      <c r="S870" s="114"/>
      <c r="T870" s="114"/>
      <c r="U870" s="114"/>
      <c r="V870" s="114"/>
      <c r="W870" s="114"/>
      <c r="X870" s="114"/>
      <c r="Y870" s="114"/>
      <c r="Z870" s="114"/>
      <c r="AA870" s="114"/>
    </row>
    <row r="871" ht="18.0" customHeight="1">
      <c r="A871" s="114"/>
      <c r="B871" s="547"/>
      <c r="C871" s="548"/>
      <c r="D871" s="547"/>
      <c r="E871" s="548"/>
      <c r="F871" s="547"/>
      <c r="G871" s="547"/>
      <c r="H871" s="549"/>
      <c r="I871" s="111"/>
      <c r="J871" s="22"/>
      <c r="K871" s="22"/>
      <c r="L871" s="22"/>
      <c r="M871" s="22"/>
      <c r="N871" s="114"/>
      <c r="O871" s="114"/>
      <c r="P871" s="114"/>
      <c r="Q871" s="124"/>
      <c r="R871" s="114"/>
      <c r="S871" s="114"/>
      <c r="T871" s="114"/>
      <c r="U871" s="114"/>
      <c r="V871" s="114"/>
      <c r="W871" s="114"/>
      <c r="X871" s="114"/>
      <c r="Y871" s="114"/>
      <c r="Z871" s="114"/>
      <c r="AA871" s="114"/>
    </row>
    <row r="872" ht="18.0" customHeight="1">
      <c r="A872" s="114"/>
      <c r="B872" s="547"/>
      <c r="C872" s="548"/>
      <c r="D872" s="547"/>
      <c r="E872" s="548"/>
      <c r="F872" s="547"/>
      <c r="G872" s="547"/>
      <c r="H872" s="549"/>
      <c r="I872" s="111"/>
      <c r="J872" s="22"/>
      <c r="K872" s="22"/>
      <c r="L872" s="22"/>
      <c r="M872" s="22"/>
      <c r="N872" s="114"/>
      <c r="O872" s="114"/>
      <c r="P872" s="114"/>
      <c r="Q872" s="124"/>
      <c r="R872" s="114"/>
      <c r="S872" s="114"/>
      <c r="T872" s="114"/>
      <c r="U872" s="114"/>
      <c r="V872" s="114"/>
      <c r="W872" s="114"/>
      <c r="X872" s="114"/>
      <c r="Y872" s="114"/>
      <c r="Z872" s="114"/>
      <c r="AA872" s="114"/>
    </row>
    <row r="873" ht="18.0" customHeight="1">
      <c r="A873" s="114"/>
      <c r="B873" s="547"/>
      <c r="C873" s="548"/>
      <c r="D873" s="547"/>
      <c r="E873" s="548"/>
      <c r="F873" s="547"/>
      <c r="G873" s="547"/>
      <c r="H873" s="549"/>
      <c r="I873" s="111"/>
      <c r="J873" s="22"/>
      <c r="K873" s="22"/>
      <c r="L873" s="22"/>
      <c r="M873" s="22"/>
      <c r="N873" s="114"/>
      <c r="O873" s="114"/>
      <c r="P873" s="114"/>
      <c r="Q873" s="124"/>
      <c r="R873" s="114"/>
      <c r="S873" s="114"/>
      <c r="T873" s="114"/>
      <c r="U873" s="114"/>
      <c r="V873" s="114"/>
      <c r="W873" s="114"/>
      <c r="X873" s="114"/>
      <c r="Y873" s="114"/>
      <c r="Z873" s="114"/>
      <c r="AA873" s="114"/>
    </row>
    <row r="874" ht="18.0" customHeight="1">
      <c r="A874" s="114"/>
      <c r="B874" s="547"/>
      <c r="C874" s="548"/>
      <c r="D874" s="547"/>
      <c r="E874" s="548"/>
      <c r="F874" s="547"/>
      <c r="G874" s="547"/>
      <c r="H874" s="549"/>
      <c r="I874" s="111"/>
      <c r="J874" s="22"/>
      <c r="K874" s="22"/>
      <c r="L874" s="22"/>
      <c r="M874" s="22"/>
      <c r="N874" s="114"/>
      <c r="O874" s="114"/>
      <c r="P874" s="114"/>
      <c r="Q874" s="124"/>
      <c r="R874" s="114"/>
      <c r="S874" s="114"/>
      <c r="T874" s="114"/>
      <c r="U874" s="114"/>
      <c r="V874" s="114"/>
      <c r="W874" s="114"/>
      <c r="X874" s="114"/>
      <c r="Y874" s="114"/>
      <c r="Z874" s="114"/>
      <c r="AA874" s="114"/>
    </row>
    <row r="875" ht="18.0" customHeight="1">
      <c r="A875" s="114"/>
      <c r="B875" s="547"/>
      <c r="C875" s="548"/>
      <c r="D875" s="547"/>
      <c r="E875" s="548"/>
      <c r="F875" s="547"/>
      <c r="G875" s="547"/>
      <c r="H875" s="549"/>
      <c r="I875" s="111"/>
      <c r="J875" s="22"/>
      <c r="K875" s="22"/>
      <c r="L875" s="22"/>
      <c r="M875" s="22"/>
      <c r="N875" s="114"/>
      <c r="O875" s="114"/>
      <c r="P875" s="114"/>
      <c r="Q875" s="124"/>
      <c r="R875" s="114"/>
      <c r="S875" s="114"/>
      <c r="T875" s="114"/>
      <c r="U875" s="114"/>
      <c r="V875" s="114"/>
      <c r="W875" s="114"/>
      <c r="X875" s="114"/>
      <c r="Y875" s="114"/>
      <c r="Z875" s="114"/>
      <c r="AA875" s="114"/>
    </row>
    <row r="876" ht="18.0" customHeight="1">
      <c r="A876" s="114"/>
      <c r="B876" s="547"/>
      <c r="C876" s="548"/>
      <c r="D876" s="547"/>
      <c r="E876" s="548"/>
      <c r="F876" s="547"/>
      <c r="G876" s="547"/>
      <c r="H876" s="549"/>
      <c r="I876" s="111"/>
      <c r="J876" s="22"/>
      <c r="K876" s="22"/>
      <c r="L876" s="22"/>
      <c r="M876" s="22"/>
      <c r="N876" s="114"/>
      <c r="O876" s="114"/>
      <c r="P876" s="114"/>
      <c r="Q876" s="124"/>
      <c r="R876" s="114"/>
      <c r="S876" s="114"/>
      <c r="T876" s="114"/>
      <c r="U876" s="114"/>
      <c r="V876" s="114"/>
      <c r="W876" s="114"/>
      <c r="X876" s="114"/>
      <c r="Y876" s="114"/>
      <c r="Z876" s="114"/>
      <c r="AA876" s="114"/>
    </row>
    <row r="877" ht="18.0" customHeight="1">
      <c r="A877" s="114"/>
      <c r="B877" s="547"/>
      <c r="C877" s="548"/>
      <c r="D877" s="547"/>
      <c r="E877" s="548"/>
      <c r="F877" s="547"/>
      <c r="G877" s="547"/>
      <c r="H877" s="549"/>
      <c r="I877" s="111"/>
      <c r="J877" s="22"/>
      <c r="K877" s="22"/>
      <c r="L877" s="22"/>
      <c r="M877" s="22"/>
      <c r="N877" s="114"/>
      <c r="O877" s="114"/>
      <c r="P877" s="114"/>
      <c r="Q877" s="124"/>
      <c r="R877" s="114"/>
      <c r="S877" s="114"/>
      <c r="T877" s="114"/>
      <c r="U877" s="114"/>
      <c r="V877" s="114"/>
      <c r="W877" s="114"/>
      <c r="X877" s="114"/>
      <c r="Y877" s="114"/>
      <c r="Z877" s="114"/>
      <c r="AA877" s="114"/>
    </row>
    <row r="878" ht="18.0" customHeight="1">
      <c r="A878" s="114"/>
      <c r="B878" s="547"/>
      <c r="C878" s="548"/>
      <c r="D878" s="547"/>
      <c r="E878" s="548"/>
      <c r="F878" s="547"/>
      <c r="G878" s="547"/>
      <c r="H878" s="549"/>
      <c r="I878" s="111"/>
      <c r="J878" s="22"/>
      <c r="K878" s="22"/>
      <c r="L878" s="22"/>
      <c r="M878" s="22"/>
      <c r="N878" s="114"/>
      <c r="O878" s="114"/>
      <c r="P878" s="114"/>
      <c r="Q878" s="124"/>
      <c r="R878" s="114"/>
      <c r="S878" s="114"/>
      <c r="T878" s="114"/>
      <c r="U878" s="114"/>
      <c r="V878" s="114"/>
      <c r="W878" s="114"/>
      <c r="X878" s="114"/>
      <c r="Y878" s="114"/>
      <c r="Z878" s="114"/>
      <c r="AA878" s="114"/>
    </row>
    <row r="879" ht="18.0" customHeight="1">
      <c r="A879" s="114"/>
      <c r="B879" s="547"/>
      <c r="C879" s="548"/>
      <c r="D879" s="547"/>
      <c r="E879" s="548"/>
      <c r="F879" s="547"/>
      <c r="G879" s="547"/>
      <c r="H879" s="549"/>
      <c r="I879" s="111"/>
      <c r="J879" s="22"/>
      <c r="K879" s="22"/>
      <c r="L879" s="22"/>
      <c r="M879" s="22"/>
      <c r="N879" s="114"/>
      <c r="O879" s="114"/>
      <c r="P879" s="114"/>
      <c r="Q879" s="124"/>
      <c r="R879" s="114"/>
      <c r="S879" s="114"/>
      <c r="T879" s="114"/>
      <c r="U879" s="114"/>
      <c r="V879" s="114"/>
      <c r="W879" s="114"/>
      <c r="X879" s="114"/>
      <c r="Y879" s="114"/>
      <c r="Z879" s="114"/>
      <c r="AA879" s="114"/>
    </row>
    <row r="880" ht="18.0" customHeight="1">
      <c r="A880" s="114"/>
      <c r="B880" s="547"/>
      <c r="C880" s="548"/>
      <c r="D880" s="547"/>
      <c r="E880" s="548"/>
      <c r="F880" s="547"/>
      <c r="G880" s="547"/>
      <c r="H880" s="549"/>
      <c r="I880" s="111"/>
      <c r="J880" s="22"/>
      <c r="K880" s="22"/>
      <c r="L880" s="22"/>
      <c r="M880" s="22"/>
      <c r="N880" s="114"/>
      <c r="O880" s="114"/>
      <c r="P880" s="114"/>
      <c r="Q880" s="124"/>
      <c r="R880" s="114"/>
      <c r="S880" s="114"/>
      <c r="T880" s="114"/>
      <c r="U880" s="114"/>
      <c r="V880" s="114"/>
      <c r="W880" s="114"/>
      <c r="X880" s="114"/>
      <c r="Y880" s="114"/>
      <c r="Z880" s="114"/>
      <c r="AA880" s="114"/>
    </row>
    <row r="881" ht="18.0" customHeight="1">
      <c r="A881" s="114"/>
      <c r="B881" s="547"/>
      <c r="C881" s="548"/>
      <c r="D881" s="547"/>
      <c r="E881" s="548"/>
      <c r="F881" s="547"/>
      <c r="G881" s="547"/>
      <c r="H881" s="549"/>
      <c r="I881" s="111"/>
      <c r="J881" s="22"/>
      <c r="K881" s="22"/>
      <c r="L881" s="22"/>
      <c r="M881" s="22"/>
      <c r="N881" s="114"/>
      <c r="O881" s="114"/>
      <c r="P881" s="114"/>
      <c r="Q881" s="124"/>
      <c r="R881" s="114"/>
      <c r="S881" s="114"/>
      <c r="T881" s="114"/>
      <c r="U881" s="114"/>
      <c r="V881" s="114"/>
      <c r="W881" s="114"/>
      <c r="X881" s="114"/>
      <c r="Y881" s="114"/>
      <c r="Z881" s="114"/>
      <c r="AA881" s="114"/>
    </row>
    <row r="882" ht="18.0" customHeight="1">
      <c r="A882" s="114"/>
      <c r="B882" s="547"/>
      <c r="C882" s="548"/>
      <c r="D882" s="547"/>
      <c r="E882" s="548"/>
      <c r="F882" s="547"/>
      <c r="G882" s="547"/>
      <c r="H882" s="549"/>
      <c r="I882" s="111"/>
      <c r="J882" s="22"/>
      <c r="K882" s="22"/>
      <c r="L882" s="22"/>
      <c r="M882" s="22"/>
      <c r="N882" s="114"/>
      <c r="O882" s="114"/>
      <c r="P882" s="114"/>
      <c r="Q882" s="124"/>
      <c r="R882" s="114"/>
      <c r="S882" s="114"/>
      <c r="T882" s="114"/>
      <c r="U882" s="114"/>
      <c r="V882" s="114"/>
      <c r="W882" s="114"/>
      <c r="X882" s="114"/>
      <c r="Y882" s="114"/>
      <c r="Z882" s="114"/>
      <c r="AA882" s="114"/>
    </row>
    <row r="883" ht="18.0" customHeight="1">
      <c r="A883" s="114"/>
      <c r="B883" s="547"/>
      <c r="C883" s="548"/>
      <c r="D883" s="547"/>
      <c r="E883" s="548"/>
      <c r="F883" s="547"/>
      <c r="G883" s="547"/>
      <c r="H883" s="549"/>
      <c r="I883" s="111"/>
      <c r="J883" s="22"/>
      <c r="K883" s="22"/>
      <c r="L883" s="22"/>
      <c r="M883" s="22"/>
      <c r="N883" s="114"/>
      <c r="O883" s="114"/>
      <c r="P883" s="114"/>
      <c r="Q883" s="124"/>
      <c r="R883" s="114"/>
      <c r="S883" s="114"/>
      <c r="T883" s="114"/>
      <c r="U883" s="114"/>
      <c r="V883" s="114"/>
      <c r="W883" s="114"/>
      <c r="X883" s="114"/>
      <c r="Y883" s="114"/>
      <c r="Z883" s="114"/>
      <c r="AA883" s="114"/>
    </row>
    <row r="884" ht="18.0" customHeight="1">
      <c r="A884" s="114"/>
      <c r="B884" s="547"/>
      <c r="C884" s="548"/>
      <c r="D884" s="547"/>
      <c r="E884" s="548"/>
      <c r="F884" s="547"/>
      <c r="G884" s="547"/>
      <c r="H884" s="549"/>
      <c r="I884" s="111"/>
      <c r="J884" s="22"/>
      <c r="K884" s="22"/>
      <c r="L884" s="22"/>
      <c r="M884" s="22"/>
      <c r="N884" s="114"/>
      <c r="O884" s="114"/>
      <c r="P884" s="114"/>
      <c r="Q884" s="124"/>
      <c r="R884" s="114"/>
      <c r="S884" s="114"/>
      <c r="T884" s="114"/>
      <c r="U884" s="114"/>
      <c r="V884" s="114"/>
      <c r="W884" s="114"/>
      <c r="X884" s="114"/>
      <c r="Y884" s="114"/>
      <c r="Z884" s="114"/>
      <c r="AA884" s="114"/>
    </row>
    <row r="885" ht="18.0" customHeight="1">
      <c r="A885" s="114"/>
      <c r="B885" s="547"/>
      <c r="C885" s="548"/>
      <c r="D885" s="547"/>
      <c r="E885" s="548"/>
      <c r="F885" s="547"/>
      <c r="G885" s="547"/>
      <c r="H885" s="549"/>
      <c r="I885" s="111"/>
      <c r="J885" s="22"/>
      <c r="K885" s="22"/>
      <c r="L885" s="22"/>
      <c r="M885" s="22"/>
      <c r="N885" s="114"/>
      <c r="O885" s="114"/>
      <c r="P885" s="114"/>
      <c r="Q885" s="124"/>
      <c r="R885" s="114"/>
      <c r="S885" s="114"/>
      <c r="T885" s="114"/>
      <c r="U885" s="114"/>
      <c r="V885" s="114"/>
      <c r="W885" s="114"/>
      <c r="X885" s="114"/>
      <c r="Y885" s="114"/>
      <c r="Z885" s="114"/>
      <c r="AA885" s="114"/>
    </row>
    <row r="886" ht="18.0" customHeight="1">
      <c r="A886" s="114"/>
      <c r="B886" s="547"/>
      <c r="C886" s="548"/>
      <c r="D886" s="547"/>
      <c r="E886" s="548"/>
      <c r="F886" s="547"/>
      <c r="G886" s="547"/>
      <c r="H886" s="549"/>
      <c r="I886" s="111"/>
      <c r="J886" s="22"/>
      <c r="K886" s="22"/>
      <c r="L886" s="22"/>
      <c r="M886" s="22"/>
      <c r="N886" s="114"/>
      <c r="O886" s="114"/>
      <c r="P886" s="114"/>
      <c r="Q886" s="124"/>
      <c r="R886" s="114"/>
      <c r="S886" s="114"/>
      <c r="T886" s="114"/>
      <c r="U886" s="114"/>
      <c r="V886" s="114"/>
      <c r="W886" s="114"/>
      <c r="X886" s="114"/>
      <c r="Y886" s="114"/>
      <c r="Z886" s="114"/>
      <c r="AA886" s="114"/>
    </row>
    <row r="887" ht="18.0" customHeight="1">
      <c r="A887" s="114"/>
      <c r="B887" s="547"/>
      <c r="C887" s="548"/>
      <c r="D887" s="547"/>
      <c r="E887" s="548"/>
      <c r="F887" s="547"/>
      <c r="G887" s="547"/>
      <c r="H887" s="549"/>
      <c r="I887" s="111"/>
      <c r="J887" s="22"/>
      <c r="K887" s="22"/>
      <c r="L887" s="22"/>
      <c r="M887" s="22"/>
      <c r="N887" s="114"/>
      <c r="O887" s="114"/>
      <c r="P887" s="114"/>
      <c r="Q887" s="124"/>
      <c r="R887" s="114"/>
      <c r="S887" s="114"/>
      <c r="T887" s="114"/>
      <c r="U887" s="114"/>
      <c r="V887" s="114"/>
      <c r="W887" s="114"/>
      <c r="X887" s="114"/>
      <c r="Y887" s="114"/>
      <c r="Z887" s="114"/>
      <c r="AA887" s="114"/>
    </row>
    <row r="888" ht="18.0" customHeight="1">
      <c r="A888" s="114"/>
      <c r="B888" s="547"/>
      <c r="C888" s="548"/>
      <c r="D888" s="547"/>
      <c r="E888" s="548"/>
      <c r="F888" s="547"/>
      <c r="G888" s="547"/>
      <c r="H888" s="549"/>
      <c r="I888" s="111"/>
      <c r="J888" s="22"/>
      <c r="K888" s="22"/>
      <c r="L888" s="22"/>
      <c r="M888" s="22"/>
      <c r="N888" s="114"/>
      <c r="O888" s="114"/>
      <c r="P888" s="114"/>
      <c r="Q888" s="124"/>
      <c r="R888" s="114"/>
      <c r="S888" s="114"/>
      <c r="T888" s="114"/>
      <c r="U888" s="114"/>
      <c r="V888" s="114"/>
      <c r="W888" s="114"/>
      <c r="X888" s="114"/>
      <c r="Y888" s="114"/>
      <c r="Z888" s="114"/>
      <c r="AA888" s="114"/>
    </row>
    <row r="889" ht="18.0" customHeight="1">
      <c r="A889" s="114"/>
      <c r="B889" s="547"/>
      <c r="C889" s="548"/>
      <c r="D889" s="547"/>
      <c r="E889" s="548"/>
      <c r="F889" s="547"/>
      <c r="G889" s="547"/>
      <c r="H889" s="549"/>
      <c r="I889" s="111"/>
      <c r="J889" s="22"/>
      <c r="K889" s="22"/>
      <c r="L889" s="22"/>
      <c r="M889" s="22"/>
      <c r="N889" s="114"/>
      <c r="O889" s="114"/>
      <c r="P889" s="114"/>
      <c r="Q889" s="124"/>
      <c r="R889" s="114"/>
      <c r="S889" s="114"/>
      <c r="T889" s="114"/>
      <c r="U889" s="114"/>
      <c r="V889" s="114"/>
      <c r="W889" s="114"/>
      <c r="X889" s="114"/>
      <c r="Y889" s="114"/>
      <c r="Z889" s="114"/>
      <c r="AA889" s="114"/>
    </row>
    <row r="890" ht="18.0" customHeight="1">
      <c r="A890" s="114"/>
      <c r="B890" s="547"/>
      <c r="C890" s="548"/>
      <c r="D890" s="547"/>
      <c r="E890" s="548"/>
      <c r="F890" s="547"/>
      <c r="G890" s="547"/>
      <c r="H890" s="549"/>
      <c r="I890" s="111"/>
      <c r="J890" s="22"/>
      <c r="K890" s="22"/>
      <c r="L890" s="22"/>
      <c r="M890" s="22"/>
      <c r="N890" s="114"/>
      <c r="O890" s="114"/>
      <c r="P890" s="114"/>
      <c r="Q890" s="124"/>
      <c r="R890" s="114"/>
      <c r="S890" s="114"/>
      <c r="T890" s="114"/>
      <c r="U890" s="114"/>
      <c r="V890" s="114"/>
      <c r="W890" s="114"/>
      <c r="X890" s="114"/>
      <c r="Y890" s="114"/>
      <c r="Z890" s="114"/>
      <c r="AA890" s="114"/>
    </row>
    <row r="891" ht="18.0" customHeight="1">
      <c r="A891" s="114"/>
      <c r="B891" s="547"/>
      <c r="C891" s="548"/>
      <c r="D891" s="547"/>
      <c r="E891" s="548"/>
      <c r="F891" s="547"/>
      <c r="G891" s="547"/>
      <c r="H891" s="549"/>
      <c r="I891" s="111"/>
      <c r="J891" s="22"/>
      <c r="K891" s="22"/>
      <c r="L891" s="22"/>
      <c r="M891" s="22"/>
      <c r="N891" s="114"/>
      <c r="O891" s="114"/>
      <c r="P891" s="114"/>
      <c r="Q891" s="124"/>
      <c r="R891" s="114"/>
      <c r="S891" s="114"/>
      <c r="T891" s="114"/>
      <c r="U891" s="114"/>
      <c r="V891" s="114"/>
      <c r="W891" s="114"/>
      <c r="X891" s="114"/>
      <c r="Y891" s="114"/>
      <c r="Z891" s="114"/>
      <c r="AA891" s="114"/>
    </row>
    <row r="892" ht="18.0" customHeight="1">
      <c r="A892" s="114"/>
      <c r="B892" s="547"/>
      <c r="C892" s="548"/>
      <c r="D892" s="547"/>
      <c r="E892" s="548"/>
      <c r="F892" s="547"/>
      <c r="G892" s="547"/>
      <c r="H892" s="549"/>
      <c r="I892" s="111"/>
      <c r="J892" s="22"/>
      <c r="K892" s="22"/>
      <c r="L892" s="22"/>
      <c r="M892" s="22"/>
      <c r="N892" s="114"/>
      <c r="O892" s="114"/>
      <c r="P892" s="114"/>
      <c r="Q892" s="124"/>
      <c r="R892" s="114"/>
      <c r="S892" s="114"/>
      <c r="T892" s="114"/>
      <c r="U892" s="114"/>
      <c r="V892" s="114"/>
      <c r="W892" s="114"/>
      <c r="X892" s="114"/>
      <c r="Y892" s="114"/>
      <c r="Z892" s="114"/>
      <c r="AA892" s="114"/>
    </row>
    <row r="893" ht="18.0" customHeight="1">
      <c r="A893" s="114"/>
      <c r="B893" s="547"/>
      <c r="C893" s="548"/>
      <c r="D893" s="547"/>
      <c r="E893" s="548"/>
      <c r="F893" s="547"/>
      <c r="G893" s="547"/>
      <c r="H893" s="549"/>
      <c r="I893" s="111"/>
      <c r="J893" s="22"/>
      <c r="K893" s="22"/>
      <c r="L893" s="22"/>
      <c r="M893" s="22"/>
      <c r="N893" s="114"/>
      <c r="O893" s="114"/>
      <c r="P893" s="114"/>
      <c r="Q893" s="124"/>
      <c r="R893" s="114"/>
      <c r="S893" s="114"/>
      <c r="T893" s="114"/>
      <c r="U893" s="114"/>
      <c r="V893" s="114"/>
      <c r="W893" s="114"/>
      <c r="X893" s="114"/>
      <c r="Y893" s="114"/>
      <c r="Z893" s="114"/>
      <c r="AA893" s="114"/>
    </row>
    <row r="894" ht="18.0" customHeight="1">
      <c r="A894" s="114"/>
      <c r="B894" s="547"/>
      <c r="C894" s="548"/>
      <c r="D894" s="547"/>
      <c r="E894" s="548"/>
      <c r="F894" s="547"/>
      <c r="G894" s="547"/>
      <c r="H894" s="549"/>
      <c r="I894" s="111"/>
      <c r="J894" s="22"/>
      <c r="K894" s="22"/>
      <c r="L894" s="22"/>
      <c r="M894" s="22"/>
      <c r="N894" s="114"/>
      <c r="O894" s="114"/>
      <c r="P894" s="114"/>
      <c r="Q894" s="124"/>
      <c r="R894" s="114"/>
      <c r="S894" s="114"/>
      <c r="T894" s="114"/>
      <c r="U894" s="114"/>
      <c r="V894" s="114"/>
      <c r="W894" s="114"/>
      <c r="X894" s="114"/>
      <c r="Y894" s="114"/>
      <c r="Z894" s="114"/>
      <c r="AA894" s="114"/>
    </row>
    <row r="895" ht="18.0" customHeight="1">
      <c r="A895" s="114"/>
      <c r="B895" s="547"/>
      <c r="C895" s="548"/>
      <c r="D895" s="547"/>
      <c r="E895" s="548"/>
      <c r="F895" s="547"/>
      <c r="G895" s="547"/>
      <c r="H895" s="549"/>
      <c r="I895" s="111"/>
      <c r="J895" s="22"/>
      <c r="K895" s="22"/>
      <c r="L895" s="22"/>
      <c r="M895" s="22"/>
      <c r="N895" s="114"/>
      <c r="O895" s="114"/>
      <c r="P895" s="114"/>
      <c r="Q895" s="124"/>
      <c r="R895" s="114"/>
      <c r="S895" s="114"/>
      <c r="T895" s="114"/>
      <c r="U895" s="114"/>
      <c r="V895" s="114"/>
      <c r="W895" s="114"/>
      <c r="X895" s="114"/>
      <c r="Y895" s="114"/>
      <c r="Z895" s="114"/>
      <c r="AA895" s="114"/>
    </row>
    <row r="896" ht="18.0" customHeight="1">
      <c r="A896" s="114"/>
      <c r="B896" s="547"/>
      <c r="C896" s="548"/>
      <c r="D896" s="547"/>
      <c r="E896" s="548"/>
      <c r="F896" s="547"/>
      <c r="G896" s="547"/>
      <c r="H896" s="549"/>
      <c r="I896" s="111"/>
      <c r="J896" s="22"/>
      <c r="K896" s="22"/>
      <c r="L896" s="22"/>
      <c r="M896" s="22"/>
      <c r="N896" s="114"/>
      <c r="O896" s="114"/>
      <c r="P896" s="114"/>
      <c r="Q896" s="124"/>
      <c r="R896" s="114"/>
      <c r="S896" s="114"/>
      <c r="T896" s="114"/>
      <c r="U896" s="114"/>
      <c r="V896" s="114"/>
      <c r="W896" s="114"/>
      <c r="X896" s="114"/>
      <c r="Y896" s="114"/>
      <c r="Z896" s="114"/>
      <c r="AA896" s="114"/>
    </row>
    <row r="897" ht="18.0" customHeight="1">
      <c r="A897" s="114"/>
      <c r="B897" s="547"/>
      <c r="C897" s="548"/>
      <c r="D897" s="547"/>
      <c r="E897" s="548"/>
      <c r="F897" s="547"/>
      <c r="G897" s="547"/>
      <c r="H897" s="549"/>
      <c r="I897" s="111"/>
      <c r="J897" s="22"/>
      <c r="K897" s="22"/>
      <c r="L897" s="22"/>
      <c r="M897" s="22"/>
      <c r="N897" s="114"/>
      <c r="O897" s="114"/>
      <c r="P897" s="114"/>
      <c r="Q897" s="124"/>
      <c r="R897" s="114"/>
      <c r="S897" s="114"/>
      <c r="T897" s="114"/>
      <c r="U897" s="114"/>
      <c r="V897" s="114"/>
      <c r="W897" s="114"/>
      <c r="X897" s="114"/>
      <c r="Y897" s="114"/>
      <c r="Z897" s="114"/>
      <c r="AA897" s="114"/>
    </row>
    <row r="898" ht="18.0" customHeight="1">
      <c r="A898" s="114"/>
      <c r="B898" s="547"/>
      <c r="C898" s="548"/>
      <c r="D898" s="547"/>
      <c r="E898" s="548"/>
      <c r="F898" s="547"/>
      <c r="G898" s="547"/>
      <c r="H898" s="549"/>
      <c r="I898" s="111"/>
      <c r="J898" s="22"/>
      <c r="K898" s="22"/>
      <c r="L898" s="22"/>
      <c r="M898" s="22"/>
      <c r="N898" s="114"/>
      <c r="O898" s="114"/>
      <c r="P898" s="114"/>
      <c r="Q898" s="124"/>
      <c r="R898" s="114"/>
      <c r="S898" s="114"/>
      <c r="T898" s="114"/>
      <c r="U898" s="114"/>
      <c r="V898" s="114"/>
      <c r="W898" s="114"/>
      <c r="X898" s="114"/>
      <c r="Y898" s="114"/>
      <c r="Z898" s="114"/>
      <c r="AA898" s="114"/>
    </row>
    <row r="899" ht="18.0" customHeight="1">
      <c r="A899" s="114"/>
      <c r="B899" s="547"/>
      <c r="C899" s="548"/>
      <c r="D899" s="547"/>
      <c r="E899" s="548"/>
      <c r="F899" s="547"/>
      <c r="G899" s="547"/>
      <c r="H899" s="549"/>
      <c r="I899" s="111"/>
      <c r="J899" s="22"/>
      <c r="K899" s="22"/>
      <c r="L899" s="22"/>
      <c r="M899" s="22"/>
      <c r="N899" s="114"/>
      <c r="O899" s="114"/>
      <c r="P899" s="114"/>
      <c r="Q899" s="124"/>
      <c r="R899" s="114"/>
      <c r="S899" s="114"/>
      <c r="T899" s="114"/>
      <c r="U899" s="114"/>
      <c r="V899" s="114"/>
      <c r="W899" s="114"/>
      <c r="X899" s="114"/>
      <c r="Y899" s="114"/>
      <c r="Z899" s="114"/>
      <c r="AA899" s="114"/>
    </row>
    <row r="900" ht="18.0" customHeight="1">
      <c r="A900" s="114"/>
      <c r="B900" s="547"/>
      <c r="C900" s="548"/>
      <c r="D900" s="547"/>
      <c r="E900" s="548"/>
      <c r="F900" s="547"/>
      <c r="G900" s="547"/>
      <c r="H900" s="549"/>
      <c r="I900" s="111"/>
      <c r="J900" s="22"/>
      <c r="K900" s="22"/>
      <c r="L900" s="22"/>
      <c r="M900" s="22"/>
      <c r="N900" s="114"/>
      <c r="O900" s="114"/>
      <c r="P900" s="114"/>
      <c r="Q900" s="124"/>
      <c r="R900" s="114"/>
      <c r="S900" s="114"/>
      <c r="T900" s="114"/>
      <c r="U900" s="114"/>
      <c r="V900" s="114"/>
      <c r="W900" s="114"/>
      <c r="X900" s="114"/>
      <c r="Y900" s="114"/>
      <c r="Z900" s="114"/>
      <c r="AA900" s="114"/>
    </row>
    <row r="901" ht="18.0" customHeight="1">
      <c r="A901" s="114"/>
      <c r="B901" s="547"/>
      <c r="C901" s="548"/>
      <c r="D901" s="547"/>
      <c r="E901" s="548"/>
      <c r="F901" s="547"/>
      <c r="G901" s="547"/>
      <c r="H901" s="549"/>
      <c r="I901" s="111"/>
      <c r="J901" s="22"/>
      <c r="K901" s="22"/>
      <c r="L901" s="22"/>
      <c r="M901" s="22"/>
      <c r="N901" s="114"/>
      <c r="O901" s="114"/>
      <c r="P901" s="114"/>
      <c r="Q901" s="124"/>
      <c r="R901" s="114"/>
      <c r="S901" s="114"/>
      <c r="T901" s="114"/>
      <c r="U901" s="114"/>
      <c r="V901" s="114"/>
      <c r="W901" s="114"/>
      <c r="X901" s="114"/>
      <c r="Y901" s="114"/>
      <c r="Z901" s="114"/>
      <c r="AA901" s="114"/>
    </row>
    <row r="902" ht="18.0" customHeight="1">
      <c r="A902" s="114"/>
      <c r="B902" s="547"/>
      <c r="C902" s="548"/>
      <c r="D902" s="547"/>
      <c r="E902" s="548"/>
      <c r="F902" s="547"/>
      <c r="G902" s="547"/>
      <c r="H902" s="549"/>
      <c r="I902" s="111"/>
      <c r="J902" s="22"/>
      <c r="K902" s="22"/>
      <c r="L902" s="22"/>
      <c r="M902" s="22"/>
      <c r="N902" s="114"/>
      <c r="O902" s="114"/>
      <c r="P902" s="114"/>
      <c r="Q902" s="124"/>
      <c r="R902" s="114"/>
      <c r="S902" s="114"/>
      <c r="T902" s="114"/>
      <c r="U902" s="114"/>
      <c r="V902" s="114"/>
      <c r="W902" s="114"/>
      <c r="X902" s="114"/>
      <c r="Y902" s="114"/>
      <c r="Z902" s="114"/>
      <c r="AA902" s="114"/>
    </row>
    <row r="903" ht="18.0" customHeight="1">
      <c r="A903" s="114"/>
      <c r="B903" s="547"/>
      <c r="C903" s="548"/>
      <c r="D903" s="547"/>
      <c r="E903" s="548"/>
      <c r="F903" s="547"/>
      <c r="G903" s="547"/>
      <c r="H903" s="549"/>
      <c r="I903" s="111"/>
      <c r="J903" s="22"/>
      <c r="K903" s="22"/>
      <c r="L903" s="22"/>
      <c r="M903" s="22"/>
      <c r="N903" s="114"/>
      <c r="O903" s="114"/>
      <c r="P903" s="114"/>
      <c r="Q903" s="124"/>
      <c r="R903" s="114"/>
      <c r="S903" s="114"/>
      <c r="T903" s="114"/>
      <c r="U903" s="114"/>
      <c r="V903" s="114"/>
      <c r="W903" s="114"/>
      <c r="X903" s="114"/>
      <c r="Y903" s="114"/>
      <c r="Z903" s="114"/>
      <c r="AA903" s="114"/>
    </row>
    <row r="904" ht="18.0" customHeight="1">
      <c r="A904" s="114"/>
      <c r="B904" s="547"/>
      <c r="C904" s="548"/>
      <c r="D904" s="547"/>
      <c r="E904" s="548"/>
      <c r="F904" s="547"/>
      <c r="G904" s="547"/>
      <c r="H904" s="549"/>
      <c r="I904" s="111"/>
      <c r="J904" s="22"/>
      <c r="K904" s="22"/>
      <c r="L904" s="22"/>
      <c r="M904" s="22"/>
      <c r="N904" s="114"/>
      <c r="O904" s="114"/>
      <c r="P904" s="114"/>
      <c r="Q904" s="124"/>
      <c r="R904" s="114"/>
      <c r="S904" s="114"/>
      <c r="T904" s="114"/>
      <c r="U904" s="114"/>
      <c r="V904" s="114"/>
      <c r="W904" s="114"/>
      <c r="X904" s="114"/>
      <c r="Y904" s="114"/>
      <c r="Z904" s="114"/>
      <c r="AA904" s="114"/>
    </row>
    <row r="905" ht="18.0" customHeight="1">
      <c r="A905" s="114"/>
      <c r="B905" s="547"/>
      <c r="C905" s="548"/>
      <c r="D905" s="547"/>
      <c r="E905" s="548"/>
      <c r="F905" s="547"/>
      <c r="G905" s="547"/>
      <c r="H905" s="549"/>
      <c r="I905" s="111"/>
      <c r="J905" s="22"/>
      <c r="K905" s="22"/>
      <c r="L905" s="22"/>
      <c r="M905" s="22"/>
      <c r="N905" s="114"/>
      <c r="O905" s="114"/>
      <c r="P905" s="114"/>
      <c r="Q905" s="124"/>
      <c r="R905" s="114"/>
      <c r="S905" s="114"/>
      <c r="T905" s="114"/>
      <c r="U905" s="114"/>
      <c r="V905" s="114"/>
      <c r="W905" s="114"/>
      <c r="X905" s="114"/>
      <c r="Y905" s="114"/>
      <c r="Z905" s="114"/>
      <c r="AA905" s="114"/>
    </row>
    <row r="906" ht="18.0" customHeight="1">
      <c r="A906" s="114"/>
      <c r="B906" s="547"/>
      <c r="C906" s="548"/>
      <c r="D906" s="547"/>
      <c r="E906" s="548"/>
      <c r="F906" s="547"/>
      <c r="G906" s="547"/>
      <c r="H906" s="549"/>
      <c r="I906" s="111"/>
      <c r="J906" s="22"/>
      <c r="K906" s="22"/>
      <c r="L906" s="22"/>
      <c r="M906" s="22"/>
      <c r="N906" s="114"/>
      <c r="O906" s="114"/>
      <c r="P906" s="114"/>
      <c r="Q906" s="124"/>
      <c r="R906" s="114"/>
      <c r="S906" s="114"/>
      <c r="T906" s="114"/>
      <c r="U906" s="114"/>
      <c r="V906" s="114"/>
      <c r="W906" s="114"/>
      <c r="X906" s="114"/>
      <c r="Y906" s="114"/>
      <c r="Z906" s="114"/>
      <c r="AA906" s="114"/>
    </row>
    <row r="907" ht="18.0" customHeight="1">
      <c r="A907" s="114"/>
      <c r="B907" s="547"/>
      <c r="C907" s="548"/>
      <c r="D907" s="547"/>
      <c r="E907" s="548"/>
      <c r="F907" s="547"/>
      <c r="G907" s="547"/>
      <c r="H907" s="549"/>
      <c r="I907" s="111"/>
      <c r="J907" s="22"/>
      <c r="K907" s="22"/>
      <c r="L907" s="22"/>
      <c r="M907" s="22"/>
      <c r="N907" s="114"/>
      <c r="O907" s="114"/>
      <c r="P907" s="114"/>
      <c r="Q907" s="124"/>
      <c r="R907" s="114"/>
      <c r="S907" s="114"/>
      <c r="T907" s="114"/>
      <c r="U907" s="114"/>
      <c r="V907" s="114"/>
      <c r="W907" s="114"/>
      <c r="X907" s="114"/>
      <c r="Y907" s="114"/>
      <c r="Z907" s="114"/>
      <c r="AA907" s="114"/>
    </row>
    <row r="908" ht="18.0" customHeight="1">
      <c r="A908" s="114"/>
      <c r="B908" s="547"/>
      <c r="C908" s="548"/>
      <c r="D908" s="547"/>
      <c r="E908" s="548"/>
      <c r="F908" s="547"/>
      <c r="G908" s="547"/>
      <c r="H908" s="549"/>
      <c r="I908" s="111"/>
      <c r="J908" s="22"/>
      <c r="K908" s="22"/>
      <c r="L908" s="22"/>
      <c r="M908" s="22"/>
      <c r="N908" s="114"/>
      <c r="O908" s="114"/>
      <c r="P908" s="114"/>
      <c r="Q908" s="124"/>
      <c r="R908" s="114"/>
      <c r="S908" s="114"/>
      <c r="T908" s="114"/>
      <c r="U908" s="114"/>
      <c r="V908" s="114"/>
      <c r="W908" s="114"/>
      <c r="X908" s="114"/>
      <c r="Y908" s="114"/>
      <c r="Z908" s="114"/>
      <c r="AA908" s="114"/>
    </row>
    <row r="909" ht="18.0" customHeight="1">
      <c r="A909" s="114"/>
      <c r="B909" s="547"/>
      <c r="C909" s="548"/>
      <c r="D909" s="547"/>
      <c r="E909" s="548"/>
      <c r="F909" s="547"/>
      <c r="G909" s="547"/>
      <c r="H909" s="549"/>
      <c r="I909" s="111"/>
      <c r="J909" s="22"/>
      <c r="K909" s="22"/>
      <c r="L909" s="22"/>
      <c r="M909" s="22"/>
      <c r="N909" s="114"/>
      <c r="O909" s="114"/>
      <c r="P909" s="114"/>
      <c r="Q909" s="124"/>
      <c r="R909" s="114"/>
      <c r="S909" s="114"/>
      <c r="T909" s="114"/>
      <c r="U909" s="114"/>
      <c r="V909" s="114"/>
      <c r="W909" s="114"/>
      <c r="X909" s="114"/>
      <c r="Y909" s="114"/>
      <c r="Z909" s="114"/>
      <c r="AA909" s="114"/>
    </row>
    <row r="910" ht="18.0" customHeight="1">
      <c r="A910" s="114"/>
      <c r="B910" s="547"/>
      <c r="C910" s="548"/>
      <c r="D910" s="547"/>
      <c r="E910" s="548"/>
      <c r="F910" s="547"/>
      <c r="G910" s="547"/>
      <c r="H910" s="549"/>
      <c r="I910" s="111"/>
      <c r="J910" s="22"/>
      <c r="K910" s="22"/>
      <c r="L910" s="22"/>
      <c r="M910" s="22"/>
      <c r="N910" s="114"/>
      <c r="O910" s="114"/>
      <c r="P910" s="114"/>
      <c r="Q910" s="124"/>
      <c r="R910" s="114"/>
      <c r="S910" s="114"/>
      <c r="T910" s="114"/>
      <c r="U910" s="114"/>
      <c r="V910" s="114"/>
      <c r="W910" s="114"/>
      <c r="X910" s="114"/>
      <c r="Y910" s="114"/>
      <c r="Z910" s="114"/>
      <c r="AA910" s="114"/>
    </row>
    <row r="911" ht="18.0" customHeight="1">
      <c r="A911" s="114"/>
      <c r="B911" s="547"/>
      <c r="C911" s="548"/>
      <c r="D911" s="547"/>
      <c r="E911" s="548"/>
      <c r="F911" s="547"/>
      <c r="G911" s="547"/>
      <c r="H911" s="549"/>
      <c r="I911" s="111"/>
      <c r="J911" s="22"/>
      <c r="K911" s="22"/>
      <c r="L911" s="22"/>
      <c r="M911" s="22"/>
      <c r="N911" s="114"/>
      <c r="O911" s="114"/>
      <c r="P911" s="114"/>
      <c r="Q911" s="124"/>
      <c r="R911" s="114"/>
      <c r="S911" s="114"/>
      <c r="T911" s="114"/>
      <c r="U911" s="114"/>
      <c r="V911" s="114"/>
      <c r="W911" s="114"/>
      <c r="X911" s="114"/>
      <c r="Y911" s="114"/>
      <c r="Z911" s="114"/>
      <c r="AA911" s="114"/>
    </row>
    <row r="912" ht="18.0" customHeight="1">
      <c r="A912" s="114"/>
      <c r="B912" s="547"/>
      <c r="C912" s="548"/>
      <c r="D912" s="547"/>
      <c r="E912" s="548"/>
      <c r="F912" s="547"/>
      <c r="G912" s="547"/>
      <c r="H912" s="549"/>
      <c r="I912" s="111"/>
      <c r="J912" s="22"/>
      <c r="K912" s="22"/>
      <c r="L912" s="22"/>
      <c r="M912" s="22"/>
      <c r="N912" s="114"/>
      <c r="O912" s="114"/>
      <c r="P912" s="114"/>
      <c r="Q912" s="124"/>
      <c r="R912" s="114"/>
      <c r="S912" s="114"/>
      <c r="T912" s="114"/>
      <c r="U912" s="114"/>
      <c r="V912" s="114"/>
      <c r="W912" s="114"/>
      <c r="X912" s="114"/>
      <c r="Y912" s="114"/>
      <c r="Z912" s="114"/>
      <c r="AA912" s="114"/>
    </row>
    <row r="913" ht="18.0" customHeight="1">
      <c r="A913" s="114"/>
      <c r="B913" s="547"/>
      <c r="C913" s="548"/>
      <c r="D913" s="547"/>
      <c r="E913" s="548"/>
      <c r="F913" s="547"/>
      <c r="G913" s="547"/>
      <c r="H913" s="549"/>
      <c r="I913" s="111"/>
      <c r="J913" s="22"/>
      <c r="K913" s="22"/>
      <c r="L913" s="22"/>
      <c r="M913" s="22"/>
      <c r="N913" s="114"/>
      <c r="O913" s="114"/>
      <c r="P913" s="114"/>
      <c r="Q913" s="124"/>
      <c r="R913" s="114"/>
      <c r="S913" s="114"/>
      <c r="T913" s="114"/>
      <c r="U913" s="114"/>
      <c r="V913" s="114"/>
      <c r="W913" s="114"/>
      <c r="X913" s="114"/>
      <c r="Y913" s="114"/>
      <c r="Z913" s="114"/>
      <c r="AA913" s="114"/>
    </row>
    <row r="914" ht="18.0" customHeight="1">
      <c r="A914" s="114"/>
      <c r="B914" s="547"/>
      <c r="C914" s="548"/>
      <c r="D914" s="547"/>
      <c r="E914" s="548"/>
      <c r="F914" s="547"/>
      <c r="G914" s="547"/>
      <c r="H914" s="549"/>
      <c r="I914" s="111"/>
      <c r="J914" s="22"/>
      <c r="K914" s="22"/>
      <c r="L914" s="22"/>
      <c r="M914" s="22"/>
      <c r="N914" s="114"/>
      <c r="O914" s="114"/>
      <c r="P914" s="114"/>
      <c r="Q914" s="124"/>
      <c r="R914" s="114"/>
      <c r="S914" s="114"/>
      <c r="T914" s="114"/>
      <c r="U914" s="114"/>
      <c r="V914" s="114"/>
      <c r="W914" s="114"/>
      <c r="X914" s="114"/>
      <c r="Y914" s="114"/>
      <c r="Z914" s="114"/>
      <c r="AA914" s="114"/>
    </row>
    <row r="915" ht="18.0" customHeight="1">
      <c r="A915" s="114"/>
      <c r="B915" s="547"/>
      <c r="C915" s="548"/>
      <c r="D915" s="547"/>
      <c r="E915" s="548"/>
      <c r="F915" s="547"/>
      <c r="G915" s="547"/>
      <c r="H915" s="549"/>
      <c r="I915" s="111"/>
      <c r="J915" s="22"/>
      <c r="K915" s="22"/>
      <c r="L915" s="22"/>
      <c r="M915" s="22"/>
      <c r="N915" s="114"/>
      <c r="O915" s="114"/>
      <c r="P915" s="114"/>
      <c r="Q915" s="124"/>
      <c r="R915" s="114"/>
      <c r="S915" s="114"/>
      <c r="T915" s="114"/>
      <c r="U915" s="114"/>
      <c r="V915" s="114"/>
      <c r="W915" s="114"/>
      <c r="X915" s="114"/>
      <c r="Y915" s="114"/>
      <c r="Z915" s="114"/>
      <c r="AA915" s="114"/>
    </row>
    <row r="916" ht="18.0" customHeight="1">
      <c r="A916" s="114"/>
      <c r="B916" s="547"/>
      <c r="C916" s="548"/>
      <c r="D916" s="547"/>
      <c r="E916" s="548"/>
      <c r="F916" s="547"/>
      <c r="G916" s="547"/>
      <c r="H916" s="549"/>
      <c r="I916" s="111"/>
      <c r="J916" s="22"/>
      <c r="K916" s="22"/>
      <c r="L916" s="22"/>
      <c r="M916" s="22"/>
      <c r="N916" s="114"/>
      <c r="O916" s="114"/>
      <c r="P916" s="114"/>
      <c r="Q916" s="124"/>
      <c r="R916" s="114"/>
      <c r="S916" s="114"/>
      <c r="T916" s="114"/>
      <c r="U916" s="114"/>
      <c r="V916" s="114"/>
      <c r="W916" s="114"/>
      <c r="X916" s="114"/>
      <c r="Y916" s="114"/>
      <c r="Z916" s="114"/>
      <c r="AA916" s="114"/>
    </row>
    <row r="917" ht="18.0" customHeight="1">
      <c r="A917" s="114"/>
      <c r="B917" s="547"/>
      <c r="C917" s="548"/>
      <c r="D917" s="547"/>
      <c r="E917" s="548"/>
      <c r="F917" s="547"/>
      <c r="G917" s="547"/>
      <c r="H917" s="549"/>
      <c r="I917" s="111"/>
      <c r="J917" s="22"/>
      <c r="K917" s="22"/>
      <c r="L917" s="22"/>
      <c r="M917" s="22"/>
      <c r="N917" s="114"/>
      <c r="O917" s="114"/>
      <c r="P917" s="114"/>
      <c r="Q917" s="124"/>
      <c r="R917" s="114"/>
      <c r="S917" s="114"/>
      <c r="T917" s="114"/>
      <c r="U917" s="114"/>
      <c r="V917" s="114"/>
      <c r="W917" s="114"/>
      <c r="X917" s="114"/>
      <c r="Y917" s="114"/>
      <c r="Z917" s="114"/>
      <c r="AA917" s="114"/>
    </row>
    <row r="918" ht="18.0" customHeight="1">
      <c r="A918" s="114"/>
      <c r="B918" s="547"/>
      <c r="C918" s="548"/>
      <c r="D918" s="547"/>
      <c r="E918" s="548"/>
      <c r="F918" s="547"/>
      <c r="G918" s="547"/>
      <c r="H918" s="549"/>
      <c r="I918" s="111"/>
      <c r="J918" s="22"/>
      <c r="K918" s="22"/>
      <c r="L918" s="22"/>
      <c r="M918" s="22"/>
      <c r="N918" s="114"/>
      <c r="O918" s="114"/>
      <c r="P918" s="114"/>
      <c r="Q918" s="124"/>
      <c r="R918" s="114"/>
      <c r="S918" s="114"/>
      <c r="T918" s="114"/>
      <c r="U918" s="114"/>
      <c r="V918" s="114"/>
      <c r="W918" s="114"/>
      <c r="X918" s="114"/>
      <c r="Y918" s="114"/>
      <c r="Z918" s="114"/>
      <c r="AA918" s="114"/>
    </row>
    <row r="919" ht="18.0" customHeight="1">
      <c r="A919" s="114"/>
      <c r="B919" s="547"/>
      <c r="C919" s="548"/>
      <c r="D919" s="547"/>
      <c r="E919" s="548"/>
      <c r="F919" s="547"/>
      <c r="G919" s="547"/>
      <c r="H919" s="549"/>
      <c r="I919" s="111"/>
      <c r="J919" s="22"/>
      <c r="K919" s="22"/>
      <c r="L919" s="22"/>
      <c r="M919" s="22"/>
      <c r="N919" s="114"/>
      <c r="O919" s="114"/>
      <c r="P919" s="114"/>
      <c r="Q919" s="124"/>
      <c r="R919" s="114"/>
      <c r="S919" s="114"/>
      <c r="T919" s="114"/>
      <c r="U919" s="114"/>
      <c r="V919" s="114"/>
      <c r="W919" s="114"/>
      <c r="X919" s="114"/>
      <c r="Y919" s="114"/>
      <c r="Z919" s="114"/>
      <c r="AA919" s="114"/>
    </row>
    <row r="920" ht="18.0" customHeight="1">
      <c r="A920" s="114"/>
      <c r="B920" s="547"/>
      <c r="C920" s="548"/>
      <c r="D920" s="547"/>
      <c r="E920" s="548"/>
      <c r="F920" s="547"/>
      <c r="G920" s="547"/>
      <c r="H920" s="549"/>
      <c r="I920" s="111"/>
      <c r="J920" s="22"/>
      <c r="K920" s="22"/>
      <c r="L920" s="22"/>
      <c r="M920" s="22"/>
      <c r="N920" s="114"/>
      <c r="O920" s="114"/>
      <c r="P920" s="114"/>
      <c r="Q920" s="124"/>
      <c r="R920" s="114"/>
      <c r="S920" s="114"/>
      <c r="T920" s="114"/>
      <c r="U920" s="114"/>
      <c r="V920" s="114"/>
      <c r="W920" s="114"/>
      <c r="X920" s="114"/>
      <c r="Y920" s="114"/>
      <c r="Z920" s="114"/>
      <c r="AA920" s="114"/>
    </row>
    <row r="921" ht="18.0" customHeight="1">
      <c r="A921" s="114"/>
      <c r="B921" s="547"/>
      <c r="C921" s="548"/>
      <c r="D921" s="547"/>
      <c r="E921" s="548"/>
      <c r="F921" s="547"/>
      <c r="G921" s="547"/>
      <c r="H921" s="549"/>
      <c r="I921" s="111"/>
      <c r="J921" s="22"/>
      <c r="K921" s="22"/>
      <c r="L921" s="22"/>
      <c r="M921" s="22"/>
      <c r="N921" s="114"/>
      <c r="O921" s="114"/>
      <c r="P921" s="114"/>
      <c r="Q921" s="124"/>
      <c r="R921" s="114"/>
      <c r="S921" s="114"/>
      <c r="T921" s="114"/>
      <c r="U921" s="114"/>
      <c r="V921" s="114"/>
      <c r="W921" s="114"/>
      <c r="X921" s="114"/>
      <c r="Y921" s="114"/>
      <c r="Z921" s="114"/>
      <c r="AA921" s="114"/>
    </row>
    <row r="922" ht="18.0" customHeight="1">
      <c r="A922" s="114"/>
      <c r="B922" s="547"/>
      <c r="C922" s="548"/>
      <c r="D922" s="547"/>
      <c r="E922" s="548"/>
      <c r="F922" s="547"/>
      <c r="G922" s="547"/>
      <c r="H922" s="549"/>
      <c r="I922" s="111"/>
      <c r="J922" s="22"/>
      <c r="K922" s="22"/>
      <c r="L922" s="22"/>
      <c r="M922" s="22"/>
      <c r="N922" s="114"/>
      <c r="O922" s="114"/>
      <c r="P922" s="114"/>
      <c r="Q922" s="124"/>
      <c r="R922" s="114"/>
      <c r="S922" s="114"/>
      <c r="T922" s="114"/>
      <c r="U922" s="114"/>
      <c r="V922" s="114"/>
      <c r="W922" s="114"/>
      <c r="X922" s="114"/>
      <c r="Y922" s="114"/>
      <c r="Z922" s="114"/>
      <c r="AA922" s="114"/>
    </row>
    <row r="923" ht="18.0" customHeight="1">
      <c r="A923" s="114"/>
      <c r="B923" s="547"/>
      <c r="C923" s="548"/>
      <c r="D923" s="547"/>
      <c r="E923" s="548"/>
      <c r="F923" s="547"/>
      <c r="G923" s="547"/>
      <c r="H923" s="549"/>
      <c r="I923" s="111"/>
      <c r="J923" s="22"/>
      <c r="K923" s="22"/>
      <c r="L923" s="22"/>
      <c r="M923" s="22"/>
      <c r="N923" s="114"/>
      <c r="O923" s="114"/>
      <c r="P923" s="114"/>
      <c r="Q923" s="124"/>
      <c r="R923" s="114"/>
      <c r="S923" s="114"/>
      <c r="T923" s="114"/>
      <c r="U923" s="114"/>
      <c r="V923" s="114"/>
      <c r="W923" s="114"/>
      <c r="X923" s="114"/>
      <c r="Y923" s="114"/>
      <c r="Z923" s="114"/>
      <c r="AA923" s="114"/>
    </row>
    <row r="924" ht="18.0" customHeight="1">
      <c r="A924" s="114"/>
      <c r="B924" s="547"/>
      <c r="C924" s="548"/>
      <c r="D924" s="547"/>
      <c r="E924" s="548"/>
      <c r="F924" s="547"/>
      <c r="G924" s="547"/>
      <c r="H924" s="549"/>
      <c r="I924" s="111"/>
      <c r="J924" s="22"/>
      <c r="K924" s="22"/>
      <c r="L924" s="22"/>
      <c r="M924" s="22"/>
      <c r="N924" s="114"/>
      <c r="O924" s="114"/>
      <c r="P924" s="114"/>
      <c r="Q924" s="124"/>
      <c r="R924" s="114"/>
      <c r="S924" s="114"/>
      <c r="T924" s="114"/>
      <c r="U924" s="114"/>
      <c r="V924" s="114"/>
      <c r="W924" s="114"/>
      <c r="X924" s="114"/>
      <c r="Y924" s="114"/>
      <c r="Z924" s="114"/>
      <c r="AA924" s="114"/>
    </row>
    <row r="925" ht="18.0" customHeight="1">
      <c r="A925" s="114"/>
      <c r="B925" s="547"/>
      <c r="C925" s="548"/>
      <c r="D925" s="547"/>
      <c r="E925" s="548"/>
      <c r="F925" s="547"/>
      <c r="G925" s="547"/>
      <c r="H925" s="549"/>
      <c r="I925" s="111"/>
      <c r="J925" s="22"/>
      <c r="K925" s="22"/>
      <c r="L925" s="22"/>
      <c r="M925" s="22"/>
      <c r="N925" s="114"/>
      <c r="O925" s="114"/>
      <c r="P925" s="114"/>
      <c r="Q925" s="124"/>
      <c r="R925" s="114"/>
      <c r="S925" s="114"/>
      <c r="T925" s="114"/>
      <c r="U925" s="114"/>
      <c r="V925" s="114"/>
      <c r="W925" s="114"/>
      <c r="X925" s="114"/>
      <c r="Y925" s="114"/>
      <c r="Z925" s="114"/>
      <c r="AA925" s="114"/>
    </row>
    <row r="926" ht="18.0" customHeight="1">
      <c r="A926" s="114"/>
      <c r="B926" s="547"/>
      <c r="C926" s="548"/>
      <c r="D926" s="547"/>
      <c r="E926" s="548"/>
      <c r="F926" s="547"/>
      <c r="G926" s="547"/>
      <c r="H926" s="549"/>
      <c r="I926" s="111"/>
      <c r="J926" s="22"/>
      <c r="K926" s="22"/>
      <c r="L926" s="22"/>
      <c r="M926" s="22"/>
      <c r="N926" s="114"/>
      <c r="O926" s="114"/>
      <c r="P926" s="114"/>
      <c r="Q926" s="124"/>
      <c r="R926" s="114"/>
      <c r="S926" s="114"/>
      <c r="T926" s="114"/>
      <c r="U926" s="114"/>
      <c r="V926" s="114"/>
      <c r="W926" s="114"/>
      <c r="X926" s="114"/>
      <c r="Y926" s="114"/>
      <c r="Z926" s="114"/>
      <c r="AA926" s="114"/>
    </row>
    <row r="927" ht="18.0" customHeight="1">
      <c r="A927" s="114"/>
      <c r="B927" s="547"/>
      <c r="C927" s="548"/>
      <c r="D927" s="547"/>
      <c r="E927" s="548"/>
      <c r="F927" s="547"/>
      <c r="G927" s="547"/>
      <c r="H927" s="549"/>
      <c r="I927" s="111"/>
      <c r="J927" s="22"/>
      <c r="K927" s="22"/>
      <c r="L927" s="22"/>
      <c r="M927" s="22"/>
      <c r="N927" s="114"/>
      <c r="O927" s="114"/>
      <c r="P927" s="114"/>
      <c r="Q927" s="124"/>
      <c r="R927" s="114"/>
      <c r="S927" s="114"/>
      <c r="T927" s="114"/>
      <c r="U927" s="114"/>
      <c r="V927" s="114"/>
      <c r="W927" s="114"/>
      <c r="X927" s="114"/>
      <c r="Y927" s="114"/>
      <c r="Z927" s="114"/>
      <c r="AA927" s="114"/>
    </row>
    <row r="928" ht="18.0" customHeight="1">
      <c r="A928" s="114"/>
      <c r="B928" s="547"/>
      <c r="C928" s="548"/>
      <c r="D928" s="547"/>
      <c r="E928" s="548"/>
      <c r="F928" s="547"/>
      <c r="G928" s="547"/>
      <c r="H928" s="549"/>
      <c r="I928" s="111"/>
      <c r="J928" s="22"/>
      <c r="K928" s="22"/>
      <c r="L928" s="22"/>
      <c r="M928" s="22"/>
      <c r="N928" s="114"/>
      <c r="O928" s="114"/>
      <c r="P928" s="114"/>
      <c r="Q928" s="124"/>
      <c r="R928" s="114"/>
      <c r="S928" s="114"/>
      <c r="T928" s="114"/>
      <c r="U928" s="114"/>
      <c r="V928" s="114"/>
      <c r="W928" s="114"/>
      <c r="X928" s="114"/>
      <c r="Y928" s="114"/>
      <c r="Z928" s="114"/>
      <c r="AA928" s="114"/>
    </row>
    <row r="929" ht="18.0" customHeight="1">
      <c r="A929" s="114"/>
      <c r="B929" s="547"/>
      <c r="C929" s="548"/>
      <c r="D929" s="547"/>
      <c r="E929" s="548"/>
      <c r="F929" s="547"/>
      <c r="G929" s="547"/>
      <c r="H929" s="549"/>
      <c r="I929" s="111"/>
      <c r="J929" s="22"/>
      <c r="K929" s="22"/>
      <c r="L929" s="22"/>
      <c r="M929" s="22"/>
      <c r="N929" s="114"/>
      <c r="O929" s="114"/>
      <c r="P929" s="114"/>
      <c r="Q929" s="124"/>
      <c r="R929" s="114"/>
      <c r="S929" s="114"/>
      <c r="T929" s="114"/>
      <c r="U929" s="114"/>
      <c r="V929" s="114"/>
      <c r="W929" s="114"/>
      <c r="X929" s="114"/>
      <c r="Y929" s="114"/>
      <c r="Z929" s="114"/>
      <c r="AA929" s="114"/>
    </row>
    <row r="930" ht="18.0" customHeight="1">
      <c r="A930" s="114"/>
      <c r="B930" s="547"/>
      <c r="C930" s="548"/>
      <c r="D930" s="547"/>
      <c r="E930" s="548"/>
      <c r="F930" s="547"/>
      <c r="G930" s="547"/>
      <c r="H930" s="549"/>
      <c r="I930" s="111"/>
      <c r="J930" s="22"/>
      <c r="K930" s="22"/>
      <c r="L930" s="22"/>
      <c r="M930" s="22"/>
      <c r="N930" s="114"/>
      <c r="O930" s="114"/>
      <c r="P930" s="114"/>
      <c r="Q930" s="124"/>
      <c r="R930" s="114"/>
      <c r="S930" s="114"/>
      <c r="T930" s="114"/>
      <c r="U930" s="114"/>
      <c r="V930" s="114"/>
      <c r="W930" s="114"/>
      <c r="X930" s="114"/>
      <c r="Y930" s="114"/>
      <c r="Z930" s="114"/>
      <c r="AA930" s="114"/>
    </row>
    <row r="931" ht="18.0" customHeight="1">
      <c r="A931" s="114"/>
      <c r="B931" s="547"/>
      <c r="C931" s="548"/>
      <c r="D931" s="547"/>
      <c r="E931" s="548"/>
      <c r="F931" s="547"/>
      <c r="G931" s="547"/>
      <c r="H931" s="549"/>
      <c r="I931" s="111"/>
      <c r="J931" s="22"/>
      <c r="K931" s="22"/>
      <c r="L931" s="22"/>
      <c r="M931" s="22"/>
      <c r="N931" s="114"/>
      <c r="O931" s="114"/>
      <c r="P931" s="114"/>
      <c r="Q931" s="124"/>
      <c r="R931" s="114"/>
      <c r="S931" s="114"/>
      <c r="T931" s="114"/>
      <c r="U931" s="114"/>
      <c r="V931" s="114"/>
      <c r="W931" s="114"/>
      <c r="X931" s="114"/>
      <c r="Y931" s="114"/>
      <c r="Z931" s="114"/>
      <c r="AA931" s="114"/>
    </row>
    <row r="932" ht="18.0" customHeight="1">
      <c r="A932" s="114"/>
      <c r="B932" s="547"/>
      <c r="C932" s="548"/>
      <c r="D932" s="547"/>
      <c r="E932" s="548"/>
      <c r="F932" s="547"/>
      <c r="G932" s="547"/>
      <c r="H932" s="549"/>
      <c r="I932" s="111"/>
      <c r="J932" s="22"/>
      <c r="K932" s="22"/>
      <c r="L932" s="22"/>
      <c r="M932" s="22"/>
      <c r="N932" s="114"/>
      <c r="O932" s="114"/>
      <c r="P932" s="114"/>
      <c r="Q932" s="124"/>
      <c r="R932" s="114"/>
      <c r="S932" s="114"/>
      <c r="T932" s="114"/>
      <c r="U932" s="114"/>
      <c r="V932" s="114"/>
      <c r="W932" s="114"/>
      <c r="X932" s="114"/>
      <c r="Y932" s="114"/>
      <c r="Z932" s="114"/>
      <c r="AA932" s="114"/>
    </row>
    <row r="933" ht="18.0" customHeight="1">
      <c r="A933" s="114"/>
      <c r="B933" s="547"/>
      <c r="C933" s="548"/>
      <c r="D933" s="547"/>
      <c r="E933" s="548"/>
      <c r="F933" s="547"/>
      <c r="G933" s="547"/>
      <c r="H933" s="549"/>
      <c r="I933" s="111"/>
      <c r="J933" s="22"/>
      <c r="K933" s="22"/>
      <c r="L933" s="22"/>
      <c r="M933" s="22"/>
      <c r="N933" s="114"/>
      <c r="O933" s="114"/>
      <c r="P933" s="114"/>
      <c r="Q933" s="124"/>
      <c r="R933" s="114"/>
      <c r="S933" s="114"/>
      <c r="T933" s="114"/>
      <c r="U933" s="114"/>
      <c r="V933" s="114"/>
      <c r="W933" s="114"/>
      <c r="X933" s="114"/>
      <c r="Y933" s="114"/>
      <c r="Z933" s="114"/>
      <c r="AA933" s="114"/>
    </row>
    <row r="934" ht="18.0" customHeight="1">
      <c r="A934" s="114"/>
      <c r="B934" s="547"/>
      <c r="C934" s="548"/>
      <c r="D934" s="547"/>
      <c r="E934" s="548"/>
      <c r="F934" s="547"/>
      <c r="G934" s="547"/>
      <c r="H934" s="549"/>
      <c r="I934" s="111"/>
      <c r="J934" s="22"/>
      <c r="K934" s="22"/>
      <c r="L934" s="22"/>
      <c r="M934" s="22"/>
      <c r="N934" s="114"/>
      <c r="O934" s="114"/>
      <c r="P934" s="114"/>
      <c r="Q934" s="124"/>
      <c r="R934" s="114"/>
      <c r="S934" s="114"/>
      <c r="T934" s="114"/>
      <c r="U934" s="114"/>
      <c r="V934" s="114"/>
      <c r="W934" s="114"/>
      <c r="X934" s="114"/>
      <c r="Y934" s="114"/>
      <c r="Z934" s="114"/>
      <c r="AA934" s="114"/>
    </row>
    <row r="935" ht="18.0" customHeight="1">
      <c r="A935" s="114"/>
      <c r="B935" s="547"/>
      <c r="C935" s="548"/>
      <c r="D935" s="547"/>
      <c r="E935" s="548"/>
      <c r="F935" s="547"/>
      <c r="G935" s="547"/>
      <c r="H935" s="549"/>
      <c r="I935" s="111"/>
      <c r="J935" s="22"/>
      <c r="K935" s="22"/>
      <c r="L935" s="22"/>
      <c r="M935" s="22"/>
      <c r="N935" s="114"/>
      <c r="O935" s="114"/>
      <c r="P935" s="114"/>
      <c r="Q935" s="124"/>
      <c r="R935" s="114"/>
      <c r="S935" s="114"/>
      <c r="T935" s="114"/>
      <c r="U935" s="114"/>
      <c r="V935" s="114"/>
      <c r="W935" s="114"/>
      <c r="X935" s="114"/>
      <c r="Y935" s="114"/>
      <c r="Z935" s="114"/>
      <c r="AA935" s="114"/>
    </row>
    <row r="936" ht="18.0" customHeight="1">
      <c r="A936" s="114"/>
      <c r="B936" s="547"/>
      <c r="C936" s="548"/>
      <c r="D936" s="547"/>
      <c r="E936" s="548"/>
      <c r="F936" s="547"/>
      <c r="G936" s="547"/>
      <c r="H936" s="549"/>
      <c r="I936" s="111"/>
      <c r="J936" s="22"/>
      <c r="K936" s="22"/>
      <c r="L936" s="22"/>
      <c r="M936" s="22"/>
      <c r="N936" s="114"/>
      <c r="O936" s="114"/>
      <c r="P936" s="114"/>
      <c r="Q936" s="124"/>
      <c r="R936" s="114"/>
      <c r="S936" s="114"/>
      <c r="T936" s="114"/>
      <c r="U936" s="114"/>
      <c r="V936" s="114"/>
      <c r="W936" s="114"/>
      <c r="X936" s="114"/>
      <c r="Y936" s="114"/>
      <c r="Z936" s="114"/>
      <c r="AA936" s="114"/>
    </row>
    <row r="937" ht="18.0" customHeight="1">
      <c r="A937" s="114"/>
      <c r="B937" s="547"/>
      <c r="C937" s="548"/>
      <c r="D937" s="547"/>
      <c r="E937" s="548"/>
      <c r="F937" s="547"/>
      <c r="G937" s="547"/>
      <c r="H937" s="549"/>
      <c r="I937" s="111"/>
      <c r="J937" s="22"/>
      <c r="K937" s="22"/>
      <c r="L937" s="22"/>
      <c r="M937" s="22"/>
      <c r="N937" s="114"/>
      <c r="O937" s="114"/>
      <c r="P937" s="114"/>
      <c r="Q937" s="124"/>
      <c r="R937" s="114"/>
      <c r="S937" s="114"/>
      <c r="T937" s="114"/>
      <c r="U937" s="114"/>
      <c r="V937" s="114"/>
      <c r="W937" s="114"/>
      <c r="X937" s="114"/>
      <c r="Y937" s="114"/>
      <c r="Z937" s="114"/>
      <c r="AA937" s="114"/>
    </row>
    <row r="938" ht="18.0" customHeight="1">
      <c r="A938" s="114"/>
      <c r="B938" s="547"/>
      <c r="C938" s="548"/>
      <c r="D938" s="547"/>
      <c r="E938" s="548"/>
      <c r="F938" s="547"/>
      <c r="G938" s="547"/>
      <c r="H938" s="549"/>
      <c r="I938" s="111"/>
      <c r="J938" s="22"/>
      <c r="K938" s="22"/>
      <c r="L938" s="22"/>
      <c r="M938" s="22"/>
      <c r="N938" s="114"/>
      <c r="O938" s="114"/>
      <c r="P938" s="114"/>
      <c r="Q938" s="124"/>
      <c r="R938" s="114"/>
      <c r="S938" s="114"/>
      <c r="T938" s="114"/>
      <c r="U938" s="114"/>
      <c r="V938" s="114"/>
      <c r="W938" s="114"/>
      <c r="X938" s="114"/>
      <c r="Y938" s="114"/>
      <c r="Z938" s="114"/>
      <c r="AA938" s="114"/>
    </row>
    <row r="939" ht="18.0" customHeight="1">
      <c r="A939" s="114"/>
      <c r="B939" s="547"/>
      <c r="C939" s="548"/>
      <c r="D939" s="547"/>
      <c r="E939" s="548"/>
      <c r="F939" s="547"/>
      <c r="G939" s="547"/>
      <c r="H939" s="549"/>
      <c r="I939" s="111"/>
      <c r="J939" s="22"/>
      <c r="K939" s="22"/>
      <c r="L939" s="22"/>
      <c r="M939" s="22"/>
      <c r="N939" s="114"/>
      <c r="O939" s="114"/>
      <c r="P939" s="114"/>
      <c r="Q939" s="124"/>
      <c r="R939" s="114"/>
      <c r="S939" s="114"/>
      <c r="T939" s="114"/>
      <c r="U939" s="114"/>
      <c r="V939" s="114"/>
      <c r="W939" s="114"/>
      <c r="X939" s="114"/>
      <c r="Y939" s="114"/>
      <c r="Z939" s="114"/>
      <c r="AA939" s="114"/>
    </row>
    <row r="940" ht="18.0" customHeight="1">
      <c r="A940" s="114"/>
      <c r="B940" s="547"/>
      <c r="C940" s="548"/>
      <c r="D940" s="547"/>
      <c r="E940" s="548"/>
      <c r="F940" s="547"/>
      <c r="G940" s="547"/>
      <c r="H940" s="549"/>
      <c r="I940" s="111"/>
      <c r="J940" s="22"/>
      <c r="K940" s="22"/>
      <c r="L940" s="22"/>
      <c r="M940" s="22"/>
      <c r="N940" s="114"/>
      <c r="O940" s="114"/>
      <c r="P940" s="114"/>
      <c r="Q940" s="124"/>
      <c r="R940" s="114"/>
      <c r="S940" s="114"/>
      <c r="T940" s="114"/>
      <c r="U940" s="114"/>
      <c r="V940" s="114"/>
      <c r="W940" s="114"/>
      <c r="X940" s="114"/>
      <c r="Y940" s="114"/>
      <c r="Z940" s="114"/>
      <c r="AA940" s="114"/>
    </row>
    <row r="941" ht="18.0" customHeight="1">
      <c r="A941" s="114"/>
      <c r="B941" s="547"/>
      <c r="C941" s="548"/>
      <c r="D941" s="547"/>
      <c r="E941" s="548"/>
      <c r="F941" s="547"/>
      <c r="G941" s="547"/>
      <c r="H941" s="549"/>
      <c r="I941" s="111"/>
      <c r="J941" s="22"/>
      <c r="K941" s="22"/>
      <c r="L941" s="22"/>
      <c r="M941" s="22"/>
      <c r="N941" s="114"/>
      <c r="O941" s="114"/>
      <c r="P941" s="114"/>
      <c r="Q941" s="124"/>
      <c r="R941" s="114"/>
      <c r="S941" s="114"/>
      <c r="T941" s="114"/>
      <c r="U941" s="114"/>
      <c r="V941" s="114"/>
      <c r="W941" s="114"/>
      <c r="X941" s="114"/>
      <c r="Y941" s="114"/>
      <c r="Z941" s="114"/>
      <c r="AA941" s="114"/>
    </row>
    <row r="942" ht="18.0" customHeight="1">
      <c r="A942" s="114"/>
      <c r="B942" s="547"/>
      <c r="C942" s="548"/>
      <c r="D942" s="547"/>
      <c r="E942" s="548"/>
      <c r="F942" s="547"/>
      <c r="G942" s="547"/>
      <c r="H942" s="549"/>
      <c r="I942" s="111"/>
      <c r="J942" s="22"/>
      <c r="K942" s="22"/>
      <c r="L942" s="22"/>
      <c r="M942" s="22"/>
      <c r="N942" s="114"/>
      <c r="O942" s="114"/>
      <c r="P942" s="114"/>
      <c r="Q942" s="124"/>
      <c r="R942" s="114"/>
      <c r="S942" s="114"/>
      <c r="T942" s="114"/>
      <c r="U942" s="114"/>
      <c r="V942" s="114"/>
      <c r="W942" s="114"/>
      <c r="X942" s="114"/>
      <c r="Y942" s="114"/>
      <c r="Z942" s="114"/>
      <c r="AA942" s="114"/>
    </row>
    <row r="943" ht="18.0" customHeight="1">
      <c r="A943" s="114"/>
      <c r="B943" s="547"/>
      <c r="C943" s="548"/>
      <c r="D943" s="547"/>
      <c r="E943" s="548"/>
      <c r="F943" s="547"/>
      <c r="G943" s="547"/>
      <c r="H943" s="549"/>
      <c r="I943" s="111"/>
      <c r="J943" s="22"/>
      <c r="K943" s="22"/>
      <c r="L943" s="22"/>
      <c r="M943" s="22"/>
      <c r="N943" s="114"/>
      <c r="O943" s="114"/>
      <c r="P943" s="114"/>
      <c r="Q943" s="124"/>
      <c r="R943" s="114"/>
      <c r="S943" s="114"/>
      <c r="T943" s="114"/>
      <c r="U943" s="114"/>
      <c r="V943" s="114"/>
      <c r="W943" s="114"/>
      <c r="X943" s="114"/>
      <c r="Y943" s="114"/>
      <c r="Z943" s="114"/>
      <c r="AA943" s="114"/>
    </row>
    <row r="944" ht="18.0" customHeight="1">
      <c r="A944" s="114"/>
      <c r="B944" s="547"/>
      <c r="C944" s="548"/>
      <c r="D944" s="547"/>
      <c r="E944" s="548"/>
      <c r="F944" s="547"/>
      <c r="G944" s="547"/>
      <c r="H944" s="549"/>
      <c r="I944" s="111"/>
      <c r="J944" s="22"/>
      <c r="K944" s="22"/>
      <c r="L944" s="22"/>
      <c r="M944" s="22"/>
      <c r="N944" s="114"/>
      <c r="O944" s="114"/>
      <c r="P944" s="114"/>
      <c r="Q944" s="124"/>
      <c r="R944" s="114"/>
      <c r="S944" s="114"/>
      <c r="T944" s="114"/>
      <c r="U944" s="114"/>
      <c r="V944" s="114"/>
      <c r="W944" s="114"/>
      <c r="X944" s="114"/>
      <c r="Y944" s="114"/>
      <c r="Z944" s="114"/>
      <c r="AA944" s="114"/>
    </row>
    <row r="945" ht="18.0" customHeight="1">
      <c r="A945" s="114"/>
      <c r="B945" s="547"/>
      <c r="C945" s="548"/>
      <c r="D945" s="547"/>
      <c r="E945" s="548"/>
      <c r="F945" s="547"/>
      <c r="G945" s="547"/>
      <c r="H945" s="549"/>
      <c r="I945" s="111"/>
      <c r="J945" s="22"/>
      <c r="K945" s="22"/>
      <c r="L945" s="22"/>
      <c r="M945" s="22"/>
      <c r="N945" s="114"/>
      <c r="O945" s="114"/>
      <c r="P945" s="114"/>
      <c r="Q945" s="124"/>
      <c r="R945" s="114"/>
      <c r="S945" s="114"/>
      <c r="T945" s="114"/>
      <c r="U945" s="114"/>
      <c r="V945" s="114"/>
      <c r="W945" s="114"/>
      <c r="X945" s="114"/>
      <c r="Y945" s="114"/>
      <c r="Z945" s="114"/>
      <c r="AA945" s="114"/>
    </row>
    <row r="946" ht="18.0" customHeight="1">
      <c r="A946" s="114"/>
      <c r="B946" s="547"/>
      <c r="C946" s="548"/>
      <c r="D946" s="547"/>
      <c r="E946" s="548"/>
      <c r="F946" s="547"/>
      <c r="G946" s="547"/>
      <c r="H946" s="549"/>
      <c r="I946" s="111"/>
      <c r="J946" s="22"/>
      <c r="K946" s="22"/>
      <c r="L946" s="22"/>
      <c r="M946" s="22"/>
      <c r="N946" s="114"/>
      <c r="O946" s="114"/>
      <c r="P946" s="114"/>
      <c r="Q946" s="124"/>
      <c r="R946" s="114"/>
      <c r="S946" s="114"/>
      <c r="T946" s="114"/>
      <c r="U946" s="114"/>
      <c r="V946" s="114"/>
      <c r="W946" s="114"/>
      <c r="X946" s="114"/>
      <c r="Y946" s="114"/>
      <c r="Z946" s="114"/>
      <c r="AA946" s="114"/>
    </row>
    <row r="947" ht="18.0" customHeight="1">
      <c r="A947" s="114"/>
      <c r="B947" s="547"/>
      <c r="C947" s="548"/>
      <c r="D947" s="547"/>
      <c r="E947" s="548"/>
      <c r="F947" s="547"/>
      <c r="G947" s="547"/>
      <c r="H947" s="549"/>
      <c r="I947" s="111"/>
      <c r="J947" s="22"/>
      <c r="K947" s="22"/>
      <c r="L947" s="22"/>
      <c r="M947" s="22"/>
      <c r="N947" s="114"/>
      <c r="O947" s="114"/>
      <c r="P947" s="114"/>
      <c r="Q947" s="124"/>
      <c r="R947" s="114"/>
      <c r="S947" s="114"/>
      <c r="T947" s="114"/>
      <c r="U947" s="114"/>
      <c r="V947" s="114"/>
      <c r="W947" s="114"/>
      <c r="X947" s="114"/>
      <c r="Y947" s="114"/>
      <c r="Z947" s="114"/>
      <c r="AA947" s="114"/>
    </row>
    <row r="948" ht="18.0" customHeight="1">
      <c r="A948" s="114"/>
      <c r="B948" s="547"/>
      <c r="C948" s="548"/>
      <c r="D948" s="547"/>
      <c r="E948" s="548"/>
      <c r="F948" s="547"/>
      <c r="G948" s="547"/>
      <c r="H948" s="549"/>
      <c r="I948" s="111"/>
      <c r="J948" s="22"/>
      <c r="K948" s="22"/>
      <c r="L948" s="22"/>
      <c r="M948" s="22"/>
      <c r="N948" s="114"/>
      <c r="O948" s="114"/>
      <c r="P948" s="114"/>
      <c r="Q948" s="124"/>
      <c r="R948" s="114"/>
      <c r="S948" s="114"/>
      <c r="T948" s="114"/>
      <c r="U948" s="114"/>
      <c r="V948" s="114"/>
      <c r="W948" s="114"/>
      <c r="X948" s="114"/>
      <c r="Y948" s="114"/>
      <c r="Z948" s="114"/>
      <c r="AA948" s="114"/>
    </row>
    <row r="949" ht="18.0" customHeight="1">
      <c r="A949" s="114"/>
      <c r="B949" s="547"/>
      <c r="C949" s="548"/>
      <c r="D949" s="547"/>
      <c r="E949" s="548"/>
      <c r="F949" s="547"/>
      <c r="G949" s="547"/>
      <c r="H949" s="549"/>
      <c r="I949" s="111"/>
      <c r="J949" s="22"/>
      <c r="K949" s="22"/>
      <c r="L949" s="22"/>
      <c r="M949" s="22"/>
      <c r="N949" s="114"/>
      <c r="O949" s="114"/>
      <c r="P949" s="114"/>
      <c r="Q949" s="124"/>
      <c r="R949" s="114"/>
      <c r="S949" s="114"/>
      <c r="T949" s="114"/>
      <c r="U949" s="114"/>
      <c r="V949" s="114"/>
      <c r="W949" s="114"/>
      <c r="X949" s="114"/>
      <c r="Y949" s="114"/>
      <c r="Z949" s="114"/>
      <c r="AA949" s="114"/>
    </row>
    <row r="950" ht="18.0" customHeight="1">
      <c r="A950" s="114"/>
      <c r="B950" s="547"/>
      <c r="C950" s="548"/>
      <c r="D950" s="547"/>
      <c r="E950" s="548"/>
      <c r="F950" s="547"/>
      <c r="G950" s="547"/>
      <c r="H950" s="549"/>
      <c r="I950" s="111"/>
      <c r="J950" s="22"/>
      <c r="K950" s="22"/>
      <c r="L950" s="22"/>
      <c r="M950" s="22"/>
      <c r="N950" s="114"/>
      <c r="O950" s="114"/>
      <c r="P950" s="114"/>
      <c r="Q950" s="124"/>
      <c r="R950" s="114"/>
      <c r="S950" s="114"/>
      <c r="T950" s="114"/>
      <c r="U950" s="114"/>
      <c r="V950" s="114"/>
      <c r="W950" s="114"/>
      <c r="X950" s="114"/>
      <c r="Y950" s="114"/>
      <c r="Z950" s="114"/>
      <c r="AA950" s="114"/>
    </row>
    <row r="951" ht="18.0" customHeight="1">
      <c r="A951" s="114"/>
      <c r="B951" s="547"/>
      <c r="C951" s="548"/>
      <c r="D951" s="547"/>
      <c r="E951" s="548"/>
      <c r="F951" s="547"/>
      <c r="G951" s="547"/>
      <c r="H951" s="549"/>
      <c r="I951" s="111"/>
      <c r="J951" s="22"/>
      <c r="K951" s="22"/>
      <c r="L951" s="22"/>
      <c r="M951" s="22"/>
      <c r="N951" s="114"/>
      <c r="O951" s="114"/>
      <c r="P951" s="114"/>
      <c r="Q951" s="124"/>
      <c r="R951" s="114"/>
      <c r="S951" s="114"/>
      <c r="T951" s="114"/>
      <c r="U951" s="114"/>
      <c r="V951" s="114"/>
      <c r="W951" s="114"/>
      <c r="X951" s="114"/>
      <c r="Y951" s="114"/>
      <c r="Z951" s="114"/>
      <c r="AA951" s="114"/>
    </row>
    <row r="952" ht="18.0" customHeight="1">
      <c r="A952" s="114"/>
      <c r="B952" s="547"/>
      <c r="C952" s="548"/>
      <c r="D952" s="547"/>
      <c r="E952" s="548"/>
      <c r="F952" s="547"/>
      <c r="G952" s="547"/>
      <c r="H952" s="549"/>
      <c r="I952" s="111"/>
      <c r="J952" s="22"/>
      <c r="K952" s="22"/>
      <c r="L952" s="22"/>
      <c r="M952" s="22"/>
      <c r="N952" s="114"/>
      <c r="O952" s="114"/>
      <c r="P952" s="114"/>
      <c r="Q952" s="124"/>
      <c r="R952" s="114"/>
      <c r="S952" s="114"/>
      <c r="T952" s="114"/>
      <c r="U952" s="114"/>
      <c r="V952" s="114"/>
      <c r="W952" s="114"/>
      <c r="X952" s="114"/>
      <c r="Y952" s="114"/>
      <c r="Z952" s="114"/>
      <c r="AA952" s="114"/>
    </row>
    <row r="953" ht="18.0" customHeight="1">
      <c r="A953" s="114"/>
      <c r="B953" s="547"/>
      <c r="C953" s="548"/>
      <c r="D953" s="547"/>
      <c r="E953" s="548"/>
      <c r="F953" s="547"/>
      <c r="G953" s="547"/>
      <c r="H953" s="549"/>
      <c r="I953" s="111"/>
      <c r="J953" s="22"/>
      <c r="K953" s="22"/>
      <c r="L953" s="22"/>
      <c r="M953" s="22"/>
      <c r="N953" s="114"/>
      <c r="O953" s="114"/>
      <c r="P953" s="114"/>
      <c r="Q953" s="124"/>
      <c r="R953" s="114"/>
      <c r="S953" s="114"/>
      <c r="T953" s="114"/>
      <c r="U953" s="114"/>
      <c r="V953" s="114"/>
      <c r="W953" s="114"/>
      <c r="X953" s="114"/>
      <c r="Y953" s="114"/>
      <c r="Z953" s="114"/>
      <c r="AA953" s="114"/>
    </row>
    <row r="954" ht="18.0" customHeight="1">
      <c r="A954" s="114"/>
      <c r="B954" s="547"/>
      <c r="C954" s="548"/>
      <c r="D954" s="547"/>
      <c r="E954" s="548"/>
      <c r="F954" s="547"/>
      <c r="G954" s="547"/>
      <c r="H954" s="549"/>
      <c r="I954" s="111"/>
      <c r="J954" s="22"/>
      <c r="K954" s="22"/>
      <c r="L954" s="22"/>
      <c r="M954" s="22"/>
      <c r="N954" s="114"/>
      <c r="O954" s="114"/>
      <c r="P954" s="114"/>
      <c r="Q954" s="124"/>
      <c r="R954" s="114"/>
      <c r="S954" s="114"/>
      <c r="T954" s="114"/>
      <c r="U954" s="114"/>
      <c r="V954" s="114"/>
      <c r="W954" s="114"/>
      <c r="X954" s="114"/>
      <c r="Y954" s="114"/>
      <c r="Z954" s="114"/>
      <c r="AA954" s="114"/>
    </row>
    <row r="955" ht="18.0" customHeight="1">
      <c r="A955" s="114"/>
      <c r="B955" s="547"/>
      <c r="C955" s="548"/>
      <c r="D955" s="547"/>
      <c r="E955" s="548"/>
      <c r="F955" s="547"/>
      <c r="G955" s="547"/>
      <c r="H955" s="549"/>
      <c r="I955" s="111"/>
      <c r="J955" s="22"/>
      <c r="K955" s="22"/>
      <c r="L955" s="22"/>
      <c r="M955" s="22"/>
      <c r="N955" s="114"/>
      <c r="O955" s="114"/>
      <c r="P955" s="114"/>
      <c r="Q955" s="124"/>
      <c r="R955" s="114"/>
      <c r="S955" s="114"/>
      <c r="T955" s="114"/>
      <c r="U955" s="114"/>
      <c r="V955" s="114"/>
      <c r="W955" s="114"/>
      <c r="X955" s="114"/>
      <c r="Y955" s="114"/>
      <c r="Z955" s="114"/>
      <c r="AA955" s="114"/>
    </row>
    <row r="956" ht="18.0" customHeight="1">
      <c r="A956" s="114"/>
      <c r="B956" s="547"/>
      <c r="C956" s="548"/>
      <c r="D956" s="547"/>
      <c r="E956" s="548"/>
      <c r="F956" s="547"/>
      <c r="G956" s="547"/>
      <c r="H956" s="549"/>
      <c r="I956" s="111"/>
      <c r="J956" s="22"/>
      <c r="K956" s="22"/>
      <c r="L956" s="22"/>
      <c r="M956" s="22"/>
      <c r="N956" s="114"/>
      <c r="O956" s="114"/>
      <c r="P956" s="114"/>
      <c r="Q956" s="124"/>
      <c r="R956" s="114"/>
      <c r="S956" s="114"/>
      <c r="T956" s="114"/>
      <c r="U956" s="114"/>
      <c r="V956" s="114"/>
      <c r="W956" s="114"/>
      <c r="X956" s="114"/>
      <c r="Y956" s="114"/>
      <c r="Z956" s="114"/>
      <c r="AA956" s="114"/>
    </row>
    <row r="957" ht="18.0" customHeight="1">
      <c r="A957" s="114"/>
      <c r="B957" s="547"/>
      <c r="C957" s="548"/>
      <c r="D957" s="547"/>
      <c r="E957" s="548"/>
      <c r="F957" s="547"/>
      <c r="G957" s="547"/>
      <c r="H957" s="549"/>
      <c r="I957" s="111"/>
      <c r="J957" s="22"/>
      <c r="K957" s="22"/>
      <c r="L957" s="22"/>
      <c r="M957" s="22"/>
      <c r="N957" s="114"/>
      <c r="O957" s="114"/>
      <c r="P957" s="114"/>
      <c r="Q957" s="124"/>
      <c r="R957" s="114"/>
      <c r="S957" s="114"/>
      <c r="T957" s="114"/>
      <c r="U957" s="114"/>
      <c r="V957" s="114"/>
      <c r="W957" s="114"/>
      <c r="X957" s="114"/>
      <c r="Y957" s="114"/>
      <c r="Z957" s="114"/>
      <c r="AA957" s="114"/>
    </row>
    <row r="958" ht="18.0" customHeight="1">
      <c r="A958" s="114"/>
      <c r="B958" s="547"/>
      <c r="C958" s="548"/>
      <c r="D958" s="547"/>
      <c r="E958" s="548"/>
      <c r="F958" s="547"/>
      <c r="G958" s="547"/>
      <c r="H958" s="549"/>
      <c r="I958" s="111"/>
      <c r="J958" s="22"/>
      <c r="K958" s="22"/>
      <c r="L958" s="22"/>
      <c r="M958" s="22"/>
      <c r="N958" s="114"/>
      <c r="O958" s="114"/>
      <c r="P958" s="114"/>
      <c r="Q958" s="124"/>
      <c r="R958" s="114"/>
      <c r="S958" s="114"/>
      <c r="T958" s="114"/>
      <c r="U958" s="114"/>
      <c r="V958" s="114"/>
      <c r="W958" s="114"/>
      <c r="X958" s="114"/>
      <c r="Y958" s="114"/>
      <c r="Z958" s="114"/>
      <c r="AA958" s="114"/>
    </row>
    <row r="959" ht="18.0" customHeight="1">
      <c r="A959" s="114"/>
      <c r="B959" s="547"/>
      <c r="C959" s="548"/>
      <c r="D959" s="547"/>
      <c r="E959" s="548"/>
      <c r="F959" s="547"/>
      <c r="G959" s="547"/>
      <c r="H959" s="549"/>
      <c r="I959" s="111"/>
      <c r="J959" s="22"/>
      <c r="K959" s="22"/>
      <c r="L959" s="22"/>
      <c r="M959" s="22"/>
      <c r="N959" s="114"/>
      <c r="O959" s="114"/>
      <c r="P959" s="114"/>
      <c r="Q959" s="124"/>
      <c r="R959" s="114"/>
      <c r="S959" s="114"/>
      <c r="T959" s="114"/>
      <c r="U959" s="114"/>
      <c r="V959" s="114"/>
      <c r="W959" s="114"/>
      <c r="X959" s="114"/>
      <c r="Y959" s="114"/>
      <c r="Z959" s="114"/>
      <c r="AA959" s="114"/>
    </row>
    <row r="960" ht="18.0" customHeight="1">
      <c r="A960" s="114"/>
      <c r="B960" s="547"/>
      <c r="C960" s="548"/>
      <c r="D960" s="547"/>
      <c r="E960" s="548"/>
      <c r="F960" s="547"/>
      <c r="G960" s="547"/>
      <c r="H960" s="549"/>
      <c r="I960" s="111"/>
      <c r="J960" s="22"/>
      <c r="K960" s="22"/>
      <c r="L960" s="22"/>
      <c r="M960" s="22"/>
      <c r="N960" s="114"/>
      <c r="O960" s="114"/>
      <c r="P960" s="114"/>
      <c r="Q960" s="124"/>
      <c r="R960" s="114"/>
      <c r="S960" s="114"/>
      <c r="T960" s="114"/>
      <c r="U960" s="114"/>
      <c r="V960" s="114"/>
      <c r="W960" s="114"/>
      <c r="X960" s="114"/>
      <c r="Y960" s="114"/>
      <c r="Z960" s="114"/>
      <c r="AA960" s="114"/>
    </row>
    <row r="961" ht="18.0" customHeight="1">
      <c r="A961" s="114"/>
      <c r="B961" s="547"/>
      <c r="C961" s="548"/>
      <c r="D961" s="547"/>
      <c r="E961" s="548"/>
      <c r="F961" s="547"/>
      <c r="G961" s="547"/>
      <c r="H961" s="549"/>
      <c r="I961" s="111"/>
      <c r="J961" s="22"/>
      <c r="K961" s="22"/>
      <c r="L961" s="22"/>
      <c r="M961" s="22"/>
      <c r="N961" s="114"/>
      <c r="O961" s="114"/>
      <c r="P961" s="114"/>
      <c r="Q961" s="124"/>
      <c r="R961" s="114"/>
      <c r="S961" s="114"/>
      <c r="T961" s="114"/>
      <c r="U961" s="114"/>
      <c r="V961" s="114"/>
      <c r="W961" s="114"/>
      <c r="X961" s="114"/>
      <c r="Y961" s="114"/>
      <c r="Z961" s="114"/>
      <c r="AA961" s="114"/>
    </row>
    <row r="962" ht="18.0" customHeight="1">
      <c r="A962" s="114"/>
      <c r="B962" s="547"/>
      <c r="C962" s="548"/>
      <c r="D962" s="547"/>
      <c r="E962" s="548"/>
      <c r="F962" s="547"/>
      <c r="G962" s="547"/>
      <c r="H962" s="549"/>
      <c r="I962" s="111"/>
      <c r="J962" s="22"/>
      <c r="K962" s="22"/>
      <c r="L962" s="22"/>
      <c r="M962" s="22"/>
      <c r="N962" s="114"/>
      <c r="O962" s="114"/>
      <c r="P962" s="114"/>
      <c r="Q962" s="124"/>
      <c r="R962" s="114"/>
      <c r="S962" s="114"/>
      <c r="T962" s="114"/>
      <c r="U962" s="114"/>
      <c r="V962" s="114"/>
      <c r="W962" s="114"/>
      <c r="X962" s="114"/>
      <c r="Y962" s="114"/>
      <c r="Z962" s="114"/>
      <c r="AA962" s="114"/>
    </row>
    <row r="963" ht="18.0" customHeight="1">
      <c r="A963" s="114"/>
      <c r="B963" s="547"/>
      <c r="C963" s="548"/>
      <c r="D963" s="547"/>
      <c r="E963" s="548"/>
      <c r="F963" s="547"/>
      <c r="G963" s="547"/>
      <c r="H963" s="549"/>
      <c r="I963" s="111"/>
      <c r="J963" s="22"/>
      <c r="K963" s="22"/>
      <c r="L963" s="22"/>
      <c r="M963" s="22"/>
      <c r="N963" s="114"/>
      <c r="O963" s="114"/>
      <c r="P963" s="114"/>
      <c r="Q963" s="124"/>
      <c r="R963" s="114"/>
      <c r="S963" s="114"/>
      <c r="T963" s="114"/>
      <c r="U963" s="114"/>
      <c r="V963" s="114"/>
      <c r="W963" s="114"/>
      <c r="X963" s="114"/>
      <c r="Y963" s="114"/>
      <c r="Z963" s="114"/>
      <c r="AA963" s="114"/>
    </row>
    <row r="964" ht="18.0" customHeight="1">
      <c r="A964" s="114"/>
      <c r="B964" s="547"/>
      <c r="C964" s="548"/>
      <c r="D964" s="547"/>
      <c r="E964" s="548"/>
      <c r="F964" s="547"/>
      <c r="G964" s="547"/>
      <c r="H964" s="549"/>
      <c r="I964" s="111"/>
      <c r="J964" s="22"/>
      <c r="K964" s="22"/>
      <c r="L964" s="22"/>
      <c r="M964" s="22"/>
      <c r="N964" s="114"/>
      <c r="O964" s="114"/>
      <c r="P964" s="114"/>
      <c r="Q964" s="124"/>
      <c r="R964" s="114"/>
      <c r="S964" s="114"/>
      <c r="T964" s="114"/>
      <c r="U964" s="114"/>
      <c r="V964" s="114"/>
      <c r="W964" s="114"/>
      <c r="X964" s="114"/>
      <c r="Y964" s="114"/>
      <c r="Z964" s="114"/>
      <c r="AA964" s="114"/>
    </row>
    <row r="965" ht="18.0" customHeight="1">
      <c r="A965" s="114"/>
      <c r="B965" s="547"/>
      <c r="C965" s="548"/>
      <c r="D965" s="547"/>
      <c r="E965" s="548"/>
      <c r="F965" s="547"/>
      <c r="G965" s="547"/>
      <c r="H965" s="549"/>
      <c r="I965" s="111"/>
      <c r="J965" s="22"/>
      <c r="K965" s="22"/>
      <c r="L965" s="22"/>
      <c r="M965" s="22"/>
      <c r="N965" s="114"/>
      <c r="O965" s="114"/>
      <c r="P965" s="114"/>
      <c r="Q965" s="124"/>
      <c r="R965" s="114"/>
      <c r="S965" s="114"/>
      <c r="T965" s="114"/>
      <c r="U965" s="114"/>
      <c r="V965" s="114"/>
      <c r="W965" s="114"/>
      <c r="X965" s="114"/>
      <c r="Y965" s="114"/>
      <c r="Z965" s="114"/>
      <c r="AA965" s="114"/>
    </row>
    <row r="966" ht="18.0" customHeight="1">
      <c r="A966" s="114"/>
      <c r="B966" s="547"/>
      <c r="C966" s="548"/>
      <c r="D966" s="547"/>
      <c r="E966" s="548"/>
      <c r="F966" s="547"/>
      <c r="G966" s="547"/>
      <c r="H966" s="549"/>
      <c r="I966" s="111"/>
      <c r="J966" s="22"/>
      <c r="K966" s="22"/>
      <c r="L966" s="22"/>
      <c r="M966" s="22"/>
      <c r="N966" s="114"/>
      <c r="O966" s="114"/>
      <c r="P966" s="114"/>
      <c r="Q966" s="124"/>
      <c r="R966" s="114"/>
      <c r="S966" s="114"/>
      <c r="T966" s="114"/>
      <c r="U966" s="114"/>
      <c r="V966" s="114"/>
      <c r="W966" s="114"/>
      <c r="X966" s="114"/>
      <c r="Y966" s="114"/>
      <c r="Z966" s="114"/>
      <c r="AA966" s="114"/>
    </row>
    <row r="967" ht="18.0" customHeight="1">
      <c r="A967" s="114"/>
      <c r="B967" s="547"/>
      <c r="C967" s="548"/>
      <c r="D967" s="547"/>
      <c r="E967" s="548"/>
      <c r="F967" s="547"/>
      <c r="G967" s="547"/>
      <c r="H967" s="549"/>
      <c r="I967" s="111"/>
      <c r="J967" s="22"/>
      <c r="K967" s="22"/>
      <c r="L967" s="22"/>
      <c r="M967" s="22"/>
      <c r="N967" s="114"/>
      <c r="O967" s="114"/>
      <c r="P967" s="114"/>
      <c r="Q967" s="124"/>
      <c r="R967" s="114"/>
      <c r="S967" s="114"/>
      <c r="T967" s="114"/>
      <c r="U967" s="114"/>
      <c r="V967" s="114"/>
      <c r="W967" s="114"/>
      <c r="X967" s="114"/>
      <c r="Y967" s="114"/>
      <c r="Z967" s="114"/>
      <c r="AA967" s="114"/>
    </row>
    <row r="968" ht="18.0" customHeight="1">
      <c r="A968" s="114"/>
      <c r="B968" s="547"/>
      <c r="C968" s="548"/>
      <c r="D968" s="547"/>
      <c r="E968" s="548"/>
      <c r="F968" s="547"/>
      <c r="G968" s="547"/>
      <c r="H968" s="549"/>
      <c r="I968" s="111"/>
      <c r="J968" s="22"/>
      <c r="K968" s="22"/>
      <c r="L968" s="22"/>
      <c r="M968" s="22"/>
      <c r="N968" s="114"/>
      <c r="O968" s="114"/>
      <c r="P968" s="114"/>
      <c r="Q968" s="124"/>
      <c r="R968" s="114"/>
      <c r="S968" s="114"/>
      <c r="T968" s="114"/>
      <c r="U968" s="114"/>
      <c r="V968" s="114"/>
      <c r="W968" s="114"/>
      <c r="X968" s="114"/>
      <c r="Y968" s="114"/>
      <c r="Z968" s="114"/>
      <c r="AA968" s="114"/>
    </row>
    <row r="969" ht="18.0" customHeight="1">
      <c r="A969" s="114"/>
      <c r="B969" s="547"/>
      <c r="C969" s="548"/>
      <c r="D969" s="547"/>
      <c r="E969" s="548"/>
      <c r="F969" s="547"/>
      <c r="G969" s="547"/>
      <c r="H969" s="549"/>
      <c r="I969" s="111"/>
      <c r="J969" s="22"/>
      <c r="K969" s="22"/>
      <c r="L969" s="22"/>
      <c r="M969" s="22"/>
      <c r="N969" s="114"/>
      <c r="O969" s="114"/>
      <c r="P969" s="114"/>
      <c r="Q969" s="124"/>
      <c r="R969" s="114"/>
      <c r="S969" s="114"/>
      <c r="T969" s="114"/>
      <c r="U969" s="114"/>
      <c r="V969" s="114"/>
      <c r="W969" s="114"/>
      <c r="X969" s="114"/>
      <c r="Y969" s="114"/>
      <c r="Z969" s="114"/>
      <c r="AA969" s="114"/>
    </row>
    <row r="970" ht="18.0" customHeight="1">
      <c r="A970" s="114"/>
      <c r="B970" s="547"/>
      <c r="C970" s="548"/>
      <c r="D970" s="547"/>
      <c r="E970" s="548"/>
      <c r="F970" s="547"/>
      <c r="G970" s="547"/>
      <c r="H970" s="549"/>
      <c r="I970" s="111"/>
      <c r="J970" s="22"/>
      <c r="K970" s="22"/>
      <c r="L970" s="22"/>
      <c r="M970" s="22"/>
      <c r="N970" s="114"/>
      <c r="O970" s="114"/>
      <c r="P970" s="114"/>
      <c r="Q970" s="124"/>
      <c r="R970" s="114"/>
      <c r="S970" s="114"/>
      <c r="T970" s="114"/>
      <c r="U970" s="114"/>
      <c r="V970" s="114"/>
      <c r="W970" s="114"/>
      <c r="X970" s="114"/>
      <c r="Y970" s="114"/>
      <c r="Z970" s="114"/>
      <c r="AA970" s="114"/>
    </row>
    <row r="971" ht="18.0" customHeight="1">
      <c r="A971" s="114"/>
      <c r="B971" s="547"/>
      <c r="C971" s="548"/>
      <c r="D971" s="547"/>
      <c r="E971" s="548"/>
      <c r="F971" s="547"/>
      <c r="G971" s="547"/>
      <c r="H971" s="549"/>
      <c r="I971" s="111"/>
      <c r="J971" s="22"/>
      <c r="K971" s="22"/>
      <c r="L971" s="22"/>
      <c r="M971" s="22"/>
      <c r="N971" s="114"/>
      <c r="O971" s="114"/>
      <c r="P971" s="114"/>
      <c r="Q971" s="124"/>
      <c r="R971" s="114"/>
      <c r="S971" s="114"/>
      <c r="T971" s="114"/>
      <c r="U971" s="114"/>
      <c r="V971" s="114"/>
      <c r="W971" s="114"/>
      <c r="X971" s="114"/>
      <c r="Y971" s="114"/>
      <c r="Z971" s="114"/>
      <c r="AA971" s="114"/>
    </row>
    <row r="972" ht="18.0" customHeight="1">
      <c r="A972" s="114"/>
      <c r="B972" s="547"/>
      <c r="C972" s="548"/>
      <c r="D972" s="547"/>
      <c r="E972" s="548"/>
      <c r="F972" s="547"/>
      <c r="G972" s="547"/>
      <c r="H972" s="549"/>
      <c r="I972" s="111"/>
      <c r="J972" s="22"/>
      <c r="K972" s="22"/>
      <c r="L972" s="22"/>
      <c r="M972" s="22"/>
      <c r="N972" s="114"/>
      <c r="O972" s="114"/>
      <c r="P972" s="114"/>
      <c r="Q972" s="124"/>
      <c r="R972" s="114"/>
      <c r="S972" s="114"/>
      <c r="T972" s="114"/>
      <c r="U972" s="114"/>
      <c r="V972" s="114"/>
      <c r="W972" s="114"/>
      <c r="X972" s="114"/>
      <c r="Y972" s="114"/>
      <c r="Z972" s="114"/>
      <c r="AA972" s="114"/>
    </row>
    <row r="973" ht="18.0" customHeight="1">
      <c r="A973" s="114"/>
      <c r="B973" s="547"/>
      <c r="C973" s="548"/>
      <c r="D973" s="547"/>
      <c r="E973" s="548"/>
      <c r="F973" s="547"/>
      <c r="G973" s="547"/>
      <c r="H973" s="549"/>
      <c r="I973" s="111"/>
      <c r="J973" s="22"/>
      <c r="K973" s="22"/>
      <c r="L973" s="22"/>
      <c r="M973" s="22"/>
      <c r="N973" s="114"/>
      <c r="O973" s="114"/>
      <c r="P973" s="114"/>
      <c r="Q973" s="124"/>
      <c r="R973" s="114"/>
      <c r="S973" s="114"/>
      <c r="T973" s="114"/>
      <c r="U973" s="114"/>
      <c r="V973" s="114"/>
      <c r="W973" s="114"/>
      <c r="X973" s="114"/>
      <c r="Y973" s="114"/>
      <c r="Z973" s="114"/>
      <c r="AA973" s="114"/>
    </row>
    <row r="974" ht="18.0" customHeight="1">
      <c r="A974" s="114"/>
      <c r="B974" s="547"/>
      <c r="C974" s="548"/>
      <c r="D974" s="547"/>
      <c r="E974" s="548"/>
      <c r="F974" s="547"/>
      <c r="G974" s="547"/>
      <c r="H974" s="549"/>
      <c r="I974" s="111"/>
      <c r="J974" s="22"/>
      <c r="K974" s="22"/>
      <c r="L974" s="22"/>
      <c r="M974" s="22"/>
      <c r="N974" s="114"/>
      <c r="O974" s="114"/>
      <c r="P974" s="114"/>
      <c r="Q974" s="124"/>
      <c r="R974" s="114"/>
      <c r="S974" s="114"/>
      <c r="T974" s="114"/>
      <c r="U974" s="114"/>
      <c r="V974" s="114"/>
      <c r="W974" s="114"/>
      <c r="X974" s="114"/>
      <c r="Y974" s="114"/>
      <c r="Z974" s="114"/>
      <c r="AA974" s="114"/>
    </row>
    <row r="975" ht="18.0" customHeight="1">
      <c r="A975" s="114"/>
      <c r="B975" s="547"/>
      <c r="C975" s="548"/>
      <c r="D975" s="547"/>
      <c r="E975" s="548"/>
      <c r="F975" s="547"/>
      <c r="G975" s="547"/>
      <c r="H975" s="549"/>
      <c r="I975" s="111"/>
      <c r="J975" s="22"/>
      <c r="K975" s="22"/>
      <c r="L975" s="22"/>
      <c r="M975" s="22"/>
      <c r="N975" s="114"/>
      <c r="O975" s="114"/>
      <c r="P975" s="114"/>
      <c r="Q975" s="124"/>
      <c r="R975" s="114"/>
      <c r="S975" s="114"/>
      <c r="T975" s="114"/>
      <c r="U975" s="114"/>
      <c r="V975" s="114"/>
      <c r="W975" s="114"/>
      <c r="X975" s="114"/>
      <c r="Y975" s="114"/>
      <c r="Z975" s="114"/>
      <c r="AA975" s="114"/>
    </row>
    <row r="976" ht="18.0" customHeight="1">
      <c r="A976" s="114"/>
      <c r="B976" s="547"/>
      <c r="C976" s="548"/>
      <c r="D976" s="547"/>
      <c r="E976" s="548"/>
      <c r="F976" s="547"/>
      <c r="G976" s="547"/>
      <c r="H976" s="549"/>
      <c r="I976" s="111"/>
      <c r="J976" s="22"/>
      <c r="K976" s="22"/>
      <c r="L976" s="22"/>
      <c r="M976" s="22"/>
      <c r="N976" s="114"/>
      <c r="O976" s="114"/>
      <c r="P976" s="114"/>
      <c r="Q976" s="124"/>
      <c r="R976" s="114"/>
      <c r="S976" s="114"/>
      <c r="T976" s="114"/>
      <c r="U976" s="114"/>
      <c r="V976" s="114"/>
      <c r="W976" s="114"/>
      <c r="X976" s="114"/>
      <c r="Y976" s="114"/>
      <c r="Z976" s="114"/>
      <c r="AA976" s="114"/>
    </row>
    <row r="977" ht="18.0" customHeight="1">
      <c r="A977" s="114"/>
      <c r="B977" s="547"/>
      <c r="C977" s="548"/>
      <c r="D977" s="547"/>
      <c r="E977" s="548"/>
      <c r="F977" s="547"/>
      <c r="G977" s="547"/>
      <c r="H977" s="549"/>
      <c r="I977" s="111"/>
      <c r="J977" s="22"/>
      <c r="K977" s="22"/>
      <c r="L977" s="22"/>
      <c r="M977" s="22"/>
      <c r="N977" s="114"/>
      <c r="O977" s="114"/>
      <c r="P977" s="114"/>
      <c r="Q977" s="124"/>
      <c r="R977" s="114"/>
      <c r="S977" s="114"/>
      <c r="T977" s="114"/>
      <c r="U977" s="114"/>
      <c r="V977" s="114"/>
      <c r="W977" s="114"/>
      <c r="X977" s="114"/>
      <c r="Y977" s="114"/>
      <c r="Z977" s="114"/>
      <c r="AA977" s="114"/>
    </row>
    <row r="978" ht="18.0" customHeight="1">
      <c r="A978" s="114"/>
      <c r="B978" s="547"/>
      <c r="C978" s="548"/>
      <c r="D978" s="547"/>
      <c r="E978" s="548"/>
      <c r="F978" s="547"/>
      <c r="G978" s="547"/>
      <c r="H978" s="549"/>
      <c r="I978" s="111"/>
      <c r="J978" s="22"/>
      <c r="K978" s="22"/>
      <c r="L978" s="22"/>
      <c r="M978" s="22"/>
      <c r="N978" s="114"/>
      <c r="O978" s="114"/>
      <c r="P978" s="114"/>
      <c r="Q978" s="124"/>
      <c r="R978" s="114"/>
      <c r="S978" s="114"/>
      <c r="T978" s="114"/>
      <c r="U978" s="114"/>
      <c r="V978" s="114"/>
      <c r="W978" s="114"/>
      <c r="X978" s="114"/>
      <c r="Y978" s="114"/>
      <c r="Z978" s="114"/>
      <c r="AA978" s="114"/>
    </row>
    <row r="979" ht="18.0" customHeight="1">
      <c r="A979" s="114"/>
      <c r="B979" s="547"/>
      <c r="C979" s="548"/>
      <c r="D979" s="547"/>
      <c r="E979" s="548"/>
      <c r="F979" s="547"/>
      <c r="G979" s="547"/>
      <c r="H979" s="549"/>
      <c r="I979" s="111"/>
      <c r="J979" s="22"/>
      <c r="K979" s="22"/>
      <c r="L979" s="22"/>
      <c r="M979" s="22"/>
      <c r="N979" s="114"/>
      <c r="O979" s="114"/>
      <c r="P979" s="114"/>
      <c r="Q979" s="124"/>
      <c r="R979" s="114"/>
      <c r="S979" s="114"/>
      <c r="T979" s="114"/>
      <c r="U979" s="114"/>
      <c r="V979" s="114"/>
      <c r="W979" s="114"/>
      <c r="X979" s="114"/>
      <c r="Y979" s="114"/>
      <c r="Z979" s="114"/>
      <c r="AA979" s="114"/>
    </row>
    <row r="980" ht="18.0" customHeight="1">
      <c r="A980" s="114"/>
      <c r="B980" s="547"/>
      <c r="C980" s="548"/>
      <c r="D980" s="547"/>
      <c r="E980" s="548"/>
      <c r="F980" s="547"/>
      <c r="G980" s="547"/>
      <c r="H980" s="549"/>
      <c r="I980" s="111"/>
      <c r="J980" s="22"/>
      <c r="K980" s="22"/>
      <c r="L980" s="22"/>
      <c r="M980" s="22"/>
      <c r="N980" s="114"/>
      <c r="O980" s="114"/>
      <c r="P980" s="114"/>
      <c r="Q980" s="124"/>
      <c r="R980" s="114"/>
      <c r="S980" s="114"/>
      <c r="T980" s="114"/>
      <c r="U980" s="114"/>
      <c r="V980" s="114"/>
      <c r="W980" s="114"/>
      <c r="X980" s="114"/>
      <c r="Y980" s="114"/>
      <c r="Z980" s="114"/>
      <c r="AA980" s="114"/>
    </row>
    <row r="981" ht="18.0" customHeight="1">
      <c r="A981" s="114"/>
      <c r="B981" s="547"/>
      <c r="C981" s="548"/>
      <c r="D981" s="547"/>
      <c r="E981" s="548"/>
      <c r="F981" s="547"/>
      <c r="G981" s="547"/>
      <c r="H981" s="549"/>
      <c r="I981" s="111"/>
      <c r="J981" s="22"/>
      <c r="K981" s="22"/>
      <c r="L981" s="22"/>
      <c r="M981" s="22"/>
      <c r="N981" s="114"/>
      <c r="O981" s="114"/>
      <c r="P981" s="114"/>
      <c r="Q981" s="124"/>
      <c r="R981" s="114"/>
      <c r="S981" s="114"/>
      <c r="T981" s="114"/>
      <c r="U981" s="114"/>
      <c r="V981" s="114"/>
      <c r="W981" s="114"/>
      <c r="X981" s="114"/>
      <c r="Y981" s="114"/>
      <c r="Z981" s="114"/>
      <c r="AA981" s="114"/>
    </row>
    <row r="982" ht="18.0" customHeight="1">
      <c r="A982" s="114"/>
      <c r="B982" s="547"/>
      <c r="C982" s="548"/>
      <c r="D982" s="547"/>
      <c r="E982" s="548"/>
      <c r="F982" s="547"/>
      <c r="G982" s="547"/>
      <c r="H982" s="549"/>
      <c r="I982" s="111"/>
      <c r="J982" s="22"/>
      <c r="K982" s="22"/>
      <c r="L982" s="22"/>
      <c r="M982" s="22"/>
      <c r="N982" s="114"/>
      <c r="O982" s="114"/>
      <c r="P982" s="114"/>
      <c r="Q982" s="124"/>
      <c r="R982" s="114"/>
      <c r="S982" s="114"/>
      <c r="T982" s="114"/>
      <c r="U982" s="114"/>
      <c r="V982" s="114"/>
      <c r="W982" s="114"/>
      <c r="X982" s="114"/>
      <c r="Y982" s="114"/>
      <c r="Z982" s="114"/>
      <c r="AA982" s="114"/>
    </row>
    <row r="983" ht="18.0" customHeight="1">
      <c r="A983" s="114"/>
      <c r="B983" s="547"/>
      <c r="C983" s="548"/>
      <c r="D983" s="547"/>
      <c r="E983" s="548"/>
      <c r="F983" s="547"/>
      <c r="G983" s="547"/>
      <c r="H983" s="549"/>
      <c r="I983" s="111"/>
      <c r="J983" s="22"/>
      <c r="K983" s="22"/>
      <c r="L983" s="22"/>
      <c r="M983" s="22"/>
      <c r="N983" s="114"/>
      <c r="O983" s="114"/>
      <c r="P983" s="114"/>
      <c r="Q983" s="124"/>
      <c r="R983" s="114"/>
      <c r="S983" s="114"/>
      <c r="T983" s="114"/>
      <c r="U983" s="114"/>
      <c r="V983" s="114"/>
      <c r="W983" s="114"/>
      <c r="X983" s="114"/>
      <c r="Y983" s="114"/>
      <c r="Z983" s="114"/>
      <c r="AA983" s="114"/>
    </row>
    <row r="984" ht="18.0" customHeight="1">
      <c r="A984" s="114"/>
      <c r="B984" s="547"/>
      <c r="C984" s="548"/>
      <c r="D984" s="547"/>
      <c r="E984" s="548"/>
      <c r="F984" s="547"/>
      <c r="G984" s="547"/>
      <c r="H984" s="549"/>
      <c r="I984" s="111"/>
      <c r="J984" s="22"/>
      <c r="K984" s="22"/>
      <c r="L984" s="22"/>
      <c r="M984" s="22"/>
      <c r="N984" s="114"/>
      <c r="O984" s="114"/>
      <c r="P984" s="114"/>
      <c r="Q984" s="124"/>
      <c r="R984" s="114"/>
      <c r="S984" s="114"/>
      <c r="T984" s="114"/>
      <c r="U984" s="114"/>
      <c r="V984" s="114"/>
      <c r="W984" s="114"/>
      <c r="X984" s="114"/>
      <c r="Y984" s="114"/>
      <c r="Z984" s="114"/>
      <c r="AA984" s="114"/>
    </row>
    <row r="985" ht="18.0" customHeight="1">
      <c r="A985" s="114"/>
      <c r="B985" s="547"/>
      <c r="C985" s="548"/>
      <c r="D985" s="547"/>
      <c r="E985" s="548"/>
      <c r="F985" s="547"/>
      <c r="G985" s="547"/>
      <c r="H985" s="549"/>
      <c r="I985" s="111"/>
      <c r="J985" s="22"/>
      <c r="K985" s="22"/>
      <c r="L985" s="22"/>
      <c r="M985" s="22"/>
      <c r="N985" s="114"/>
      <c r="O985" s="114"/>
      <c r="P985" s="114"/>
      <c r="Q985" s="124"/>
      <c r="R985" s="114"/>
      <c r="S985" s="114"/>
      <c r="T985" s="114"/>
      <c r="U985" s="114"/>
      <c r="V985" s="114"/>
      <c r="W985" s="114"/>
      <c r="X985" s="114"/>
      <c r="Y985" s="114"/>
      <c r="Z985" s="114"/>
      <c r="AA985" s="114"/>
    </row>
    <row r="986" ht="18.0" customHeight="1">
      <c r="A986" s="114"/>
      <c r="B986" s="547"/>
      <c r="C986" s="548"/>
      <c r="D986" s="547"/>
      <c r="E986" s="548"/>
      <c r="F986" s="547"/>
      <c r="G986" s="547"/>
      <c r="H986" s="549"/>
      <c r="I986" s="111"/>
      <c r="J986" s="22"/>
      <c r="K986" s="22"/>
      <c r="L986" s="22"/>
      <c r="M986" s="22"/>
      <c r="N986" s="114"/>
      <c r="O986" s="114"/>
      <c r="P986" s="114"/>
      <c r="Q986" s="124"/>
      <c r="R986" s="114"/>
      <c r="S986" s="114"/>
      <c r="T986" s="114"/>
      <c r="U986" s="114"/>
      <c r="V986" s="114"/>
      <c r="W986" s="114"/>
      <c r="X986" s="114"/>
      <c r="Y986" s="114"/>
      <c r="Z986" s="114"/>
      <c r="AA986" s="114"/>
    </row>
    <row r="987" ht="18.0" customHeight="1">
      <c r="A987" s="114"/>
      <c r="B987" s="547"/>
      <c r="C987" s="548"/>
      <c r="D987" s="547"/>
      <c r="E987" s="548"/>
      <c r="F987" s="547"/>
      <c r="G987" s="547"/>
      <c r="H987" s="549"/>
      <c r="I987" s="111"/>
      <c r="J987" s="22"/>
      <c r="K987" s="22"/>
      <c r="L987" s="22"/>
      <c r="M987" s="22"/>
      <c r="N987" s="114"/>
      <c r="O987" s="114"/>
      <c r="P987" s="114"/>
      <c r="Q987" s="124"/>
      <c r="R987" s="114"/>
      <c r="S987" s="114"/>
      <c r="T987" s="114"/>
      <c r="U987" s="114"/>
      <c r="V987" s="114"/>
      <c r="W987" s="114"/>
      <c r="X987" s="114"/>
      <c r="Y987" s="114"/>
      <c r="Z987" s="114"/>
      <c r="AA987" s="114"/>
    </row>
    <row r="988" ht="18.0" customHeight="1">
      <c r="A988" s="114"/>
      <c r="B988" s="547"/>
      <c r="C988" s="548"/>
      <c r="D988" s="547"/>
      <c r="E988" s="548"/>
      <c r="F988" s="547"/>
      <c r="G988" s="547"/>
      <c r="H988" s="549"/>
      <c r="I988" s="111"/>
      <c r="J988" s="22"/>
      <c r="K988" s="22"/>
      <c r="L988" s="22"/>
      <c r="M988" s="22"/>
      <c r="N988" s="114"/>
      <c r="O988" s="114"/>
      <c r="P988" s="114"/>
      <c r="Q988" s="124"/>
      <c r="R988" s="114"/>
      <c r="S988" s="114"/>
      <c r="T988" s="114"/>
      <c r="U988" s="114"/>
      <c r="V988" s="114"/>
      <c r="W988" s="114"/>
      <c r="X988" s="114"/>
      <c r="Y988" s="114"/>
      <c r="Z988" s="114"/>
      <c r="AA988" s="114"/>
    </row>
    <row r="989" ht="18.0" customHeight="1">
      <c r="A989" s="114"/>
      <c r="B989" s="547"/>
      <c r="C989" s="548"/>
      <c r="D989" s="547"/>
      <c r="E989" s="548"/>
      <c r="F989" s="547"/>
      <c r="G989" s="547"/>
      <c r="H989" s="549"/>
      <c r="I989" s="111"/>
      <c r="J989" s="22"/>
      <c r="K989" s="22"/>
      <c r="L989" s="22"/>
      <c r="M989" s="22"/>
      <c r="N989" s="114"/>
      <c r="O989" s="114"/>
      <c r="P989" s="114"/>
      <c r="Q989" s="124"/>
      <c r="R989" s="114"/>
      <c r="S989" s="114"/>
      <c r="T989" s="114"/>
      <c r="U989" s="114"/>
      <c r="V989" s="114"/>
      <c r="W989" s="114"/>
      <c r="X989" s="114"/>
      <c r="Y989" s="114"/>
      <c r="Z989" s="114"/>
      <c r="AA989" s="114"/>
    </row>
    <row r="990" ht="18.0" customHeight="1">
      <c r="A990" s="114"/>
      <c r="B990" s="547"/>
      <c r="C990" s="548"/>
      <c r="D990" s="547"/>
      <c r="E990" s="548"/>
      <c r="F990" s="547"/>
      <c r="G990" s="547"/>
      <c r="H990" s="549"/>
      <c r="I990" s="111"/>
      <c r="J990" s="22"/>
      <c r="K990" s="22"/>
      <c r="L990" s="22"/>
      <c r="M990" s="22"/>
      <c r="N990" s="114"/>
      <c r="O990" s="114"/>
      <c r="P990" s="114"/>
      <c r="Q990" s="124"/>
      <c r="R990" s="114"/>
      <c r="S990" s="114"/>
      <c r="T990" s="114"/>
      <c r="U990" s="114"/>
      <c r="V990" s="114"/>
      <c r="W990" s="114"/>
      <c r="X990" s="114"/>
      <c r="Y990" s="114"/>
      <c r="Z990" s="114"/>
      <c r="AA990" s="114"/>
    </row>
    <row r="991" ht="18.0" customHeight="1">
      <c r="A991" s="114"/>
      <c r="B991" s="547"/>
      <c r="C991" s="548"/>
      <c r="D991" s="547"/>
      <c r="E991" s="548"/>
      <c r="F991" s="547"/>
      <c r="G991" s="547"/>
      <c r="H991" s="549"/>
      <c r="I991" s="111"/>
      <c r="J991" s="22"/>
      <c r="K991" s="22"/>
      <c r="L991" s="22"/>
      <c r="M991" s="22"/>
      <c r="N991" s="114"/>
      <c r="O991" s="114"/>
      <c r="P991" s="114"/>
      <c r="Q991" s="124"/>
      <c r="R991" s="114"/>
      <c r="S991" s="114"/>
      <c r="T991" s="114"/>
      <c r="U991" s="114"/>
      <c r="V991" s="114"/>
      <c r="W991" s="114"/>
      <c r="X991" s="114"/>
      <c r="Y991" s="114"/>
      <c r="Z991" s="114"/>
      <c r="AA991" s="114"/>
    </row>
    <row r="992" ht="18.0" customHeight="1">
      <c r="A992" s="114"/>
      <c r="B992" s="547"/>
      <c r="C992" s="548"/>
      <c r="D992" s="547"/>
      <c r="E992" s="548"/>
      <c r="F992" s="547"/>
      <c r="G992" s="547"/>
      <c r="H992" s="549"/>
      <c r="I992" s="111"/>
      <c r="J992" s="22"/>
      <c r="K992" s="22"/>
      <c r="L992" s="22"/>
      <c r="M992" s="22"/>
      <c r="N992" s="114"/>
      <c r="O992" s="114"/>
      <c r="P992" s="114"/>
      <c r="Q992" s="124"/>
      <c r="R992" s="114"/>
      <c r="S992" s="114"/>
      <c r="T992" s="114"/>
      <c r="U992" s="114"/>
      <c r="V992" s="114"/>
      <c r="W992" s="114"/>
      <c r="X992" s="114"/>
      <c r="Y992" s="114"/>
      <c r="Z992" s="114"/>
      <c r="AA992" s="114"/>
    </row>
    <row r="993" ht="18.0" customHeight="1">
      <c r="A993" s="114"/>
      <c r="B993" s="547"/>
      <c r="C993" s="548"/>
      <c r="D993" s="547"/>
      <c r="E993" s="548"/>
      <c r="F993" s="547"/>
      <c r="G993" s="547"/>
      <c r="H993" s="549"/>
      <c r="I993" s="111"/>
      <c r="J993" s="22"/>
      <c r="K993" s="22"/>
      <c r="L993" s="22"/>
      <c r="M993" s="22"/>
      <c r="N993" s="114"/>
      <c r="O993" s="114"/>
      <c r="P993" s="114"/>
      <c r="Q993" s="124"/>
      <c r="R993" s="114"/>
      <c r="S993" s="114"/>
      <c r="T993" s="114"/>
      <c r="U993" s="114"/>
      <c r="V993" s="114"/>
      <c r="W993" s="114"/>
      <c r="X993" s="114"/>
      <c r="Y993" s="114"/>
      <c r="Z993" s="114"/>
      <c r="AA993" s="114"/>
    </row>
    <row r="994" ht="18.0" customHeight="1">
      <c r="A994" s="114"/>
      <c r="B994" s="547"/>
      <c r="C994" s="548"/>
      <c r="D994" s="547"/>
      <c r="E994" s="548"/>
      <c r="F994" s="547"/>
      <c r="G994" s="547"/>
      <c r="H994" s="549"/>
      <c r="I994" s="111"/>
      <c r="J994" s="22"/>
      <c r="K994" s="22"/>
      <c r="L994" s="22"/>
      <c r="M994" s="22"/>
      <c r="N994" s="114"/>
      <c r="O994" s="114"/>
      <c r="P994" s="114"/>
      <c r="Q994" s="124"/>
      <c r="R994" s="114"/>
      <c r="S994" s="114"/>
      <c r="T994" s="114"/>
      <c r="U994" s="114"/>
      <c r="V994" s="114"/>
      <c r="W994" s="114"/>
      <c r="X994" s="114"/>
      <c r="Y994" s="114"/>
      <c r="Z994" s="114"/>
      <c r="AA994" s="114"/>
    </row>
    <row r="995" ht="18.0" customHeight="1">
      <c r="A995" s="114"/>
      <c r="B995" s="547"/>
      <c r="C995" s="548"/>
      <c r="D995" s="547"/>
      <c r="E995" s="548"/>
      <c r="F995" s="547"/>
      <c r="G995" s="547"/>
      <c r="H995" s="549"/>
      <c r="I995" s="111"/>
      <c r="J995" s="22"/>
      <c r="K995" s="22"/>
      <c r="L995" s="22"/>
      <c r="M995" s="22"/>
      <c r="N995" s="114"/>
      <c r="O995" s="114"/>
      <c r="P995" s="114"/>
      <c r="Q995" s="124"/>
      <c r="R995" s="114"/>
      <c r="S995" s="114"/>
      <c r="T995" s="114"/>
      <c r="U995" s="114"/>
      <c r="V995" s="114"/>
      <c r="W995" s="114"/>
      <c r="X995" s="114"/>
      <c r="Y995" s="114"/>
      <c r="Z995" s="114"/>
      <c r="AA995" s="114"/>
    </row>
    <row r="996" ht="18.0" customHeight="1">
      <c r="A996" s="114"/>
      <c r="B996" s="547"/>
      <c r="C996" s="548"/>
      <c r="D996" s="547"/>
      <c r="E996" s="548"/>
      <c r="F996" s="547"/>
      <c r="G996" s="547"/>
      <c r="H996" s="549"/>
      <c r="I996" s="111"/>
      <c r="J996" s="22"/>
      <c r="K996" s="22"/>
      <c r="L996" s="22"/>
      <c r="M996" s="22"/>
      <c r="N996" s="114"/>
      <c r="O996" s="114"/>
      <c r="P996" s="114"/>
      <c r="Q996" s="124"/>
      <c r="R996" s="114"/>
      <c r="S996" s="114"/>
      <c r="T996" s="114"/>
      <c r="U996" s="114"/>
      <c r="V996" s="114"/>
      <c r="W996" s="114"/>
      <c r="X996" s="114"/>
      <c r="Y996" s="114"/>
      <c r="Z996" s="114"/>
      <c r="AA996" s="114"/>
    </row>
    <row r="997" ht="18.0" customHeight="1">
      <c r="A997" s="114"/>
      <c r="B997" s="547"/>
      <c r="C997" s="548"/>
      <c r="D997" s="547"/>
      <c r="E997" s="548"/>
      <c r="F997" s="547"/>
      <c r="G997" s="547"/>
      <c r="H997" s="549"/>
      <c r="I997" s="111"/>
      <c r="J997" s="22"/>
      <c r="K997" s="22"/>
      <c r="L997" s="22"/>
      <c r="M997" s="22"/>
      <c r="N997" s="114"/>
      <c r="O997" s="114"/>
      <c r="P997" s="114"/>
      <c r="Q997" s="124"/>
      <c r="R997" s="114"/>
      <c r="S997" s="114"/>
      <c r="T997" s="114"/>
      <c r="U997" s="114"/>
      <c r="V997" s="114"/>
      <c r="W997" s="114"/>
      <c r="X997" s="114"/>
      <c r="Y997" s="114"/>
      <c r="Z997" s="114"/>
      <c r="AA997" s="114"/>
    </row>
    <row r="998" ht="18.0" customHeight="1">
      <c r="A998" s="114"/>
      <c r="B998" s="547"/>
      <c r="C998" s="548"/>
      <c r="D998" s="547"/>
      <c r="E998" s="548"/>
      <c r="F998" s="547"/>
      <c r="G998" s="547"/>
      <c r="H998" s="549"/>
      <c r="I998" s="111"/>
      <c r="J998" s="22"/>
      <c r="K998" s="22"/>
      <c r="L998" s="22"/>
      <c r="M998" s="22"/>
      <c r="N998" s="114"/>
      <c r="O998" s="114"/>
      <c r="P998" s="114"/>
      <c r="Q998" s="124"/>
      <c r="R998" s="114"/>
      <c r="S998" s="114"/>
      <c r="T998" s="114"/>
      <c r="U998" s="114"/>
      <c r="V998" s="114"/>
      <c r="W998" s="114"/>
      <c r="X998" s="114"/>
      <c r="Y998" s="114"/>
      <c r="Z998" s="114"/>
      <c r="AA998" s="114"/>
    </row>
    <row r="999" ht="18.0" customHeight="1">
      <c r="A999" s="114"/>
      <c r="B999" s="547"/>
      <c r="C999" s="548"/>
      <c r="D999" s="547"/>
      <c r="E999" s="548"/>
      <c r="F999" s="547"/>
      <c r="G999" s="547"/>
      <c r="H999" s="549"/>
      <c r="I999" s="111"/>
      <c r="J999" s="22"/>
      <c r="K999" s="22"/>
      <c r="L999" s="22"/>
      <c r="M999" s="22"/>
      <c r="N999" s="114"/>
      <c r="O999" s="114"/>
      <c r="P999" s="114"/>
      <c r="Q999" s="124"/>
      <c r="R999" s="114"/>
      <c r="S999" s="114"/>
      <c r="T999" s="114"/>
      <c r="U999" s="114"/>
      <c r="V999" s="114"/>
      <c r="W999" s="114"/>
      <c r="X999" s="114"/>
      <c r="Y999" s="114"/>
      <c r="Z999" s="114"/>
      <c r="AA999" s="114"/>
    </row>
    <row r="1000" ht="18.0" customHeight="1">
      <c r="A1000" s="114"/>
      <c r="B1000" s="547"/>
      <c r="C1000" s="548"/>
      <c r="D1000" s="547"/>
      <c r="E1000" s="548"/>
      <c r="F1000" s="547"/>
      <c r="G1000" s="547"/>
      <c r="H1000" s="549"/>
      <c r="I1000" s="111"/>
      <c r="J1000" s="22"/>
      <c r="K1000" s="22"/>
      <c r="L1000" s="22"/>
      <c r="M1000" s="22"/>
      <c r="N1000" s="114"/>
      <c r="O1000" s="114"/>
      <c r="P1000" s="114"/>
      <c r="Q1000" s="124"/>
      <c r="R1000" s="114"/>
      <c r="S1000" s="114"/>
      <c r="T1000" s="114"/>
      <c r="U1000" s="114"/>
      <c r="V1000" s="114"/>
      <c r="W1000" s="114"/>
      <c r="X1000" s="114"/>
      <c r="Y1000" s="114"/>
      <c r="Z1000" s="114"/>
      <c r="AA1000" s="114"/>
    </row>
  </sheetData>
  <printOptions gridLines="1" horizontalCentered="1"/>
  <pageMargins bottom="0.1968503937007874" footer="0.0" header="0.0" left="0.0" right="0.0" top="1.5748031496062993"/>
  <pageSetup paperSize="9" orientation="landscape"/>
  <headerFooter>
    <oddHeader>&amp;R&amp;F List: &amp;A</oddHead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15.14"/>
    <col customWidth="1" min="3" max="3" width="35.29"/>
    <col customWidth="1" min="4" max="4" width="20.57"/>
    <col customWidth="1" min="5" max="6" width="12.29"/>
    <col customWidth="1" min="7" max="7" width="10.29"/>
    <col customWidth="1" min="8" max="8" width="13.71"/>
    <col customWidth="1" min="9" max="9" width="9.14"/>
    <col customWidth="1" min="10" max="10" width="20.57"/>
    <col customWidth="1" min="11" max="11" width="18.57"/>
    <col customWidth="1" min="12" max="12" width="12.14"/>
    <col customWidth="1" min="13" max="13" width="20.57"/>
    <col customWidth="1" min="14" max="14" width="11.0"/>
    <col customWidth="1" min="15" max="15" width="10.14"/>
    <col customWidth="1" min="16" max="16" width="11.43"/>
    <col customWidth="1" min="17" max="17" width="14.57"/>
    <col customWidth="1" min="18" max="18" width="11.29"/>
    <col customWidth="1" min="19" max="26" width="9.14"/>
  </cols>
  <sheetData>
    <row r="1">
      <c r="A1" s="22" t="s">
        <v>891</v>
      </c>
      <c r="B1" s="23"/>
      <c r="C1" s="23"/>
      <c r="D1" s="23"/>
      <c r="E1" s="222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2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584" t="s">
        <v>892</v>
      </c>
      <c r="B3" s="585">
        <f>'0_PRIDEL'!B21</f>
        <v>4959130.741</v>
      </c>
      <c r="C3" s="2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586" t="s">
        <v>893</v>
      </c>
      <c r="B4" s="587">
        <f>E11</f>
        <v>285000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584" t="s">
        <v>894</v>
      </c>
      <c r="B5" s="585">
        <f>B3-B4</f>
        <v>4674130.741</v>
      </c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23"/>
      <c r="C7" s="23"/>
      <c r="D7" s="518"/>
      <c r="E7" s="588"/>
      <c r="F7" s="589" t="s">
        <v>895</v>
      </c>
      <c r="G7" s="97"/>
      <c r="H7" s="96"/>
      <c r="I7" s="23"/>
      <c r="J7" s="590" t="s">
        <v>896</v>
      </c>
      <c r="K7" s="25"/>
      <c r="L7" s="25"/>
      <c r="M7" s="26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23"/>
      <c r="C8" s="23"/>
      <c r="D8" s="23"/>
      <c r="E8" s="148" t="s">
        <v>897</v>
      </c>
      <c r="F8" s="148" t="s">
        <v>898</v>
      </c>
      <c r="G8" s="97"/>
      <c r="H8" s="96"/>
      <c r="I8" s="23"/>
      <c r="J8" s="32" t="s">
        <v>899</v>
      </c>
      <c r="K8" s="32" t="s">
        <v>900</v>
      </c>
      <c r="L8" s="32" t="s">
        <v>901</v>
      </c>
      <c r="M8" s="23" t="s">
        <v>902</v>
      </c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591"/>
      <c r="C9" s="23"/>
      <c r="D9" s="66" t="s">
        <v>903</v>
      </c>
      <c r="E9" s="592">
        <v>85000.0</v>
      </c>
      <c r="F9" s="592">
        <v>21068.0</v>
      </c>
      <c r="G9" s="49" t="s">
        <v>904</v>
      </c>
      <c r="H9" s="96"/>
      <c r="I9" s="23"/>
      <c r="J9" s="66" t="s">
        <v>905</v>
      </c>
      <c r="K9" s="35">
        <f t="shared" ref="K9:K11" si="1">SUMIF($D$9:$D$32,J9,$E$9:$E$32)</f>
        <v>113633</v>
      </c>
      <c r="L9" s="23"/>
      <c r="M9" s="593">
        <f t="shared" ref="M9:M11" si="2">SUM(K9:L9)</f>
        <v>113633</v>
      </c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42"/>
      <c r="C10" s="23"/>
      <c r="D10" s="66" t="s">
        <v>903</v>
      </c>
      <c r="E10" s="594">
        <v>200000.0</v>
      </c>
      <c r="F10" s="595">
        <v>21069.0</v>
      </c>
      <c r="G10" s="23" t="s">
        <v>906</v>
      </c>
      <c r="H10" s="23"/>
      <c r="I10" s="23"/>
      <c r="J10" s="66" t="s">
        <v>907</v>
      </c>
      <c r="K10" s="35">
        <f t="shared" si="1"/>
        <v>1174356</v>
      </c>
      <c r="L10" s="35"/>
      <c r="M10" s="593">
        <f t="shared" si="2"/>
        <v>1174356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23"/>
      <c r="C11" s="23"/>
      <c r="D11" s="54" t="s">
        <v>908</v>
      </c>
      <c r="E11" s="587">
        <f>SUM(E9:E10)</f>
        <v>285000</v>
      </c>
      <c r="F11" s="593"/>
      <c r="G11" s="23"/>
      <c r="H11" s="81"/>
      <c r="I11" s="23"/>
      <c r="J11" s="66" t="s">
        <v>909</v>
      </c>
      <c r="K11" s="35">
        <f t="shared" si="1"/>
        <v>3070644</v>
      </c>
      <c r="L11" s="35"/>
      <c r="M11" s="593">
        <f t="shared" si="2"/>
        <v>3070644</v>
      </c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23"/>
      <c r="C12" s="593"/>
      <c r="D12" s="23"/>
      <c r="E12" s="23"/>
      <c r="F12" s="23"/>
      <c r="G12" s="23"/>
      <c r="H12" s="23"/>
      <c r="I12" s="23"/>
      <c r="J12" s="23"/>
      <c r="K12" s="23"/>
      <c r="L12" s="23"/>
      <c r="M12" s="90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23"/>
      <c r="C13" s="593"/>
      <c r="D13" s="596"/>
      <c r="E13" s="148" t="str">
        <f>E8</f>
        <v>Účelová podpora činnost 115</v>
      </c>
      <c r="F13" s="148" t="s">
        <v>898</v>
      </c>
      <c r="G13" s="49"/>
      <c r="H13" s="96"/>
      <c r="I13" s="23"/>
      <c r="J13" s="66" t="s">
        <v>910</v>
      </c>
      <c r="K13" s="35">
        <f t="shared" ref="K13:K14" si="3">SUMIF($D$9:$D$32,J13,$E$9:$E$32)</f>
        <v>315498</v>
      </c>
      <c r="L13" s="35"/>
      <c r="M13" s="593">
        <f t="shared" ref="M13:M14" si="4">SUM(K13:L13)</f>
        <v>315498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23"/>
      <c r="C14" s="23"/>
      <c r="D14" s="66" t="s">
        <v>905</v>
      </c>
      <c r="E14" s="594">
        <v>113633.0</v>
      </c>
      <c r="F14" s="597">
        <v>21476.0</v>
      </c>
      <c r="G14" s="598"/>
      <c r="H14" s="96"/>
      <c r="I14" s="23"/>
      <c r="J14" s="66" t="s">
        <v>903</v>
      </c>
      <c r="K14" s="35">
        <f t="shared" si="3"/>
        <v>285000</v>
      </c>
      <c r="L14" s="23"/>
      <c r="M14" s="593">
        <f t="shared" si="4"/>
        <v>285000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3"/>
      <c r="B15" s="23"/>
      <c r="C15" s="23"/>
      <c r="D15" s="66" t="s">
        <v>907</v>
      </c>
      <c r="E15" s="592">
        <v>236675.0</v>
      </c>
      <c r="F15" s="597">
        <v>21430.0</v>
      </c>
      <c r="G15" s="598"/>
      <c r="H15" s="96"/>
      <c r="I15" s="23"/>
      <c r="J15" s="23"/>
      <c r="K15" s="23"/>
      <c r="L15" s="23"/>
      <c r="M15" s="35">
        <f>SUM(M9:M14)</f>
        <v>4959131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23"/>
      <c r="C16" s="23"/>
      <c r="D16" s="66" t="s">
        <v>907</v>
      </c>
      <c r="E16" s="592">
        <v>635008.0</v>
      </c>
      <c r="F16" s="597">
        <v>21478.0</v>
      </c>
      <c r="G16" s="598"/>
      <c r="H16" s="96"/>
      <c r="I16" s="23"/>
      <c r="J16" s="599" t="s">
        <v>911</v>
      </c>
      <c r="K16" s="600">
        <f t="shared" ref="K16:L16" si="5">SUM(K9:K15)</f>
        <v>4959131</v>
      </c>
      <c r="L16" s="600">
        <f t="shared" si="5"/>
        <v>0</v>
      </c>
      <c r="M16" s="601">
        <f>SUM(K16:L16)</f>
        <v>4959131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23"/>
      <c r="B17" s="23"/>
      <c r="C17" s="23"/>
      <c r="D17" s="66" t="s">
        <v>907</v>
      </c>
      <c r="E17" s="592">
        <v>140537.0</v>
      </c>
      <c r="F17" s="597">
        <v>21529.0</v>
      </c>
      <c r="G17" s="598"/>
      <c r="H17" s="96"/>
      <c r="I17" s="23"/>
      <c r="J17" s="602" t="s">
        <v>200</v>
      </c>
      <c r="K17" s="603">
        <f>K16-E37</f>
        <v>0</v>
      </c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23"/>
      <c r="B18" s="23"/>
      <c r="C18" s="23"/>
      <c r="D18" s="66" t="s">
        <v>907</v>
      </c>
      <c r="E18" s="592">
        <v>162136.0</v>
      </c>
      <c r="F18" s="597">
        <v>21530.0</v>
      </c>
      <c r="G18" s="598"/>
      <c r="H18" s="96"/>
      <c r="I18" s="23"/>
      <c r="J18" s="23"/>
      <c r="K18" s="23"/>
      <c r="L18" s="23"/>
      <c r="M18" s="23"/>
      <c r="N18" s="23"/>
      <c r="O18" s="23"/>
      <c r="P18" s="35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23"/>
      <c r="B19" s="23"/>
      <c r="C19" s="593"/>
      <c r="D19" s="66" t="s">
        <v>909</v>
      </c>
      <c r="E19" s="592">
        <v>124775.0</v>
      </c>
      <c r="F19" s="597">
        <v>21531.0</v>
      </c>
      <c r="G19" s="598"/>
      <c r="H19" s="96"/>
      <c r="I19" s="23"/>
      <c r="J19" s="32" t="s">
        <v>912</v>
      </c>
      <c r="K19" s="35">
        <f>B3</f>
        <v>4959130.741</v>
      </c>
      <c r="L19" s="23"/>
      <c r="M19" s="23"/>
      <c r="N19" s="23"/>
      <c r="O19" s="23"/>
      <c r="P19" s="35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593"/>
      <c r="D20" s="66" t="s">
        <v>909</v>
      </c>
      <c r="E20" s="592">
        <v>94566.0</v>
      </c>
      <c r="F20" s="597">
        <v>21533.0</v>
      </c>
      <c r="G20" s="598"/>
      <c r="H20" s="96"/>
      <c r="I20" s="23"/>
      <c r="J20" s="32" t="s">
        <v>913</v>
      </c>
      <c r="K20" s="593">
        <f>-L16</f>
        <v>0</v>
      </c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23"/>
      <c r="B21" s="23"/>
      <c r="C21" s="23"/>
      <c r="D21" s="66" t="s">
        <v>909</v>
      </c>
      <c r="E21" s="592">
        <v>223283.0</v>
      </c>
      <c r="F21" s="597">
        <v>21534.0</v>
      </c>
      <c r="G21" s="598"/>
      <c r="H21" s="96"/>
      <c r="I21" s="23"/>
      <c r="J21" s="23"/>
      <c r="K21" s="23"/>
      <c r="L21" s="23"/>
      <c r="M21" s="23"/>
      <c r="N21" s="23"/>
      <c r="O21" s="81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23"/>
      <c r="B22" s="23"/>
      <c r="C22" s="23"/>
      <c r="D22" s="66" t="s">
        <v>909</v>
      </c>
      <c r="E22" s="592">
        <v>229055.0</v>
      </c>
      <c r="F22" s="592">
        <v>21437.0</v>
      </c>
      <c r="G22" s="598"/>
      <c r="H22" s="96"/>
      <c r="I22" s="23"/>
      <c r="J22" s="23"/>
      <c r="K22" s="23"/>
      <c r="L22" s="23"/>
      <c r="M22" s="23"/>
      <c r="N22" s="23"/>
      <c r="O22" s="81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23"/>
      <c r="B23" s="23"/>
      <c r="C23" s="23"/>
      <c r="D23" s="66" t="s">
        <v>909</v>
      </c>
      <c r="E23" s="592">
        <v>368973.0</v>
      </c>
      <c r="F23" s="592">
        <v>21469.0</v>
      </c>
      <c r="G23" s="598"/>
      <c r="H23" s="96"/>
      <c r="I23" s="23"/>
      <c r="J23" s="604"/>
      <c r="K23" s="23"/>
      <c r="L23" s="23"/>
      <c r="M23" s="23"/>
      <c r="N23" s="23"/>
      <c r="O23" s="81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3"/>
      <c r="B24" s="23"/>
      <c r="C24" s="23"/>
      <c r="D24" s="66" t="s">
        <v>909</v>
      </c>
      <c r="E24" s="592">
        <v>224592.0</v>
      </c>
      <c r="F24" s="592">
        <v>21472.0</v>
      </c>
      <c r="G24" s="598"/>
      <c r="H24" s="96"/>
      <c r="I24" s="23"/>
      <c r="J24" s="454"/>
      <c r="K24" s="23"/>
      <c r="L24" s="23"/>
      <c r="M24" s="23"/>
      <c r="N24" s="23"/>
      <c r="O24" s="81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23"/>
      <c r="B25" s="23"/>
      <c r="C25" s="23"/>
      <c r="D25" s="66" t="s">
        <v>909</v>
      </c>
      <c r="E25" s="592">
        <v>133969.0</v>
      </c>
      <c r="F25" s="592">
        <v>21524.0</v>
      </c>
      <c r="G25" s="598"/>
      <c r="H25" s="96"/>
      <c r="I25" s="23"/>
      <c r="J25" s="454"/>
      <c r="K25" s="23"/>
      <c r="L25" s="23"/>
      <c r="M25" s="23"/>
      <c r="N25" s="23"/>
      <c r="O25" s="81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3"/>
      <c r="C26" s="23"/>
      <c r="D26" s="66" t="s">
        <v>909</v>
      </c>
      <c r="E26" s="592">
        <v>204895.0</v>
      </c>
      <c r="F26" s="592">
        <v>21525.0</v>
      </c>
      <c r="G26" s="598"/>
      <c r="H26" s="96"/>
      <c r="I26" s="23"/>
      <c r="J26" s="23"/>
      <c r="K26" s="23"/>
      <c r="L26" s="23"/>
      <c r="M26" s="23"/>
      <c r="N26" s="23"/>
      <c r="O26" s="81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23"/>
      <c r="C27" s="23"/>
      <c r="D27" s="66" t="s">
        <v>909</v>
      </c>
      <c r="E27" s="592">
        <v>468646.0</v>
      </c>
      <c r="F27" s="592">
        <v>21526.0</v>
      </c>
      <c r="G27" s="598"/>
      <c r="H27" s="69"/>
      <c r="I27" s="23"/>
      <c r="J27" s="604" t="s">
        <v>914</v>
      </c>
      <c r="K27" s="23"/>
      <c r="L27" s="23"/>
      <c r="M27" s="23"/>
      <c r="N27" s="23"/>
      <c r="O27" s="32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23"/>
      <c r="C28" s="23"/>
      <c r="D28" s="66" t="s">
        <v>909</v>
      </c>
      <c r="E28" s="592">
        <v>226566.0</v>
      </c>
      <c r="F28" s="592">
        <v>21527.0</v>
      </c>
      <c r="G28" s="598"/>
      <c r="H28" s="69"/>
      <c r="I28" s="23"/>
      <c r="J28" s="454" t="s">
        <v>915</v>
      </c>
      <c r="K28" s="23"/>
      <c r="L28" s="23"/>
      <c r="M28" s="23"/>
      <c r="N28" s="23"/>
      <c r="O28" s="32"/>
      <c r="P28" s="605"/>
      <c r="Q28" s="605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23"/>
      <c r="C29" s="23"/>
      <c r="D29" s="66" t="s">
        <v>909</v>
      </c>
      <c r="E29" s="592">
        <v>198170.0</v>
      </c>
      <c r="F29" s="592">
        <v>21528.0</v>
      </c>
      <c r="G29" s="598"/>
      <c r="H29" s="69"/>
      <c r="I29" s="23"/>
      <c r="J29" s="454" t="s">
        <v>916</v>
      </c>
      <c r="K29" s="23"/>
      <c r="L29" s="23"/>
      <c r="M29" s="23"/>
      <c r="N29" s="23"/>
      <c r="O29" s="32"/>
      <c r="P29" s="605"/>
      <c r="Q29" s="605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23"/>
      <c r="C30" s="23"/>
      <c r="D30" s="66" t="s">
        <v>909</v>
      </c>
      <c r="E30" s="592">
        <v>308656.0</v>
      </c>
      <c r="F30" s="592">
        <v>21532.0</v>
      </c>
      <c r="G30" s="598"/>
      <c r="H30" s="69"/>
      <c r="I30" s="23"/>
      <c r="J30" s="23"/>
      <c r="K30" s="23"/>
      <c r="L30" s="23"/>
      <c r="M30" s="23"/>
      <c r="N30" s="23"/>
      <c r="O30" s="32"/>
      <c r="P30" s="605"/>
      <c r="Q30" s="605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23"/>
      <c r="C31" s="23"/>
      <c r="D31" s="66" t="s">
        <v>909</v>
      </c>
      <c r="E31" s="592">
        <v>264498.0</v>
      </c>
      <c r="F31" s="592">
        <v>21552.0</v>
      </c>
      <c r="G31" s="598"/>
      <c r="H31" s="69"/>
      <c r="I31" s="23"/>
      <c r="J31" s="23"/>
      <c r="K31" s="23"/>
      <c r="L31" s="23"/>
      <c r="M31" s="23"/>
      <c r="N31" s="23"/>
      <c r="O31" s="32"/>
      <c r="P31" s="605"/>
      <c r="Q31" s="605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66" t="s">
        <v>910</v>
      </c>
      <c r="E32" s="592">
        <v>315498.0</v>
      </c>
      <c r="F32" s="597">
        <v>21474.0</v>
      </c>
      <c r="G32" s="598"/>
      <c r="H32" s="69"/>
      <c r="I32" s="23"/>
      <c r="J32" s="23"/>
      <c r="K32" s="23"/>
      <c r="L32" s="23"/>
      <c r="M32" s="23"/>
      <c r="N32" s="23"/>
      <c r="O32" s="23"/>
      <c r="P32" s="606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54" t="s">
        <v>917</v>
      </c>
      <c r="E33" s="607">
        <f>SUM(E14:E32)</f>
        <v>4674131</v>
      </c>
      <c r="F33" s="593"/>
      <c r="G33" s="97"/>
      <c r="H33" s="96"/>
      <c r="I33" s="96"/>
      <c r="J33" s="96"/>
      <c r="K33" s="96"/>
      <c r="L33" s="96"/>
      <c r="M33" s="23"/>
      <c r="N33" s="23"/>
      <c r="O33" s="23"/>
      <c r="P33" s="606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608" t="s">
        <v>200</v>
      </c>
      <c r="E34" s="609">
        <f>E33-B5</f>
        <v>0.2589293793</v>
      </c>
      <c r="F34" s="593"/>
      <c r="G34" s="97"/>
      <c r="H34" s="96"/>
      <c r="I34" s="96"/>
      <c r="J34" s="96"/>
      <c r="K34" s="96"/>
      <c r="L34" s="96"/>
      <c r="M34" s="23"/>
      <c r="N34" s="23"/>
      <c r="O34" s="23"/>
      <c r="P34" s="606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96"/>
      <c r="J35" s="96"/>
      <c r="K35" s="96"/>
      <c r="L35" s="96"/>
      <c r="M35" s="23"/>
      <c r="N35" s="23"/>
      <c r="O35" s="23"/>
      <c r="P35" s="606"/>
      <c r="Q35" s="35"/>
      <c r="R35" s="610"/>
      <c r="S35" s="35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96"/>
      <c r="J36" s="96"/>
      <c r="K36" s="96"/>
      <c r="L36" s="96"/>
      <c r="M36" s="23"/>
      <c r="N36" s="66"/>
      <c r="O36" s="35"/>
      <c r="P36" s="606"/>
      <c r="Q36" s="23"/>
      <c r="R36" s="611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66" t="s">
        <v>801</v>
      </c>
      <c r="E37" s="612">
        <f>E33+E11</f>
        <v>4959131</v>
      </c>
      <c r="F37" s="593"/>
      <c r="G37" s="23"/>
      <c r="H37" s="23"/>
      <c r="I37" s="23"/>
      <c r="J37" s="23"/>
      <c r="K37" s="23"/>
      <c r="L37" s="23"/>
      <c r="M37" s="23"/>
      <c r="N37" s="66"/>
      <c r="O37" s="35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608" t="s">
        <v>200</v>
      </c>
      <c r="E38" s="609">
        <f>E37-B3</f>
        <v>0.2589293793</v>
      </c>
      <c r="F38" s="23"/>
      <c r="G38" s="23"/>
      <c r="H38" s="23"/>
      <c r="I38" s="81"/>
      <c r="J38" s="81"/>
      <c r="K38" s="81"/>
      <c r="L38" s="81"/>
      <c r="M38" s="23"/>
      <c r="N38" s="66"/>
      <c r="O38" s="35"/>
      <c r="P38" s="23"/>
      <c r="Q38" s="613"/>
      <c r="R38" s="124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66"/>
      <c r="O39" s="35"/>
      <c r="P39" s="23"/>
      <c r="Q39" s="614"/>
      <c r="R39" s="124"/>
      <c r="S39" s="23"/>
      <c r="T39" s="23"/>
      <c r="U39" s="23"/>
      <c r="V39" s="23"/>
      <c r="W39" s="23"/>
      <c r="X39" s="23"/>
      <c r="Y39" s="23"/>
      <c r="Z39" s="23"/>
    </row>
    <row r="40">
      <c r="A40" s="60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32"/>
      <c r="O40" s="35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45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35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45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61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42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66"/>
      <c r="E46" s="61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66"/>
      <c r="E47" s="615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66"/>
      <c r="E48" s="615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32"/>
      <c r="E50" s="35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32"/>
      <c r="E51" s="35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59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1">
    <mergeCell ref="J7:M7"/>
  </mergeCells>
  <printOptions gridLines="1" horizontalCentered="1" verticalCentered="1"/>
  <pageMargins bottom="0.7874015748031497" footer="0.0" header="0.0" left="0.7086614173228347" right="0.7086614173228347" top="0.7874015748031497"/>
  <pageSetup paperSize="9" orientation="landscape"/>
  <headerFooter>
    <oddHeader>&amp;R&amp;F List: &amp;A</oddHead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31.29"/>
    <col customWidth="1" min="3" max="3" width="21.0"/>
    <col customWidth="1" min="4" max="4" width="16.71"/>
    <col customWidth="1" min="5" max="5" width="20.29"/>
    <col customWidth="1" min="6" max="6" width="17.14"/>
    <col customWidth="1" min="7" max="7" width="15.0"/>
    <col customWidth="1" min="8" max="8" width="11.43"/>
    <col customWidth="1" min="9" max="9" width="16.29"/>
    <col customWidth="1" min="10" max="10" width="18.14"/>
    <col customWidth="1" min="11" max="11" width="12.71"/>
    <col customWidth="1" min="12" max="12" width="12.43"/>
    <col customWidth="1" min="13" max="13" width="13.29"/>
    <col customWidth="1" min="14" max="14" width="15.71"/>
    <col customWidth="1" min="15" max="15" width="4.14"/>
    <col customWidth="1" min="16" max="16" width="11.0"/>
    <col customWidth="1" min="17" max="17" width="3.71"/>
    <col customWidth="1" min="18" max="18" width="18.29"/>
    <col customWidth="1" min="19" max="19" width="8.0"/>
    <col customWidth="1" min="20" max="20" width="7.86"/>
    <col customWidth="1" min="21" max="21" width="18.29"/>
    <col customWidth="1" min="22" max="23" width="5.14"/>
    <col customWidth="1" min="24" max="24" width="16.43"/>
    <col customWidth="1" min="25" max="26" width="9.14"/>
  </cols>
  <sheetData>
    <row r="1">
      <c r="A1" s="22" t="s">
        <v>918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2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2"/>
      <c r="B3" s="616" t="s">
        <v>919</v>
      </c>
      <c r="C3" s="23"/>
      <c r="D3" s="617">
        <f>'0_PRIDEL'!B20</f>
        <v>24426597.71</v>
      </c>
      <c r="E3" s="457" t="s">
        <v>920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3"/>
      <c r="B4" s="54" t="s">
        <v>921</v>
      </c>
      <c r="C4" s="35">
        <f>C15+C16</f>
        <v>216000</v>
      </c>
      <c r="D4" s="618">
        <f>D3-C4</f>
        <v>24210597.71</v>
      </c>
      <c r="E4" s="457" t="s">
        <v>922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23"/>
      <c r="B5" s="54" t="s">
        <v>923</v>
      </c>
      <c r="C5" s="35">
        <f>C24</f>
        <v>180000</v>
      </c>
      <c r="D5" s="618">
        <f>D4-0</f>
        <v>24210597.71</v>
      </c>
      <c r="E5" s="457" t="s">
        <v>924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23"/>
      <c r="B6" s="54" t="s">
        <v>925</v>
      </c>
      <c r="C6" s="35">
        <f>'4_DOC_PROF'!I16</f>
        <v>130000</v>
      </c>
      <c r="D6" s="618">
        <f>D4-C6</f>
        <v>24080597.71</v>
      </c>
      <c r="E6" s="457" t="s">
        <v>926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23"/>
      <c r="B7" s="54" t="s">
        <v>864</v>
      </c>
      <c r="C7" s="35">
        <f>'4a_úvazky-na-FM'!K27</f>
        <v>546849.7097</v>
      </c>
      <c r="D7" s="618">
        <f t="shared" ref="D7:D8" si="1">D6-C7</f>
        <v>23533748</v>
      </c>
      <c r="E7" s="457" t="s">
        <v>927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23"/>
      <c r="B8" s="54" t="s">
        <v>928</v>
      </c>
      <c r="C8" s="35">
        <f>300000</f>
        <v>300000</v>
      </c>
      <c r="D8" s="618">
        <f t="shared" si="1"/>
        <v>23233748</v>
      </c>
      <c r="E8" s="457" t="s">
        <v>922</v>
      </c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616" t="s">
        <v>929</v>
      </c>
      <c r="C9" s="23"/>
      <c r="D9" s="617">
        <f>D3-C4-C6-C7-C8</f>
        <v>23233748</v>
      </c>
      <c r="E9" s="457" t="s">
        <v>930</v>
      </c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23"/>
      <c r="C10" s="23"/>
      <c r="D10" s="619">
        <f>D8-D9</f>
        <v>0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23"/>
      <c r="C11" s="23"/>
      <c r="D11" s="619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620" t="s">
        <v>931</v>
      </c>
      <c r="B12" s="621"/>
      <c r="C12" s="286"/>
      <c r="D12" s="97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>
      <c r="A13" s="23"/>
      <c r="B13" s="148" t="s">
        <v>932</v>
      </c>
      <c r="C13" s="148" t="s">
        <v>933</v>
      </c>
      <c r="D13" s="100"/>
      <c r="E13" s="100"/>
      <c r="F13" s="622" t="s">
        <v>934</v>
      </c>
      <c r="G13" s="622" t="s">
        <v>935</v>
      </c>
      <c r="H13" s="622" t="s">
        <v>936</v>
      </c>
      <c r="I13" s="148" t="s">
        <v>937</v>
      </c>
      <c r="J13" s="148" t="s">
        <v>938</v>
      </c>
      <c r="K13" s="623" t="s">
        <v>888</v>
      </c>
      <c r="L13" s="623" t="s">
        <v>939</v>
      </c>
      <c r="M13" s="624" t="s">
        <v>940</v>
      </c>
      <c r="N13" s="625" t="s">
        <v>941</v>
      </c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101" t="s">
        <v>262</v>
      </c>
      <c r="B14" s="626">
        <f t="shared" ref="B14:B16" si="2">B46</f>
        <v>0</v>
      </c>
      <c r="C14" s="627">
        <f t="shared" ref="C14:C17" si="3">12*B14</f>
        <v>0</v>
      </c>
      <c r="D14" s="35"/>
      <c r="E14" s="101" t="str">
        <f t="shared" ref="E14:E17" si="4">A14</f>
        <v>ITE</v>
      </c>
      <c r="F14" s="628">
        <f t="shared" ref="F14:F16" si="5">$G$34*G35</f>
        <v>4109551.295</v>
      </c>
      <c r="G14" s="628">
        <f t="shared" ref="G14:G16" si="6">$H$34*H35</f>
        <v>3777807.424</v>
      </c>
      <c r="H14" s="628"/>
      <c r="I14" s="626">
        <f>'4_DOC_PROF'!L7</f>
        <v>70000</v>
      </c>
      <c r="J14" s="626">
        <f t="shared" ref="J14:J16" si="7">C14</f>
        <v>0</v>
      </c>
      <c r="K14" s="629">
        <f>'4a_úvazky-na-FM'!K24</f>
        <v>109000.8645</v>
      </c>
      <c r="L14" s="630">
        <f t="shared" ref="L14:L16" si="8">SUM(F14:K14)</f>
        <v>8066359.584</v>
      </c>
      <c r="M14" s="631"/>
      <c r="N14" s="631">
        <f t="shared" ref="N14:N17" si="9">L14+M14</f>
        <v>8066359.584</v>
      </c>
      <c r="O14" s="49"/>
      <c r="P14" s="632">
        <f t="shared" ref="P14:P17" si="10">L14/SUM($L$14:$L$17)</f>
        <v>0.3302285353</v>
      </c>
      <c r="Q14" s="633"/>
      <c r="R14" s="46">
        <v>6577004.119331262</v>
      </c>
      <c r="S14" s="632">
        <v>0.2799704905716403</v>
      </c>
      <c r="T14" s="23"/>
      <c r="U14" s="46">
        <v>7285731.904749307</v>
      </c>
      <c r="V14" s="634">
        <v>0.310139677357161</v>
      </c>
      <c r="W14" s="23"/>
      <c r="X14" s="46">
        <f t="shared" ref="X14:X17" si="11">L14-R14</f>
        <v>1489355.465</v>
      </c>
      <c r="Y14" s="23"/>
      <c r="Z14" s="23"/>
    </row>
    <row r="15">
      <c r="A15" s="101" t="s">
        <v>327</v>
      </c>
      <c r="B15" s="626">
        <f t="shared" si="2"/>
        <v>3000</v>
      </c>
      <c r="C15" s="627">
        <f t="shared" si="3"/>
        <v>36000</v>
      </c>
      <c r="D15" s="35"/>
      <c r="E15" s="101" t="str">
        <f t="shared" si="4"/>
        <v>MTI</v>
      </c>
      <c r="F15" s="628">
        <f t="shared" si="5"/>
        <v>5770349.546</v>
      </c>
      <c r="G15" s="628">
        <f t="shared" si="6"/>
        <v>2465565.338</v>
      </c>
      <c r="H15" s="628"/>
      <c r="I15" s="626">
        <f>'4_DOC_PROF'!L8</f>
        <v>30000</v>
      </c>
      <c r="J15" s="626">
        <f t="shared" si="7"/>
        <v>36000</v>
      </c>
      <c r="K15" s="629">
        <f>'4a_úvazky-na-FM'!K25</f>
        <v>241622.6839</v>
      </c>
      <c r="L15" s="630">
        <f t="shared" si="8"/>
        <v>8543537.567</v>
      </c>
      <c r="M15" s="631"/>
      <c r="N15" s="631">
        <f t="shared" si="9"/>
        <v>8543537.567</v>
      </c>
      <c r="O15" s="49"/>
      <c r="P15" s="632">
        <f t="shared" si="10"/>
        <v>0.3497637153</v>
      </c>
      <c r="Q15" s="42"/>
      <c r="R15" s="46">
        <v>9111985.419245342</v>
      </c>
      <c r="S15" s="632">
        <v>0.38787979779570847</v>
      </c>
      <c r="T15" s="23"/>
      <c r="U15" s="46">
        <v>8685944.897954343</v>
      </c>
      <c r="V15" s="634">
        <v>0.36974406736509313</v>
      </c>
      <c r="W15" s="23"/>
      <c r="X15" s="46">
        <f t="shared" si="11"/>
        <v>-568447.8523</v>
      </c>
      <c r="Y15" s="23"/>
      <c r="Z15" s="23"/>
    </row>
    <row r="16">
      <c r="A16" s="101" t="s">
        <v>468</v>
      </c>
      <c r="B16" s="626">
        <f t="shared" si="2"/>
        <v>15000</v>
      </c>
      <c r="C16" s="627">
        <f t="shared" si="3"/>
        <v>180000</v>
      </c>
      <c r="D16" s="35"/>
      <c r="E16" s="101" t="str">
        <f t="shared" si="4"/>
        <v>NTI</v>
      </c>
      <c r="F16" s="628">
        <f t="shared" si="5"/>
        <v>4060347.958</v>
      </c>
      <c r="G16" s="628">
        <f t="shared" si="6"/>
        <v>3050126.437</v>
      </c>
      <c r="H16" s="316"/>
      <c r="I16" s="627">
        <f>'4_DOC_PROF'!L9</f>
        <v>30000</v>
      </c>
      <c r="J16" s="626">
        <f t="shared" si="7"/>
        <v>180000</v>
      </c>
      <c r="K16" s="635">
        <f>'4a_úvazky-na-FM'!K26</f>
        <v>196226.1613</v>
      </c>
      <c r="L16" s="630">
        <f t="shared" si="8"/>
        <v>7516700.557</v>
      </c>
      <c r="M16" s="631">
        <v>-72000.0</v>
      </c>
      <c r="N16" s="631">
        <f t="shared" si="9"/>
        <v>7444700.557</v>
      </c>
      <c r="O16" s="49"/>
      <c r="P16" s="632">
        <f t="shared" si="10"/>
        <v>0.3077260553</v>
      </c>
      <c r="Q16" s="42"/>
      <c r="R16" s="46">
        <v>7502786.705063992</v>
      </c>
      <c r="S16" s="632">
        <v>0.3193792852124179</v>
      </c>
      <c r="T16" s="23"/>
      <c r="U16" s="46">
        <v>7220099.440936946</v>
      </c>
      <c r="V16" s="634">
        <v>0.30734582885751277</v>
      </c>
      <c r="W16" s="23"/>
      <c r="X16" s="46">
        <f t="shared" si="11"/>
        <v>13913.85165</v>
      </c>
      <c r="Y16" s="23"/>
      <c r="Z16" s="23"/>
    </row>
    <row r="17">
      <c r="A17" s="101" t="s">
        <v>813</v>
      </c>
      <c r="B17" s="626">
        <v>0.0</v>
      </c>
      <c r="C17" s="626">
        <f t="shared" si="3"/>
        <v>0</v>
      </c>
      <c r="D17" s="35"/>
      <c r="E17" s="101" t="str">
        <f t="shared" si="4"/>
        <v>DFM</v>
      </c>
      <c r="F17" s="316"/>
      <c r="G17" s="636"/>
      <c r="H17" s="636">
        <v>300000.0</v>
      </c>
      <c r="I17" s="627"/>
      <c r="J17" s="627">
        <v>0.0</v>
      </c>
      <c r="K17" s="627"/>
      <c r="L17" s="637">
        <f>SUM(F17:K17)-J17</f>
        <v>300000</v>
      </c>
      <c r="M17" s="636">
        <v>72000.0</v>
      </c>
      <c r="N17" s="631">
        <f t="shared" si="9"/>
        <v>372000</v>
      </c>
      <c r="O17" s="49"/>
      <c r="P17" s="632">
        <f t="shared" si="10"/>
        <v>0.01228169406</v>
      </c>
      <c r="Q17" s="42"/>
      <c r="R17" s="46">
        <v>300000.0</v>
      </c>
      <c r="S17" s="632">
        <v>0.012770426420233435</v>
      </c>
      <c r="T17" s="23"/>
      <c r="U17" s="46">
        <v>300000.0</v>
      </c>
      <c r="V17" s="634">
        <v>0.012770426420233435</v>
      </c>
      <c r="W17" s="23"/>
      <c r="X17" s="46">
        <f t="shared" si="11"/>
        <v>0</v>
      </c>
      <c r="Y17" s="23"/>
      <c r="Z17" s="23"/>
    </row>
    <row r="18">
      <c r="A18" s="101"/>
      <c r="B18" s="638">
        <f t="shared" ref="B18:C18" si="12">SUM(B14:B17)</f>
        <v>18000</v>
      </c>
      <c r="C18" s="79">
        <f t="shared" si="12"/>
        <v>216000</v>
      </c>
      <c r="D18" s="35"/>
      <c r="E18" s="101"/>
      <c r="F18" s="618">
        <f t="shared" ref="F18:I18" si="13">SUM(F8:F17)</f>
        <v>13940248.8</v>
      </c>
      <c r="G18" s="618">
        <f t="shared" si="13"/>
        <v>9293499.199</v>
      </c>
      <c r="H18" s="79">
        <f t="shared" si="13"/>
        <v>300000</v>
      </c>
      <c r="I18" s="79">
        <f t="shared" si="13"/>
        <v>130000</v>
      </c>
      <c r="J18" s="79">
        <f>SUM(J14:J17)</f>
        <v>216000</v>
      </c>
      <c r="K18" s="79">
        <f>SUM(K8:K17)</f>
        <v>546849.7097</v>
      </c>
      <c r="L18" s="79">
        <f t="shared" ref="L18:N18" si="14">SUM(L14:L17)</f>
        <v>24426597.71</v>
      </c>
      <c r="M18" s="639">
        <f t="shared" si="14"/>
        <v>0</v>
      </c>
      <c r="N18" s="640">
        <f t="shared" si="14"/>
        <v>24426597.71</v>
      </c>
      <c r="O18" s="49"/>
      <c r="P18" s="632"/>
      <c r="Q18" s="42"/>
      <c r="R18" s="46"/>
      <c r="S18" s="632"/>
      <c r="T18" s="23"/>
      <c r="U18" s="46"/>
      <c r="V18" s="634"/>
      <c r="W18" s="23"/>
      <c r="X18" s="46"/>
      <c r="Y18" s="23"/>
      <c r="Z18" s="23"/>
    </row>
    <row r="19">
      <c r="A19" s="101"/>
      <c r="B19" s="593"/>
      <c r="C19" s="54"/>
      <c r="D19" s="35"/>
      <c r="E19" s="608" t="s">
        <v>200</v>
      </c>
      <c r="F19" s="94">
        <f t="shared" ref="F19:G19" si="15">F18-G34</f>
        <v>-0.000000001862645149</v>
      </c>
      <c r="G19" s="94">
        <f t="shared" si="15"/>
        <v>0</v>
      </c>
      <c r="H19" s="94"/>
      <c r="I19" s="23"/>
      <c r="J19" s="23"/>
      <c r="K19" s="608"/>
      <c r="L19" s="94"/>
      <c r="M19" s="608" t="s">
        <v>200</v>
      </c>
      <c r="N19" s="94">
        <f>N18-D3</f>
        <v>0</v>
      </c>
      <c r="O19" s="49"/>
      <c r="P19" s="632"/>
      <c r="Q19" s="42"/>
      <c r="R19" s="46"/>
      <c r="S19" s="632"/>
      <c r="T19" s="23"/>
      <c r="U19" s="46"/>
      <c r="V19" s="634"/>
      <c r="W19" s="23"/>
      <c r="X19" s="46"/>
      <c r="Y19" s="23"/>
      <c r="Z19" s="23"/>
    </row>
    <row r="20">
      <c r="A20" s="620" t="s">
        <v>942</v>
      </c>
      <c r="B20" s="641"/>
      <c r="C20" s="641"/>
      <c r="D20" s="35"/>
      <c r="E20" s="101"/>
      <c r="F20" s="49"/>
      <c r="G20" s="49"/>
      <c r="H20" s="49"/>
      <c r="I20" s="35"/>
      <c r="J20" s="35"/>
      <c r="K20" s="35"/>
      <c r="L20" s="54"/>
      <c r="M20" s="49"/>
      <c r="N20" s="49"/>
      <c r="O20" s="49"/>
      <c r="P20" s="632"/>
      <c r="Q20" s="42"/>
      <c r="R20" s="46"/>
      <c r="S20" s="632"/>
      <c r="T20" s="23"/>
      <c r="U20" s="46"/>
      <c r="V20" s="634"/>
      <c r="W20" s="23"/>
      <c r="X20" s="46"/>
      <c r="Y20" s="23"/>
      <c r="Z20" s="23"/>
    </row>
    <row r="21" ht="15.0" customHeight="1">
      <c r="A21" s="101" t="s">
        <v>943</v>
      </c>
      <c r="B21" s="626">
        <v>3000.0</v>
      </c>
      <c r="C21" s="642">
        <f t="shared" ref="C21:C23" si="16">12*B21</f>
        <v>36000</v>
      </c>
      <c r="D21" s="643" t="s">
        <v>944</v>
      </c>
      <c r="E21" s="101"/>
      <c r="F21" s="42"/>
      <c r="G21" s="42"/>
      <c r="H21" s="42"/>
      <c r="I21" s="42"/>
      <c r="J21" s="42"/>
      <c r="K21" s="42"/>
      <c r="L21" s="409"/>
      <c r="M21" s="49"/>
      <c r="N21" s="49"/>
      <c r="O21" s="49"/>
      <c r="P21" s="169"/>
      <c r="Q21" s="35"/>
      <c r="R21" s="23"/>
      <c r="S21" s="23"/>
      <c r="T21" s="23"/>
      <c r="U21" s="40"/>
      <c r="V21" s="23"/>
      <c r="W21" s="23"/>
      <c r="X21" s="23"/>
      <c r="Y21" s="23"/>
      <c r="Z21" s="23"/>
    </row>
    <row r="22">
      <c r="A22" s="101" t="s">
        <v>945</v>
      </c>
      <c r="B22" s="626">
        <v>6000.0</v>
      </c>
      <c r="C22" s="644">
        <f t="shared" si="16"/>
        <v>72000</v>
      </c>
      <c r="D22" s="645"/>
      <c r="E22" s="101"/>
      <c r="F22" s="42"/>
      <c r="G22" s="42"/>
      <c r="H22" s="42"/>
      <c r="I22" s="42"/>
      <c r="J22" s="42"/>
      <c r="K22" s="42"/>
      <c r="L22" s="409"/>
      <c r="M22" s="49"/>
      <c r="N22" s="49"/>
      <c r="O22" s="49"/>
      <c r="P22" s="169"/>
      <c r="Q22" s="35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101" t="s">
        <v>946</v>
      </c>
      <c r="B23" s="627">
        <v>6000.0</v>
      </c>
      <c r="C23" s="644">
        <f t="shared" si="16"/>
        <v>72000</v>
      </c>
      <c r="D23" s="645"/>
      <c r="E23" s="101"/>
      <c r="F23" s="646"/>
      <c r="G23" s="646"/>
      <c r="H23" s="646"/>
      <c r="I23" s="646"/>
      <c r="J23" s="42"/>
      <c r="K23" s="646"/>
      <c r="L23" s="646"/>
      <c r="M23" s="49"/>
      <c r="N23" s="49"/>
      <c r="O23" s="49"/>
      <c r="P23" s="169"/>
      <c r="Q23" s="35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32"/>
      <c r="B24" s="638">
        <f t="shared" ref="B24:C24" si="17">SUM(B21:B23)</f>
        <v>15000</v>
      </c>
      <c r="C24" s="647">
        <f t="shared" si="17"/>
        <v>180000</v>
      </c>
      <c r="D24" s="54"/>
      <c r="E24" s="23"/>
      <c r="F24" s="54"/>
      <c r="G24" s="54"/>
      <c r="H24" s="54"/>
      <c r="I24" s="54"/>
      <c r="J24" s="54"/>
      <c r="K24" s="608"/>
      <c r="L24" s="94"/>
      <c r="M24" s="23"/>
      <c r="N24" s="23"/>
      <c r="O24" s="23"/>
      <c r="P24" s="23"/>
      <c r="Q24" s="35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648"/>
      <c r="B25" s="23"/>
      <c r="C25" s="649"/>
      <c r="D25" s="54"/>
      <c r="E25" s="608"/>
      <c r="F25" s="94"/>
      <c r="G25" s="94"/>
      <c r="H25" s="94"/>
      <c r="I25" s="23"/>
      <c r="J25" s="23"/>
      <c r="K25" s="608"/>
      <c r="L25" s="94"/>
      <c r="M25" s="49"/>
      <c r="N25" s="49"/>
      <c r="O25" s="49"/>
      <c r="P25" s="23"/>
      <c r="Q25" s="35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22"/>
      <c r="C26" s="23"/>
      <c r="D26" s="23"/>
      <c r="E26" s="23"/>
      <c r="F26" s="23"/>
      <c r="G26" s="23"/>
      <c r="H26" s="54"/>
      <c r="I26" s="23"/>
      <c r="J26" s="23"/>
      <c r="K26" s="23"/>
      <c r="L26" s="32"/>
      <c r="M26" s="23"/>
      <c r="N26" s="23"/>
      <c r="O26" s="23"/>
      <c r="P26" s="357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23"/>
      <c r="C27" s="23"/>
      <c r="D27" s="54"/>
      <c r="E27" s="23"/>
      <c r="F27" s="23"/>
      <c r="G27" s="23"/>
      <c r="H27" s="54"/>
      <c r="I27" s="23"/>
      <c r="J27" s="23"/>
      <c r="K27" s="23"/>
      <c r="L27" s="32"/>
      <c r="M27" s="23"/>
      <c r="N27" s="23"/>
      <c r="O27" s="23"/>
      <c r="P27" s="357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90"/>
      <c r="B28" s="23"/>
      <c r="C28" s="23"/>
      <c r="D28" s="23"/>
      <c r="E28" s="23"/>
      <c r="F28" s="23"/>
      <c r="G28" s="23"/>
      <c r="H28" s="54"/>
      <c r="I28" s="23"/>
      <c r="J28" s="23"/>
      <c r="K28" s="32"/>
      <c r="L28" s="23"/>
      <c r="M28" s="23"/>
      <c r="N28" s="23"/>
      <c r="O28" s="23"/>
      <c r="P28" s="591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90"/>
      <c r="B29" s="23"/>
      <c r="C29" s="23"/>
      <c r="D29" s="23"/>
      <c r="E29" s="650"/>
      <c r="F29" s="651"/>
      <c r="G29" s="651"/>
      <c r="H29" s="652"/>
      <c r="I29" s="653"/>
      <c r="J29" s="654"/>
      <c r="K29" s="32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90"/>
      <c r="B30" s="23"/>
      <c r="C30" s="23"/>
      <c r="D30" s="23"/>
      <c r="E30" s="655"/>
      <c r="F30" s="23"/>
      <c r="G30" s="23"/>
      <c r="H30" s="23"/>
      <c r="I30" s="23"/>
      <c r="J30" s="385"/>
      <c r="K30" s="54"/>
      <c r="L30" s="23"/>
      <c r="M30" s="23"/>
      <c r="N30" s="23"/>
      <c r="O30" s="23"/>
      <c r="P30" s="23"/>
      <c r="Q30" s="32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90"/>
      <c r="B31" s="23"/>
      <c r="C31" s="23"/>
      <c r="D31" s="23"/>
      <c r="E31" s="656"/>
      <c r="F31" s="657" t="s">
        <v>947</v>
      </c>
      <c r="G31" s="658"/>
      <c r="H31" s="658"/>
      <c r="I31" s="659"/>
      <c r="J31" s="660"/>
      <c r="K31" s="23"/>
      <c r="L31" s="23"/>
      <c r="M31" s="23"/>
      <c r="N31" s="23"/>
      <c r="O31" s="23"/>
      <c r="P31" s="23"/>
      <c r="Q31" s="23"/>
      <c r="R31" s="32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23"/>
      <c r="C32" s="23"/>
      <c r="D32" s="23"/>
      <c r="E32" s="655"/>
      <c r="F32" s="475">
        <v>2023.0</v>
      </c>
      <c r="G32" s="476" t="s">
        <v>948</v>
      </c>
      <c r="H32" s="661" t="s">
        <v>949</v>
      </c>
      <c r="I32" s="662" t="s">
        <v>950</v>
      </c>
      <c r="J32" s="660"/>
      <c r="K32" s="663"/>
      <c r="L32" s="663"/>
      <c r="M32" s="23"/>
      <c r="N32" s="23"/>
      <c r="O32" s="23"/>
      <c r="P32" s="23"/>
      <c r="Q32" s="23"/>
      <c r="R32" s="32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23"/>
      <c r="C33" s="23"/>
      <c r="D33" s="664"/>
      <c r="E33" s="655"/>
      <c r="F33" s="665"/>
      <c r="G33" s="666">
        <v>0.6</v>
      </c>
      <c r="H33" s="667">
        <f>1-G33</f>
        <v>0.4</v>
      </c>
      <c r="I33" s="668"/>
      <c r="J33" s="660"/>
      <c r="K33" s="35"/>
      <c r="L33" s="35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23"/>
      <c r="C34" s="23"/>
      <c r="D34" s="23"/>
      <c r="E34" s="655"/>
      <c r="F34" s="669" t="s">
        <v>819</v>
      </c>
      <c r="G34" s="618">
        <f t="shared" ref="G34:H34" si="18">$D$8*G33</f>
        <v>13940248.8</v>
      </c>
      <c r="H34" s="618">
        <f t="shared" si="18"/>
        <v>9293499.199</v>
      </c>
      <c r="I34" s="670">
        <f>H34+G34-D8</f>
        <v>0</v>
      </c>
      <c r="J34" s="660"/>
      <c r="K34" s="35"/>
      <c r="L34" s="671">
        <v>2022.0</v>
      </c>
      <c r="M34" s="671" t="s">
        <v>951</v>
      </c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655"/>
      <c r="F35" s="672" t="s">
        <v>262</v>
      </c>
      <c r="G35" s="673">
        <v>0.29479755737149654</v>
      </c>
      <c r="H35" s="674">
        <v>0.4065</v>
      </c>
      <c r="I35" s="23"/>
      <c r="J35" s="675"/>
      <c r="K35" s="35"/>
      <c r="L35" s="676">
        <v>0.3705</v>
      </c>
      <c r="M35" s="676">
        <v>0.2742</v>
      </c>
      <c r="N35" s="23"/>
      <c r="O35" s="23"/>
      <c r="P35" s="23">
        <v>0.37051263167188714</v>
      </c>
      <c r="Q35" s="124">
        <v>0.32497731319146606</v>
      </c>
      <c r="R35" s="124">
        <v>0.3045100551366468</v>
      </c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655"/>
      <c r="F36" s="677" t="s">
        <v>327</v>
      </c>
      <c r="G36" s="678">
        <v>0.41393447339579265</v>
      </c>
      <c r="H36" s="679">
        <v>0.2653</v>
      </c>
      <c r="I36" s="23"/>
      <c r="J36" s="675"/>
      <c r="K36" s="680"/>
      <c r="L36" s="676">
        <v>0.3197</v>
      </c>
      <c r="M36" s="676">
        <v>0.3436</v>
      </c>
      <c r="N36" s="23"/>
      <c r="O36" s="681"/>
      <c r="P36" s="171"/>
      <c r="Q36" s="682"/>
      <c r="R36" s="3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655"/>
      <c r="F37" s="683" t="s">
        <v>468</v>
      </c>
      <c r="G37" s="684">
        <v>0.29126796923271076</v>
      </c>
      <c r="H37" s="685">
        <f>1-H35-H36</f>
        <v>0.3282</v>
      </c>
      <c r="I37" s="23"/>
      <c r="J37" s="686"/>
      <c r="K37" s="357"/>
      <c r="L37" s="676">
        <v>0.3098</v>
      </c>
      <c r="M37" s="676">
        <v>0.3822</v>
      </c>
      <c r="N37" s="23"/>
      <c r="O37" s="687"/>
      <c r="P37" s="169">
        <v>0.37051263167188714</v>
      </c>
      <c r="Q37" s="323"/>
      <c r="R37" s="688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90"/>
      <c r="C38" s="23"/>
      <c r="D38" s="23"/>
      <c r="E38" s="655"/>
      <c r="F38" s="23"/>
      <c r="G38" s="689">
        <f t="shared" ref="G38:H38" si="19">SUM(G35:G37)</f>
        <v>1</v>
      </c>
      <c r="H38" s="689">
        <f t="shared" si="19"/>
        <v>1</v>
      </c>
      <c r="I38" s="23"/>
      <c r="J38" s="660"/>
      <c r="K38" s="323"/>
      <c r="L38" s="23"/>
      <c r="M38" s="23"/>
      <c r="N38" s="23"/>
      <c r="O38" s="23"/>
      <c r="P38" s="688">
        <v>0.32497731319146606</v>
      </c>
      <c r="Q38" s="23"/>
      <c r="R38" s="169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690"/>
      <c r="F39" s="691"/>
      <c r="G39" s="692" t="s">
        <v>952</v>
      </c>
      <c r="H39" s="693" t="s">
        <v>953</v>
      </c>
      <c r="I39" s="691"/>
      <c r="J39" s="694"/>
      <c r="K39" s="323"/>
      <c r="L39" s="23"/>
      <c r="M39" s="23"/>
      <c r="N39" s="23"/>
      <c r="O39" s="23"/>
      <c r="P39" s="688">
        <v>0.3045100551366468</v>
      </c>
      <c r="Q39" s="23"/>
      <c r="R39" s="169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90"/>
      <c r="D40" s="23"/>
      <c r="E40" s="23"/>
      <c r="F40" s="591"/>
      <c r="G40" s="591"/>
      <c r="H40" s="23"/>
      <c r="I40" s="23"/>
      <c r="J40" s="682"/>
      <c r="K40" s="3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90"/>
      <c r="D41" s="90"/>
      <c r="E41" s="23"/>
      <c r="F41" s="695"/>
      <c r="G41" s="695"/>
      <c r="H41" s="696"/>
      <c r="I41" s="23"/>
      <c r="J41" s="682"/>
      <c r="K41" s="124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697"/>
      <c r="F42" s="23"/>
      <c r="G42" s="23"/>
      <c r="H42" s="23"/>
      <c r="I42" s="23"/>
      <c r="J42" s="698"/>
      <c r="K42" s="124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90"/>
      <c r="D43" s="90"/>
      <c r="E43" s="699"/>
      <c r="F43" s="593"/>
      <c r="G43" s="593"/>
      <c r="H43" s="700"/>
      <c r="I43" s="700"/>
      <c r="J43" s="688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90"/>
      <c r="D44" s="23"/>
      <c r="E44" s="23"/>
      <c r="F44" s="454"/>
      <c r="G44" s="454"/>
      <c r="H44" s="23"/>
      <c r="I44" s="682"/>
      <c r="J44" s="3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701" t="s">
        <v>954</v>
      </c>
      <c r="B45" s="702"/>
      <c r="C45" s="648" t="s">
        <v>955</v>
      </c>
      <c r="D45" s="23"/>
      <c r="E45" s="703"/>
      <c r="F45" s="704"/>
      <c r="G45" s="704"/>
      <c r="H45" s="23"/>
      <c r="I45" s="682"/>
      <c r="J45" s="3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593" t="str">
        <f t="shared" ref="A46:A49" si="20">A14</f>
        <v>ITE</v>
      </c>
      <c r="B46" s="705">
        <v>0.0</v>
      </c>
      <c r="C46" s="23"/>
      <c r="D46" s="23"/>
      <c r="E46" s="706"/>
      <c r="F46" s="704"/>
      <c r="G46" s="704"/>
      <c r="H46" s="23"/>
      <c r="I46" s="682"/>
      <c r="J46" s="3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593" t="str">
        <f t="shared" si="20"/>
        <v>MTI</v>
      </c>
      <c r="B47" s="705">
        <v>3000.0</v>
      </c>
      <c r="C47" s="23"/>
      <c r="D47" s="90"/>
      <c r="E47" s="697"/>
      <c r="F47" s="704"/>
      <c r="G47" s="704"/>
      <c r="H47" s="23"/>
      <c r="I47" s="682"/>
      <c r="J47" s="3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593" t="str">
        <f t="shared" si="20"/>
        <v>NTI</v>
      </c>
      <c r="B48" s="705">
        <v>15000.0</v>
      </c>
      <c r="C48" s="23"/>
      <c r="D48" s="23" t="s">
        <v>956</v>
      </c>
      <c r="E48" s="697"/>
      <c r="F48" s="704" t="s">
        <v>957</v>
      </c>
      <c r="G48" s="704"/>
      <c r="H48" s="23"/>
      <c r="I48" s="682"/>
      <c r="J48" s="3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593" t="str">
        <f t="shared" si="20"/>
        <v>DFM</v>
      </c>
      <c r="B49" s="707">
        <v>0.0</v>
      </c>
      <c r="C49" s="23"/>
      <c r="D49" s="40">
        <v>3000.0</v>
      </c>
      <c r="E49" s="23" t="s">
        <v>197</v>
      </c>
      <c r="F49" s="708">
        <f t="shared" ref="F49:F51" si="21">12*D49</f>
        <v>36000</v>
      </c>
      <c r="G49" s="454"/>
      <c r="H49" s="23"/>
      <c r="I49" s="682"/>
      <c r="J49" s="124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593" t="str">
        <f t="shared" ref="A50:A52" si="22">A21</f>
        <v>DFM (CxI)</v>
      </c>
      <c r="B50" s="707">
        <v>3000.0</v>
      </c>
      <c r="C50" s="23"/>
      <c r="D50" s="40">
        <v>6000.0</v>
      </c>
      <c r="E50" s="23" t="s">
        <v>958</v>
      </c>
      <c r="F50" s="708">
        <f t="shared" si="21"/>
        <v>72000</v>
      </c>
      <c r="G50" s="454"/>
      <c r="H50" s="23"/>
      <c r="I50" s="682"/>
      <c r="J50" s="124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593" t="str">
        <f t="shared" si="22"/>
        <v>DFM (FP-KCHT)</v>
      </c>
      <c r="B51" s="709">
        <v>6000.0</v>
      </c>
      <c r="C51" s="23"/>
      <c r="D51" s="40">
        <v>6000.0</v>
      </c>
      <c r="E51" s="23" t="s">
        <v>959</v>
      </c>
      <c r="F51" s="708">
        <f t="shared" si="21"/>
        <v>72000</v>
      </c>
      <c r="G51" s="454"/>
      <c r="H51" s="23"/>
      <c r="I51" s="682"/>
      <c r="J51" s="3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593" t="str">
        <f t="shared" si="22"/>
        <v>DFM (REK-NTI)</v>
      </c>
      <c r="B52" s="707">
        <v>6000.0</v>
      </c>
      <c r="C52" s="23"/>
      <c r="D52" s="23"/>
      <c r="E52" s="697"/>
      <c r="F52" s="704"/>
      <c r="G52" s="704"/>
      <c r="H52" s="23"/>
      <c r="I52" s="682"/>
      <c r="J52" s="3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706"/>
      <c r="F53" s="704"/>
      <c r="G53" s="704"/>
      <c r="H53" s="23"/>
      <c r="I53" s="682"/>
      <c r="J53" s="3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90"/>
      <c r="E54" s="697"/>
      <c r="F54" s="704"/>
      <c r="G54" s="704"/>
      <c r="H54" s="23"/>
      <c r="I54" s="682"/>
      <c r="J54" s="3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idden="1">
      <c r="A55" s="23"/>
      <c r="B55" s="23"/>
      <c r="C55" s="23"/>
      <c r="D55" s="23"/>
      <c r="E55" s="697"/>
      <c r="F55" s="704"/>
      <c r="G55" s="704"/>
      <c r="H55" s="23"/>
      <c r="I55" s="682"/>
      <c r="J55" s="3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148" t="s">
        <v>960</v>
      </c>
      <c r="B56" s="148" t="s">
        <v>961</v>
      </c>
      <c r="C56" s="148" t="s">
        <v>962</v>
      </c>
      <c r="D56" s="148" t="s">
        <v>963</v>
      </c>
      <c r="E56" s="23"/>
      <c r="F56" s="23"/>
      <c r="G56" s="23"/>
      <c r="H56" s="23"/>
      <c r="I56" s="682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710" t="s">
        <v>964</v>
      </c>
      <c r="B57" s="711" t="s">
        <v>965</v>
      </c>
      <c r="C57" s="711">
        <v>7817.0</v>
      </c>
      <c r="D57" s="712">
        <v>3000.0</v>
      </c>
      <c r="E57" s="23" t="s">
        <v>966</v>
      </c>
      <c r="F57" s="713"/>
      <c r="G57" s="71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710" t="s">
        <v>967</v>
      </c>
      <c r="B58" s="711" t="s">
        <v>968</v>
      </c>
      <c r="C58" s="711">
        <v>7817.0</v>
      </c>
      <c r="D58" s="712">
        <v>3000.0</v>
      </c>
      <c r="E58" s="23" t="s">
        <v>468</v>
      </c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710" t="s">
        <v>969</v>
      </c>
      <c r="B59" s="711" t="s">
        <v>970</v>
      </c>
      <c r="C59" s="711">
        <v>7817.0</v>
      </c>
      <c r="D59" s="712">
        <v>3000.0</v>
      </c>
      <c r="E59" s="23" t="s">
        <v>198</v>
      </c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714" t="s">
        <v>971</v>
      </c>
      <c r="B60" s="711" t="s">
        <v>972</v>
      </c>
      <c r="C60" s="715">
        <v>7817.0</v>
      </c>
      <c r="D60" s="712">
        <v>3000.0</v>
      </c>
      <c r="E60" s="23" t="s">
        <v>468</v>
      </c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710" t="s">
        <v>973</v>
      </c>
      <c r="B61" s="711" t="s">
        <v>974</v>
      </c>
      <c r="C61" s="711">
        <v>7817.0</v>
      </c>
      <c r="D61" s="712">
        <v>3000.0</v>
      </c>
      <c r="E61" s="23" t="s">
        <v>198</v>
      </c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3">
    <mergeCell ref="D21:D23"/>
    <mergeCell ref="F31:I31"/>
    <mergeCell ref="A45:B45"/>
  </mergeCells>
  <printOptions horizontalCentered="1"/>
  <pageMargins bottom="0.0" footer="0.0" header="0.0" left="0.0" right="0.0" top="1.3779527559055118"/>
  <pageSetup paperSize="9" orientation="landscape"/>
  <headerFooter>
    <oddHeader>&amp;R&amp;F List: &amp;A</oddHeader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8.14"/>
    <col customWidth="1" min="2" max="2" width="19.57"/>
    <col customWidth="1" min="3" max="3" width="19.0"/>
    <col customWidth="1" min="4" max="4" width="19.71"/>
    <col customWidth="1" min="5" max="5" width="19.0"/>
    <col customWidth="1" min="6" max="6" width="18.71"/>
    <col customWidth="1" min="7" max="7" width="5.43"/>
    <col customWidth="1" min="8" max="8" width="18.57"/>
    <col customWidth="1" min="9" max="9" width="23.14"/>
    <col customWidth="1" min="10" max="26" width="9.14"/>
  </cols>
  <sheetData>
    <row r="1" ht="12.75" customHeight="1">
      <c r="A1" s="22" t="s">
        <v>975</v>
      </c>
      <c r="B1" s="98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</row>
    <row r="2" ht="9.0" customHeight="1">
      <c r="A2" s="124"/>
      <c r="B2" s="98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ht="41.25" customHeight="1">
      <c r="A3" s="124"/>
      <c r="B3" s="66" t="s">
        <v>976</v>
      </c>
      <c r="C3" s="716" t="s">
        <v>977</v>
      </c>
      <c r="D3" s="716" t="s">
        <v>978</v>
      </c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</row>
    <row r="4" ht="12.75" customHeight="1">
      <c r="A4" s="32" t="s">
        <v>819</v>
      </c>
      <c r="B4" s="717">
        <f>'0_PRIDEL'!I21</f>
        <v>22694146.71</v>
      </c>
      <c r="C4" s="718">
        <f>'0_PRIDEL'!I19</f>
        <v>22264176.14</v>
      </c>
      <c r="D4" s="719">
        <f>'0_PRIDEL'!I20</f>
        <v>429970.5716</v>
      </c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</row>
    <row r="5" ht="12.75" customHeight="1">
      <c r="A5" s="124"/>
      <c r="B5" s="98"/>
      <c r="C5" s="124"/>
      <c r="D5" s="124"/>
      <c r="E5" s="124"/>
      <c r="F5" s="124"/>
      <c r="G5" s="124"/>
      <c r="H5" s="124"/>
      <c r="I5" s="720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</row>
    <row r="6" ht="12.75" customHeight="1">
      <c r="A6" s="124"/>
      <c r="B6" s="210" t="s">
        <v>979</v>
      </c>
      <c r="C6" s="210" t="s">
        <v>262</v>
      </c>
      <c r="D6" s="210" t="s">
        <v>327</v>
      </c>
      <c r="E6" s="210" t="s">
        <v>468</v>
      </c>
      <c r="F6" s="23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</row>
    <row r="7" ht="12.75" customHeight="1">
      <c r="A7" s="721" t="s">
        <v>980</v>
      </c>
      <c r="B7" s="722">
        <v>5914567.3100000005</v>
      </c>
      <c r="C7" s="722">
        <v>2595235.9000000004</v>
      </c>
      <c r="D7" s="722">
        <v>8383505.68</v>
      </c>
      <c r="E7" s="723">
        <v>4279783.1899999995</v>
      </c>
      <c r="F7" s="718">
        <f t="shared" ref="F7:F13" si="1">SUM(B7:E7)</f>
        <v>21173092.08</v>
      </c>
      <c r="G7" s="124" t="s">
        <v>981</v>
      </c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</row>
    <row r="8" ht="12.75" customHeight="1">
      <c r="A8" s="724" t="s">
        <v>982</v>
      </c>
      <c r="B8" s="725">
        <v>446972.4</v>
      </c>
      <c r="C8" s="34"/>
      <c r="D8" s="34"/>
      <c r="E8" s="34"/>
      <c r="F8" s="726">
        <f t="shared" si="1"/>
        <v>446972.4</v>
      </c>
      <c r="G8" s="727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</row>
    <row r="9" ht="12.75" customHeight="1">
      <c r="A9" s="728" t="s">
        <v>983</v>
      </c>
      <c r="B9" s="729">
        <v>6420.53</v>
      </c>
      <c r="C9" s="124"/>
      <c r="D9" s="124"/>
      <c r="E9" s="124"/>
      <c r="F9" s="722">
        <f t="shared" si="1"/>
        <v>6420.53</v>
      </c>
      <c r="G9" s="727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</row>
    <row r="10" ht="12.75" customHeight="1">
      <c r="A10" s="730" t="s">
        <v>984</v>
      </c>
      <c r="B10" s="731">
        <v>4340807.07</v>
      </c>
      <c r="C10" s="732"/>
      <c r="D10" s="732"/>
      <c r="E10" s="733"/>
      <c r="F10" s="722">
        <f t="shared" si="1"/>
        <v>4340807.07</v>
      </c>
      <c r="G10" s="727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</row>
    <row r="11" ht="12.75" customHeight="1">
      <c r="A11" s="734" t="s">
        <v>985</v>
      </c>
      <c r="B11" s="735">
        <f>SUM(B8:B10)</f>
        <v>4794200</v>
      </c>
      <c r="C11" s="735"/>
      <c r="D11" s="735"/>
      <c r="E11" s="736"/>
      <c r="F11" s="722">
        <f t="shared" si="1"/>
        <v>4794200</v>
      </c>
      <c r="G11" s="727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</row>
    <row r="12" ht="12.75" customHeight="1">
      <c r="A12" s="728" t="s">
        <v>986</v>
      </c>
      <c r="B12" s="34"/>
      <c r="C12" s="737">
        <v>904.0</v>
      </c>
      <c r="D12" s="737">
        <v>2069.0</v>
      </c>
      <c r="E12" s="737">
        <v>1316.0</v>
      </c>
      <c r="F12" s="722">
        <f t="shared" si="1"/>
        <v>4289</v>
      </c>
      <c r="G12" s="727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</row>
    <row r="13" ht="12.75" customHeight="1">
      <c r="A13" s="734" t="s">
        <v>987</v>
      </c>
      <c r="B13" s="735">
        <f t="shared" ref="B13:E13" si="2">B12/$F$12*$B$11</f>
        <v>0</v>
      </c>
      <c r="C13" s="735">
        <f t="shared" si="2"/>
        <v>1010481.884</v>
      </c>
      <c r="D13" s="735">
        <f t="shared" si="2"/>
        <v>2312706.878</v>
      </c>
      <c r="E13" s="736">
        <f t="shared" si="2"/>
        <v>1471011.238</v>
      </c>
      <c r="F13" s="722">
        <f t="shared" si="1"/>
        <v>4794200</v>
      </c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</row>
    <row r="14" ht="12.75" customHeight="1">
      <c r="A14" s="32"/>
      <c r="B14" s="34"/>
      <c r="C14" s="34"/>
      <c r="D14" s="34"/>
      <c r="E14" s="34"/>
      <c r="F14" s="38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</row>
    <row r="15" ht="12.75" customHeight="1">
      <c r="A15" s="724" t="s">
        <v>988</v>
      </c>
      <c r="B15" s="738">
        <v>1104485.04</v>
      </c>
      <c r="C15" s="739"/>
      <c r="D15" s="739"/>
      <c r="E15" s="740"/>
      <c r="F15" s="722">
        <f t="shared" ref="F15:F20" si="3">SUM(B15:E15)</f>
        <v>1104485.04</v>
      </c>
      <c r="G15" s="741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</row>
    <row r="16" ht="12.75" customHeight="1">
      <c r="A16" s="734" t="s">
        <v>989</v>
      </c>
      <c r="B16" s="735">
        <f>B15</f>
        <v>1104485.04</v>
      </c>
      <c r="C16" s="742"/>
      <c r="D16" s="742"/>
      <c r="E16" s="743"/>
      <c r="F16" s="722">
        <f t="shared" si="3"/>
        <v>1104485.04</v>
      </c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</row>
    <row r="17" ht="12.75" customHeight="1">
      <c r="A17" s="728" t="s">
        <v>990</v>
      </c>
      <c r="B17" s="744">
        <f>2+3.2</f>
        <v>5.2</v>
      </c>
      <c r="C17" s="516">
        <v>17.78</v>
      </c>
      <c r="D17" s="744">
        <v>46.66</v>
      </c>
      <c r="E17" s="516">
        <v>38.48</v>
      </c>
      <c r="F17" s="745">
        <f t="shared" si="3"/>
        <v>108.12</v>
      </c>
      <c r="G17" s="746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</row>
    <row r="18" ht="12.75" customHeight="1">
      <c r="A18" s="734" t="s">
        <v>991</v>
      </c>
      <c r="B18" s="384">
        <f t="shared" ref="B18:E18" si="4">$B$16*B17/$F$17</f>
        <v>53119.88724</v>
      </c>
      <c r="C18" s="384">
        <f t="shared" si="4"/>
        <v>181629.1529</v>
      </c>
      <c r="D18" s="384">
        <f t="shared" si="4"/>
        <v>476648.8343</v>
      </c>
      <c r="E18" s="384">
        <f t="shared" si="4"/>
        <v>393087.1655</v>
      </c>
      <c r="F18" s="747">
        <f t="shared" si="3"/>
        <v>1104485.04</v>
      </c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</row>
    <row r="19" ht="12.75" customHeight="1">
      <c r="A19" s="124" t="s">
        <v>992</v>
      </c>
      <c r="B19" s="748">
        <f>B7-B11-B16+B18</f>
        <v>69002.15724</v>
      </c>
      <c r="C19" s="749">
        <f t="shared" ref="C19:E19" si="5">C7+C13+C18</f>
        <v>3787346.937</v>
      </c>
      <c r="D19" s="749">
        <f t="shared" si="5"/>
        <v>11172861.39</v>
      </c>
      <c r="E19" s="749">
        <f t="shared" si="5"/>
        <v>6143881.594</v>
      </c>
      <c r="F19" s="718">
        <f t="shared" si="3"/>
        <v>21173092.08</v>
      </c>
      <c r="G19" s="124" t="s">
        <v>993</v>
      </c>
      <c r="H19" s="124"/>
      <c r="I19" s="720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</row>
    <row r="20" ht="12.75" customHeight="1">
      <c r="A20" s="171" t="s">
        <v>994</v>
      </c>
      <c r="B20" s="750">
        <f t="shared" ref="B20:E20" si="6">B19/$F$19</f>
        <v>0.003258955139</v>
      </c>
      <c r="C20" s="750">
        <f t="shared" si="6"/>
        <v>0.1788754766</v>
      </c>
      <c r="D20" s="750">
        <f t="shared" si="6"/>
        <v>0.5276915318</v>
      </c>
      <c r="E20" s="750">
        <f t="shared" si="6"/>
        <v>0.2901740365</v>
      </c>
      <c r="F20" s="751">
        <f t="shared" si="3"/>
        <v>1</v>
      </c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</row>
    <row r="21" ht="12.75" customHeight="1">
      <c r="A21" s="752" t="s">
        <v>978</v>
      </c>
      <c r="B21" s="753">
        <f t="shared" ref="B21:E21" si="7">B20*$F$21</f>
        <v>1401.254804</v>
      </c>
      <c r="C21" s="753">
        <f t="shared" si="7"/>
        <v>76911.19092</v>
      </c>
      <c r="D21" s="753">
        <f t="shared" si="7"/>
        <v>226891.8296</v>
      </c>
      <c r="E21" s="753">
        <f t="shared" si="7"/>
        <v>124766.2963</v>
      </c>
      <c r="F21" s="754">
        <f>D4</f>
        <v>429970.5716</v>
      </c>
      <c r="G21" s="124" t="s">
        <v>995</v>
      </c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</row>
    <row r="22" ht="12.75" customHeight="1">
      <c r="A22" s="755" t="s">
        <v>996</v>
      </c>
      <c r="B22" s="756">
        <f t="shared" ref="B22:E22" si="8">B19+B21</f>
        <v>70403.41204</v>
      </c>
      <c r="C22" s="756">
        <f t="shared" si="8"/>
        <v>3864258.128</v>
      </c>
      <c r="D22" s="756">
        <f t="shared" si="8"/>
        <v>11399753.22</v>
      </c>
      <c r="E22" s="756">
        <f t="shared" si="8"/>
        <v>6268647.89</v>
      </c>
      <c r="F22" s="717">
        <f>SUM(B22:E22)</f>
        <v>21603062.65</v>
      </c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</row>
    <row r="23" ht="12.75" customHeight="1">
      <c r="A23" s="757" t="s">
        <v>997</v>
      </c>
      <c r="B23" s="758">
        <f t="shared" ref="B23:E23" si="9">$F$23*B24</f>
        <v>3555.794016</v>
      </c>
      <c r="C23" s="758">
        <f t="shared" si="9"/>
        <v>195168.1819</v>
      </c>
      <c r="D23" s="758">
        <f t="shared" si="9"/>
        <v>575755.8208</v>
      </c>
      <c r="E23" s="758">
        <f t="shared" si="9"/>
        <v>316604.2669</v>
      </c>
      <c r="F23" s="759">
        <v>1091084.063569957</v>
      </c>
      <c r="G23" s="124" t="s">
        <v>998</v>
      </c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</row>
    <row r="24" ht="12.75" customHeight="1">
      <c r="A24" s="171" t="s">
        <v>999</v>
      </c>
      <c r="B24" s="750">
        <f t="shared" ref="B24:E24" si="10">B20</f>
        <v>0.003258955139</v>
      </c>
      <c r="C24" s="750">
        <f t="shared" si="10"/>
        <v>0.1788754766</v>
      </c>
      <c r="D24" s="750">
        <f t="shared" si="10"/>
        <v>0.5276915318</v>
      </c>
      <c r="E24" s="750">
        <f t="shared" si="10"/>
        <v>0.2901740365</v>
      </c>
      <c r="F24" s="760">
        <f t="shared" ref="F24:F25" si="12">SUM(B24:E24)</f>
        <v>1</v>
      </c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</row>
    <row r="25" ht="12.75" customHeight="1">
      <c r="A25" s="755" t="s">
        <v>1000</v>
      </c>
      <c r="B25" s="761">
        <f t="shared" ref="B25:E25" si="11">B19+B21+B23</f>
        <v>73959.20606</v>
      </c>
      <c r="C25" s="761">
        <f t="shared" si="11"/>
        <v>4059426.31</v>
      </c>
      <c r="D25" s="761">
        <f t="shared" si="11"/>
        <v>11975509.04</v>
      </c>
      <c r="E25" s="761">
        <f t="shared" si="11"/>
        <v>6585252.157</v>
      </c>
      <c r="F25" s="762">
        <f t="shared" si="12"/>
        <v>22694146.72</v>
      </c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</row>
    <row r="26" ht="12.75" customHeight="1">
      <c r="A26" s="755"/>
      <c r="B26" s="763"/>
      <c r="C26" s="763"/>
      <c r="D26" s="763"/>
      <c r="E26" s="763"/>
      <c r="F26" s="76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</row>
    <row r="27" ht="12.75" customHeight="1">
      <c r="A27" s="755"/>
      <c r="B27" s="763"/>
      <c r="C27" s="763"/>
      <c r="D27" s="763"/>
      <c r="E27" s="763"/>
      <c r="F27" s="765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</row>
    <row r="28" ht="12.75" customHeight="1">
      <c r="A28" s="755"/>
      <c r="B28" s="763"/>
      <c r="C28" s="763"/>
      <c r="D28" s="763"/>
      <c r="E28" s="763"/>
      <c r="F28" s="765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</row>
    <row r="29" ht="12.75" customHeight="1">
      <c r="A29" s="124"/>
      <c r="B29" s="98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</row>
    <row r="30" ht="66.75" customHeight="1">
      <c r="A30" s="124"/>
      <c r="B30" s="124"/>
      <c r="C30" s="23"/>
      <c r="D30" s="766"/>
      <c r="E30" s="766"/>
      <c r="F30" s="767" t="s">
        <v>1001</v>
      </c>
      <c r="G30" s="124"/>
      <c r="H30" s="767" t="s">
        <v>1002</v>
      </c>
      <c r="I30" s="768" t="s">
        <v>1003</v>
      </c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</row>
    <row r="31" ht="12.75" customHeight="1">
      <c r="A31" s="32"/>
      <c r="B31" s="124"/>
      <c r="C31" s="124"/>
      <c r="D31" s="766"/>
      <c r="E31" s="31" t="s">
        <v>262</v>
      </c>
      <c r="F31" s="769">
        <f>CEILING(C25,1)</f>
        <v>4059427</v>
      </c>
      <c r="G31" s="124"/>
      <c r="H31" s="769">
        <v>0.0</v>
      </c>
      <c r="I31" s="769">
        <f t="shared" ref="I31:I34" si="13">F31+H31</f>
        <v>4059427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</row>
    <row r="32" ht="12.75" customHeight="1">
      <c r="A32" s="32"/>
      <c r="B32" s="124"/>
      <c r="C32" s="124"/>
      <c r="D32" s="770"/>
      <c r="E32" s="344" t="s">
        <v>327</v>
      </c>
      <c r="F32" s="769">
        <f>CEILING(D25,1)-1</f>
        <v>11975509</v>
      </c>
      <c r="G32" s="124"/>
      <c r="H32" s="769">
        <v>0.0</v>
      </c>
      <c r="I32" s="769">
        <f t="shared" si="13"/>
        <v>11975509</v>
      </c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</row>
    <row r="33" ht="12.75" customHeight="1">
      <c r="A33" s="124"/>
      <c r="B33" s="124"/>
      <c r="C33" s="124"/>
      <c r="D33" s="766"/>
      <c r="E33" s="31" t="s">
        <v>468</v>
      </c>
      <c r="F33" s="769">
        <f>CEILING(E25,1)-1</f>
        <v>6585252</v>
      </c>
      <c r="G33" s="124"/>
      <c r="H33" s="769">
        <v>0.0</v>
      </c>
      <c r="I33" s="769">
        <f t="shared" si="13"/>
        <v>6585252</v>
      </c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</row>
    <row r="34" ht="12.75" customHeight="1">
      <c r="A34" s="124"/>
      <c r="B34" s="124"/>
      <c r="C34" s="124"/>
      <c r="D34" s="766"/>
      <c r="E34" s="344" t="s">
        <v>813</v>
      </c>
      <c r="F34" s="769">
        <f>CEILING(B25,1)-1</f>
        <v>73959</v>
      </c>
      <c r="G34" s="124"/>
      <c r="H34" s="769">
        <f>'0_PRIDEL'!I22</f>
        <v>25000</v>
      </c>
      <c r="I34" s="769">
        <f t="shared" si="13"/>
        <v>98959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</row>
    <row r="35" ht="12.75" customHeight="1">
      <c r="A35" s="124"/>
      <c r="B35" s="124"/>
      <c r="C35" s="367"/>
      <c r="D35" s="770"/>
      <c r="E35" s="770"/>
      <c r="F35" s="717">
        <f>SUM(F31:F34)</f>
        <v>22694147</v>
      </c>
      <c r="G35" s="124"/>
      <c r="H35" s="717">
        <f t="shared" ref="H35:I35" si="14">SUM(H31:H34)</f>
        <v>25000</v>
      </c>
      <c r="I35" s="717">
        <f t="shared" si="14"/>
        <v>22719147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</row>
    <row r="36" ht="12.75" customHeight="1">
      <c r="A36" s="124"/>
      <c r="B36" s="98"/>
      <c r="C36" s="124"/>
      <c r="D36" s="766"/>
      <c r="E36" s="766"/>
      <c r="F36" s="771">
        <f>22694147</f>
        <v>22694147</v>
      </c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</row>
    <row r="37" ht="12.75" customHeight="1">
      <c r="A37" s="772"/>
      <c r="B37" s="124"/>
      <c r="C37" s="124"/>
      <c r="D37" s="384"/>
      <c r="E37" s="384"/>
      <c r="F37" s="773">
        <f>F36-F35</f>
        <v>0</v>
      </c>
      <c r="G37" s="772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</row>
    <row r="38" ht="12.75" customHeight="1">
      <c r="A38" s="721"/>
      <c r="B38" s="384"/>
      <c r="C38" s="384"/>
      <c r="D38" s="384"/>
      <c r="E38" s="384"/>
      <c r="F38" s="774"/>
      <c r="G38" s="277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2.75" customHeight="1">
      <c r="A39" s="277"/>
      <c r="B39" s="384"/>
      <c r="C39" s="384"/>
      <c r="D39" s="384"/>
      <c r="E39" s="384"/>
      <c r="F39" s="775"/>
      <c r="G39" s="277"/>
      <c r="H39" s="23"/>
      <c r="I39" s="96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2.75" customHeight="1">
      <c r="A40" s="277"/>
      <c r="B40" s="384"/>
      <c r="C40" s="384"/>
      <c r="D40" s="384"/>
      <c r="E40" s="384"/>
      <c r="F40" s="766"/>
      <c r="G40" s="277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2.75" customHeight="1">
      <c r="A41" s="66"/>
      <c r="B41" s="384"/>
      <c r="C41" s="384"/>
      <c r="D41" s="384"/>
      <c r="E41" s="384"/>
      <c r="F41" s="277"/>
      <c r="G41" s="776"/>
      <c r="H41" s="96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2.75" customHeight="1">
      <c r="A42" s="277"/>
      <c r="B42" s="384"/>
      <c r="C42" s="384"/>
      <c r="D42" s="384"/>
      <c r="E42" s="384"/>
      <c r="F42" s="777"/>
      <c r="G42" s="277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2.75" customHeight="1">
      <c r="A43" s="23"/>
      <c r="B43" s="384"/>
      <c r="C43" s="384"/>
      <c r="D43" s="384"/>
      <c r="E43" s="384"/>
      <c r="F43" s="277"/>
      <c r="G43" s="277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2.75" customHeight="1">
      <c r="A44" s="66"/>
      <c r="B44" s="384"/>
      <c r="C44" s="384"/>
      <c r="D44" s="384"/>
      <c r="E44" s="38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</row>
    <row r="45" ht="12.75" customHeight="1">
      <c r="A45" s="124"/>
      <c r="B45" s="384"/>
      <c r="C45" s="384"/>
      <c r="D45" s="384"/>
      <c r="E45" s="38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</row>
    <row r="46" ht="12.75" customHeight="1">
      <c r="A46" s="124"/>
      <c r="B46" s="384"/>
      <c r="C46" s="384"/>
      <c r="D46" s="384"/>
      <c r="E46" s="38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</row>
    <row r="47" ht="12.75" customHeight="1">
      <c r="A47" s="66"/>
      <c r="B47" s="384"/>
      <c r="C47" s="384"/>
      <c r="D47" s="384"/>
      <c r="E47" s="38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</row>
    <row r="48" ht="12.75" customHeight="1">
      <c r="A48" s="124"/>
      <c r="B48" s="384"/>
      <c r="C48" s="384"/>
      <c r="D48" s="384"/>
      <c r="E48" s="38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</row>
    <row r="49" ht="12.75" customHeight="1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</row>
    <row r="50" ht="12.75" customHeight="1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</row>
    <row r="51" ht="12.75" customHeight="1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</row>
    <row r="52" ht="12.75" customHeight="1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</row>
    <row r="53" ht="12.75" customHeight="1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</row>
    <row r="54" ht="12.75" customHeight="1">
      <c r="A54" s="124"/>
      <c r="B54" s="124"/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</row>
    <row r="55" ht="12.75" customHeight="1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</row>
    <row r="56" ht="12.75" customHeight="1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/>
      <c r="W56" s="124"/>
      <c r="X56" s="124"/>
      <c r="Y56" s="124"/>
      <c r="Z56" s="124"/>
    </row>
    <row r="57" ht="12.75" customHeight="1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</row>
    <row r="58" ht="12.75" customHeight="1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</row>
    <row r="59" ht="12.75" customHeight="1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</row>
    <row r="60" ht="12.75" customHeight="1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</row>
    <row r="61" ht="12.75" customHeight="1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</row>
    <row r="62" ht="12.75" customHeight="1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</row>
    <row r="63" ht="12.75" customHeight="1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</row>
    <row r="64" ht="12.75" customHeight="1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</row>
    <row r="65" ht="12.75" customHeight="1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</row>
    <row r="66" ht="12.75" customHeight="1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</row>
    <row r="67" ht="12.75" customHeight="1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</row>
    <row r="68" ht="12.75" customHeight="1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</row>
    <row r="69" ht="12.75" customHeight="1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</row>
    <row r="70" ht="12.75" customHeight="1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</row>
    <row r="71" ht="12.75" customHeight="1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</row>
    <row r="72" ht="12.75" customHeight="1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</row>
    <row r="73" ht="12.75" customHeight="1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</row>
    <row r="74" ht="12.75" customHeight="1">
      <c r="A74" s="124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</row>
    <row r="75" ht="12.75" customHeight="1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</row>
    <row r="76" ht="12.75" customHeight="1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</row>
    <row r="77" ht="12.75" customHeight="1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</row>
    <row r="78" ht="12.75" customHeight="1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</row>
    <row r="79" ht="12.75" customHeight="1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</row>
    <row r="80" ht="12.75" customHeight="1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</row>
    <row r="81" ht="12.75" customHeight="1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</row>
    <row r="82" ht="12.75" customHeight="1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</row>
    <row r="83" ht="12.75" customHeight="1">
      <c r="A83" s="124"/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</row>
    <row r="84" ht="12.75" customHeight="1">
      <c r="A84" s="124"/>
      <c r="B84" s="124"/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</row>
    <row r="85" ht="12.75" customHeight="1">
      <c r="A85" s="124"/>
      <c r="B85" s="124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</row>
    <row r="86" ht="12.75" customHeight="1">
      <c r="A86" s="124"/>
      <c r="B86" s="124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</row>
    <row r="87" ht="12.75" customHeight="1">
      <c r="A87" s="124"/>
      <c r="B87" s="124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</row>
    <row r="88" ht="12.75" customHeight="1">
      <c r="A88" s="124"/>
      <c r="B88" s="124"/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</row>
    <row r="89" ht="12.75" customHeight="1">
      <c r="A89" s="124"/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</row>
    <row r="90" ht="12.75" customHeight="1">
      <c r="A90" s="124"/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</row>
    <row r="91" ht="12.75" customHeight="1">
      <c r="A91" s="124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</row>
    <row r="92" ht="12.75" customHeight="1">
      <c r="A92" s="124"/>
      <c r="B92" s="124"/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</row>
    <row r="93" ht="12.75" customHeight="1">
      <c r="A93" s="124"/>
      <c r="B93" s="124"/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</row>
    <row r="94" ht="12.75" customHeight="1">
      <c r="A94" s="124"/>
      <c r="B94" s="124"/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</row>
    <row r="95" ht="12.75" customHeight="1">
      <c r="A95" s="124"/>
      <c r="B95" s="124"/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</row>
    <row r="96" ht="12.75" customHeight="1">
      <c r="A96" s="124"/>
      <c r="B96" s="124"/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</row>
    <row r="97" ht="12.75" customHeight="1">
      <c r="A97" s="124"/>
      <c r="B97" s="124"/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</row>
    <row r="98" ht="12.75" customHeight="1">
      <c r="A98" s="124"/>
      <c r="B98" s="124"/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</row>
    <row r="99" ht="12.75" customHeight="1">
      <c r="A99" s="124"/>
      <c r="B99" s="124"/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</row>
    <row r="100" ht="12.75" customHeight="1">
      <c r="A100" s="124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</row>
    <row r="101" ht="12.75" customHeight="1">
      <c r="A101" s="124"/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</row>
    <row r="102" ht="12.75" customHeight="1">
      <c r="A102" s="124"/>
      <c r="B102" s="124"/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</row>
    <row r="103" ht="12.75" customHeight="1">
      <c r="A103" s="124"/>
      <c r="B103" s="124"/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</row>
    <row r="104" ht="12.75" customHeight="1">
      <c r="A104" s="124"/>
      <c r="B104" s="124"/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</row>
    <row r="105" ht="12.75" customHeight="1">
      <c r="A105" s="124"/>
      <c r="B105" s="124"/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</row>
    <row r="106" ht="12.75" customHeight="1">
      <c r="A106" s="124"/>
      <c r="B106" s="124"/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</row>
    <row r="107" ht="12.75" customHeight="1">
      <c r="A107" s="124"/>
      <c r="B107" s="124"/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</row>
    <row r="108" ht="12.75" customHeight="1">
      <c r="A108" s="124"/>
      <c r="B108" s="124"/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</row>
    <row r="109" ht="12.75" customHeight="1">
      <c r="A109" s="124"/>
      <c r="B109" s="124"/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</row>
    <row r="110" ht="12.75" customHeight="1">
      <c r="A110" s="124"/>
      <c r="B110" s="124"/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</row>
    <row r="111" ht="12.75" customHeight="1">
      <c r="A111" s="124"/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</row>
    <row r="112" ht="12.75" customHeight="1">
      <c r="A112" s="124"/>
      <c r="B112" s="124"/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</row>
    <row r="113" ht="12.75" customHeight="1">
      <c r="A113" s="124"/>
      <c r="B113" s="124"/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</row>
    <row r="114" ht="12.75" customHeight="1">
      <c r="A114" s="124"/>
      <c r="B114" s="124"/>
      <c r="C114" s="124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</row>
    <row r="115" ht="12.75" customHeight="1">
      <c r="A115" s="124"/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</row>
    <row r="116" ht="12.75" customHeight="1">
      <c r="A116" s="124"/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</row>
    <row r="117" ht="12.75" customHeight="1">
      <c r="A117" s="124"/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</row>
    <row r="118" ht="12.75" customHeight="1">
      <c r="A118" s="124"/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</row>
    <row r="119" ht="12.75" customHeight="1">
      <c r="A119" s="124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</row>
    <row r="120" ht="12.75" customHeight="1">
      <c r="A120" s="124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</row>
    <row r="121" ht="12.75" customHeight="1">
      <c r="A121" s="124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</row>
    <row r="122" ht="12.75" customHeight="1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</row>
    <row r="123" ht="12.75" customHeight="1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</row>
    <row r="124" ht="12.75" customHeight="1">
      <c r="A124" s="124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</row>
    <row r="125" ht="12.75" customHeight="1">
      <c r="A125" s="124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</row>
    <row r="126" ht="12.75" customHeight="1">
      <c r="A126" s="124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</row>
    <row r="127" ht="12.75" customHeight="1">
      <c r="A127" s="124"/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</row>
    <row r="128" ht="12.75" customHeight="1">
      <c r="A128" s="124"/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</row>
    <row r="129" ht="12.75" customHeight="1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</row>
    <row r="130" ht="12.75" customHeight="1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</row>
    <row r="131" ht="12.75" customHeight="1">
      <c r="A131" s="124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</row>
    <row r="132" ht="12.75" customHeight="1">
      <c r="A132" s="124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</row>
    <row r="133" ht="12.75" customHeight="1">
      <c r="A133" s="124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</row>
    <row r="134" ht="12.75" customHeight="1">
      <c r="A134" s="124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</row>
    <row r="135" ht="12.75" customHeight="1">
      <c r="A135" s="124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</row>
    <row r="136" ht="12.75" customHeight="1">
      <c r="A136" s="124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</row>
    <row r="137" ht="12.75" customHeight="1">
      <c r="A137" s="124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</row>
    <row r="138" ht="12.75" customHeight="1">
      <c r="A138" s="124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</row>
    <row r="139" ht="12.75" customHeight="1">
      <c r="A139" s="124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</row>
    <row r="140" ht="12.75" customHeight="1">
      <c r="A140" s="124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</row>
    <row r="141" ht="12.75" customHeight="1">
      <c r="A141" s="124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</row>
    <row r="142" ht="12.75" customHeight="1">
      <c r="A142" s="124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</row>
    <row r="143" ht="12.75" customHeight="1">
      <c r="A143" s="124"/>
      <c r="B143" s="124"/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</row>
    <row r="144" ht="12.75" customHeight="1">
      <c r="A144" s="124"/>
      <c r="B144" s="124"/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</row>
    <row r="145" ht="12.75" customHeight="1">
      <c r="A145" s="124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</row>
    <row r="146" ht="12.75" customHeight="1">
      <c r="A146" s="124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</row>
    <row r="147" ht="12.75" customHeight="1">
      <c r="A147" s="124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</row>
    <row r="148" ht="12.75" customHeight="1">
      <c r="A148" s="124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</row>
    <row r="149" ht="12.75" customHeight="1">
      <c r="A149" s="124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</row>
    <row r="150" ht="12.75" customHeight="1">
      <c r="A150" s="124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</row>
    <row r="151" ht="12.75" customHeight="1">
      <c r="A151" s="124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</row>
    <row r="152" ht="12.75" customHeight="1">
      <c r="A152" s="124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</row>
    <row r="153" ht="12.75" customHeight="1">
      <c r="A153" s="124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</row>
    <row r="154" ht="12.75" customHeight="1">
      <c r="A154" s="124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</row>
    <row r="155" ht="12.75" customHeight="1">
      <c r="A155" s="124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</row>
    <row r="156" ht="12.75" customHeight="1">
      <c r="A156" s="124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</row>
    <row r="157" ht="12.75" customHeight="1">
      <c r="A157" s="124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</row>
    <row r="158" ht="12.75" customHeight="1">
      <c r="A158" s="124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</row>
    <row r="159" ht="12.75" customHeight="1">
      <c r="A159" s="124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</row>
    <row r="160" ht="12.75" customHeight="1">
      <c r="A160" s="124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</row>
    <row r="161" ht="12.75" customHeight="1">
      <c r="A161" s="124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</row>
    <row r="162" ht="12.75" customHeight="1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</row>
    <row r="163" ht="12.75" customHeight="1">
      <c r="A163" s="124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</row>
    <row r="164" ht="12.75" customHeight="1">
      <c r="A164" s="124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</row>
    <row r="165" ht="12.75" customHeight="1">
      <c r="A165" s="124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</row>
    <row r="166" ht="12.75" customHeight="1">
      <c r="A166" s="124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</row>
    <row r="167" ht="12.75" customHeight="1">
      <c r="A167" s="124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</row>
    <row r="168" ht="12.75" customHeight="1">
      <c r="A168" s="124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</row>
    <row r="169" ht="12.75" customHeight="1">
      <c r="A169" s="124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</row>
    <row r="170" ht="12.75" customHeight="1">
      <c r="A170" s="124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</row>
    <row r="171" ht="12.75" customHeight="1">
      <c r="A171" s="124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</row>
    <row r="172" ht="12.75" customHeight="1">
      <c r="A172" s="124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</row>
    <row r="173" ht="12.75" customHeight="1">
      <c r="A173" s="124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</row>
    <row r="174" ht="12.75" customHeight="1">
      <c r="A174" s="124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</row>
    <row r="175" ht="12.75" customHeight="1">
      <c r="A175" s="124"/>
      <c r="B175" s="124"/>
      <c r="C175" s="124"/>
      <c r="D175" s="124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</row>
    <row r="176" ht="12.75" customHeight="1">
      <c r="A176" s="124"/>
      <c r="B176" s="124"/>
      <c r="C176" s="124"/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</row>
    <row r="177" ht="12.75" customHeight="1">
      <c r="A177" s="124"/>
      <c r="B177" s="124"/>
      <c r="C177" s="124"/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</row>
    <row r="178" ht="12.75" customHeight="1">
      <c r="A178" s="124"/>
      <c r="B178" s="124"/>
      <c r="C178" s="124"/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</row>
    <row r="179" ht="12.75" customHeight="1">
      <c r="A179" s="124"/>
      <c r="B179" s="124"/>
      <c r="C179" s="124"/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</row>
    <row r="180" ht="12.75" customHeight="1">
      <c r="A180" s="124"/>
      <c r="B180" s="124"/>
      <c r="C180" s="124"/>
      <c r="D180" s="124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</row>
    <row r="181" ht="12.75" customHeight="1">
      <c r="A181" s="124"/>
      <c r="B181" s="124"/>
      <c r="C181" s="124"/>
      <c r="D181" s="124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</row>
    <row r="182" ht="12.75" customHeight="1">
      <c r="A182" s="124"/>
      <c r="B182" s="124"/>
      <c r="C182" s="124"/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</row>
    <row r="183" ht="12.75" customHeight="1">
      <c r="A183" s="124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</row>
    <row r="184" ht="12.75" customHeight="1">
      <c r="A184" s="124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</row>
    <row r="185" ht="12.75" customHeight="1">
      <c r="A185" s="124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</row>
    <row r="186" ht="12.75" customHeight="1">
      <c r="A186" s="124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</row>
    <row r="187" ht="12.75" customHeight="1">
      <c r="A187" s="124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</row>
    <row r="188" ht="12.75" customHeight="1">
      <c r="A188" s="124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</row>
    <row r="189" ht="12.75" customHeight="1">
      <c r="A189" s="124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</row>
    <row r="190" ht="12.75" customHeight="1">
      <c r="A190" s="124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</row>
    <row r="191" ht="12.75" customHeight="1">
      <c r="A191" s="124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</row>
    <row r="192" ht="12.75" customHeight="1">
      <c r="A192" s="124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</row>
    <row r="193" ht="12.75" customHeight="1">
      <c r="A193" s="124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</row>
    <row r="194" ht="12.75" customHeight="1">
      <c r="A194" s="124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</row>
    <row r="195" ht="12.75" customHeight="1">
      <c r="A195" s="124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</row>
    <row r="196" ht="12.75" customHeight="1">
      <c r="A196" s="124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</row>
    <row r="197" ht="12.75" customHeight="1">
      <c r="A197" s="124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</row>
    <row r="198" ht="12.75" customHeight="1">
      <c r="A198" s="124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</row>
    <row r="199" ht="12.75" customHeight="1">
      <c r="A199" s="124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</row>
    <row r="200" ht="12.75" customHeight="1">
      <c r="A200" s="124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</row>
    <row r="201" ht="12.75" customHeight="1">
      <c r="A201" s="124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</row>
    <row r="202" ht="12.75" customHeight="1">
      <c r="A202" s="124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</row>
    <row r="203" ht="12.75" customHeight="1">
      <c r="A203" s="124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</row>
    <row r="204" ht="12.75" customHeight="1">
      <c r="A204" s="124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</row>
    <row r="205" ht="12.75" customHeight="1">
      <c r="A205" s="124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</row>
    <row r="206" ht="12.75" customHeight="1">
      <c r="A206" s="124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</row>
    <row r="207" ht="12.75" customHeight="1">
      <c r="A207" s="124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</row>
    <row r="208" ht="12.75" customHeight="1">
      <c r="A208" s="124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</row>
    <row r="209" ht="12.75" customHeight="1">
      <c r="A209" s="124"/>
      <c r="B209" s="124"/>
      <c r="C209" s="124"/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</row>
    <row r="210" ht="12.75" customHeight="1">
      <c r="A210" s="124"/>
      <c r="B210" s="124"/>
      <c r="C210" s="124"/>
      <c r="D210" s="124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</row>
    <row r="211" ht="12.75" customHeight="1">
      <c r="A211" s="124"/>
      <c r="B211" s="124"/>
      <c r="C211" s="124"/>
      <c r="D211" s="124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</row>
    <row r="212" ht="12.75" customHeight="1">
      <c r="A212" s="124"/>
      <c r="B212" s="124"/>
      <c r="C212" s="124"/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</row>
    <row r="213" ht="12.75" customHeight="1">
      <c r="A213" s="124"/>
      <c r="B213" s="124"/>
      <c r="C213" s="124"/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</row>
    <row r="214" ht="12.75" customHeight="1">
      <c r="A214" s="124"/>
      <c r="B214" s="124"/>
      <c r="C214" s="124"/>
      <c r="D214" s="124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</row>
    <row r="215" ht="12.75" customHeight="1">
      <c r="A215" s="124"/>
      <c r="B215" s="124"/>
      <c r="C215" s="124"/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</row>
    <row r="216" ht="12.75" customHeight="1">
      <c r="A216" s="124"/>
      <c r="B216" s="124"/>
      <c r="C216" s="124"/>
      <c r="D216" s="124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</row>
    <row r="217" ht="12.75" customHeight="1">
      <c r="A217" s="124"/>
      <c r="B217" s="124"/>
      <c r="C217" s="124"/>
      <c r="D217" s="124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</row>
    <row r="218" ht="12.75" customHeight="1">
      <c r="A218" s="124"/>
      <c r="B218" s="124"/>
      <c r="C218" s="124"/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</row>
    <row r="219" ht="12.75" customHeight="1">
      <c r="A219" s="124"/>
      <c r="B219" s="124"/>
      <c r="C219" s="124"/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</row>
    <row r="220" ht="12.75" customHeight="1">
      <c r="A220" s="124"/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</row>
    <row r="221" ht="12.75" customHeight="1">
      <c r="A221" s="124"/>
      <c r="B221" s="124"/>
      <c r="C221" s="124"/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</row>
    <row r="222" ht="12.75" customHeight="1">
      <c r="A222" s="124"/>
      <c r="B222" s="124"/>
      <c r="C222" s="124"/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</row>
    <row r="223" ht="12.75" customHeight="1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</row>
    <row r="224" ht="12.75" customHeight="1">
      <c r="A224" s="124"/>
      <c r="B224" s="124"/>
      <c r="C224" s="124"/>
      <c r="D224" s="124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</row>
    <row r="225" ht="12.75" customHeight="1">
      <c r="A225" s="124"/>
      <c r="B225" s="124"/>
      <c r="C225" s="124"/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</row>
    <row r="226" ht="12.75" customHeight="1">
      <c r="A226" s="124"/>
      <c r="B226" s="124"/>
      <c r="C226" s="124"/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</row>
    <row r="227" ht="12.75" customHeight="1">
      <c r="A227" s="124"/>
      <c r="B227" s="124"/>
      <c r="C227" s="124"/>
      <c r="D227" s="124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</row>
    <row r="228" ht="12.75" customHeight="1">
      <c r="A228" s="124"/>
      <c r="B228" s="124"/>
      <c r="C228" s="124"/>
      <c r="D228" s="124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</row>
    <row r="229" ht="12.75" customHeight="1">
      <c r="A229" s="124"/>
      <c r="B229" s="124"/>
      <c r="C229" s="124"/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</row>
    <row r="230" ht="12.75" customHeight="1">
      <c r="A230" s="124"/>
      <c r="B230" s="124"/>
      <c r="C230" s="124"/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</row>
    <row r="231" ht="12.75" customHeight="1">
      <c r="A231" s="124"/>
      <c r="B231" s="124"/>
      <c r="C231" s="124"/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</row>
    <row r="232" ht="12.75" customHeight="1">
      <c r="A232" s="124"/>
      <c r="B232" s="124"/>
      <c r="C232" s="124"/>
      <c r="D232" s="124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</row>
    <row r="233" ht="12.75" customHeight="1">
      <c r="A233" s="124"/>
      <c r="B233" s="124"/>
      <c r="C233" s="124"/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</row>
    <row r="234" ht="12.75" customHeight="1">
      <c r="A234" s="124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</row>
    <row r="235" ht="12.75" customHeight="1">
      <c r="A235" s="124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</row>
    <row r="236" ht="12.75" customHeight="1">
      <c r="A236" s="124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</row>
    <row r="237" ht="12.75" customHeight="1">
      <c r="A237" s="124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</row>
    <row r="238" ht="12.75" customHeight="1">
      <c r="A238" s="124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</row>
    <row r="239" ht="12.75" customHeight="1">
      <c r="A239" s="124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</row>
    <row r="240" ht="12.75" customHeight="1">
      <c r="A240" s="124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</row>
    <row r="241" ht="12.75" customHeight="1">
      <c r="A241" s="124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</row>
    <row r="242" ht="12.75" customHeight="1">
      <c r="A242" s="124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</row>
    <row r="243" ht="12.75" customHeight="1">
      <c r="A243" s="124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</row>
    <row r="244" ht="12.75" customHeight="1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</row>
    <row r="245" ht="12.75" customHeight="1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</row>
    <row r="246" ht="12.75" customHeight="1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</row>
    <row r="247" ht="12.75" customHeight="1">
      <c r="A247" s="124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</row>
    <row r="248" ht="12.75" customHeight="1">
      <c r="A248" s="124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</row>
    <row r="249" ht="12.75" customHeight="1">
      <c r="A249" s="124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</row>
    <row r="250" ht="12.75" customHeight="1">
      <c r="A250" s="124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</row>
    <row r="251" ht="12.75" customHeight="1">
      <c r="A251" s="124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</row>
    <row r="252" ht="12.75" customHeight="1">
      <c r="A252" s="124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</row>
    <row r="253" ht="12.75" customHeight="1">
      <c r="A253" s="124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</row>
    <row r="254" ht="12.75" customHeight="1">
      <c r="A254" s="124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</row>
    <row r="255" ht="12.75" customHeight="1">
      <c r="A255" s="124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</row>
    <row r="256" ht="12.75" customHeight="1">
      <c r="A256" s="124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</row>
    <row r="257" ht="12.75" customHeight="1">
      <c r="A257" s="124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</row>
    <row r="258" ht="12.75" customHeight="1">
      <c r="A258" s="124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</row>
    <row r="259" ht="12.75" customHeight="1">
      <c r="A259" s="124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</row>
    <row r="260" ht="12.75" customHeight="1">
      <c r="A260" s="124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</row>
    <row r="261" ht="12.75" customHeight="1">
      <c r="A261" s="124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</row>
    <row r="262" ht="12.75" customHeight="1">
      <c r="A262" s="124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</row>
    <row r="263" ht="12.75" customHeight="1">
      <c r="A263" s="124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</row>
    <row r="264" ht="12.75" customHeight="1">
      <c r="A264" s="124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</row>
    <row r="265" ht="12.75" customHeight="1">
      <c r="A265" s="124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</row>
    <row r="266" ht="12.75" customHeight="1">
      <c r="A266" s="124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</row>
    <row r="267" ht="12.75" customHeight="1">
      <c r="A267" s="124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</row>
    <row r="268" ht="12.75" customHeight="1">
      <c r="A268" s="124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</row>
    <row r="269" ht="12.75" customHeight="1">
      <c r="A269" s="124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</row>
    <row r="270" ht="12.75" customHeight="1">
      <c r="A270" s="124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</row>
    <row r="271" ht="12.75" customHeight="1">
      <c r="A271" s="124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</row>
    <row r="272" ht="12.75" customHeight="1">
      <c r="A272" s="124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</row>
    <row r="273" ht="12.75" customHeight="1">
      <c r="A273" s="124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</row>
    <row r="274" ht="12.75" customHeight="1">
      <c r="A274" s="124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</row>
    <row r="275" ht="12.75" customHeight="1">
      <c r="A275" s="124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</row>
    <row r="276" ht="12.75" customHeight="1">
      <c r="A276" s="124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</row>
    <row r="277" ht="12.75" customHeight="1">
      <c r="A277" s="124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</row>
    <row r="278" ht="12.75" customHeight="1">
      <c r="A278" s="124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</row>
    <row r="279" ht="12.75" customHeight="1">
      <c r="A279" s="124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</row>
    <row r="280" ht="12.75" customHeight="1">
      <c r="A280" s="124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</row>
    <row r="281" ht="12.75" customHeight="1">
      <c r="A281" s="124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</row>
    <row r="282" ht="12.75" customHeight="1">
      <c r="A282" s="124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</row>
    <row r="283" ht="12.75" customHeight="1">
      <c r="A283" s="124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</row>
    <row r="284" ht="12.75" customHeight="1">
      <c r="A284" s="124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</row>
    <row r="285" ht="12.75" customHeight="1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</row>
    <row r="286" ht="12.75" customHeight="1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</row>
    <row r="287" ht="12.75" customHeight="1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</row>
    <row r="288" ht="12.75" customHeight="1">
      <c r="A288" s="124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</row>
    <row r="289" ht="12.75" customHeight="1">
      <c r="A289" s="124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</row>
    <row r="290" ht="12.75" customHeight="1">
      <c r="A290" s="124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</row>
    <row r="291" ht="12.75" customHeight="1">
      <c r="A291" s="124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</row>
    <row r="292" ht="12.75" customHeight="1">
      <c r="A292" s="124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</row>
    <row r="293" ht="12.75" customHeight="1">
      <c r="A293" s="124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</row>
    <row r="294" ht="12.75" customHeight="1">
      <c r="A294" s="124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</row>
    <row r="295" ht="12.75" customHeight="1">
      <c r="A295" s="124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</row>
    <row r="296" ht="12.75" customHeight="1">
      <c r="A296" s="124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</row>
    <row r="297" ht="12.75" customHeight="1">
      <c r="A297" s="124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</row>
    <row r="298" ht="12.75" customHeight="1">
      <c r="A298" s="124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</row>
    <row r="299" ht="12.75" customHeight="1">
      <c r="A299" s="124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</row>
    <row r="300" ht="12.75" customHeight="1">
      <c r="A300" s="124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</row>
    <row r="301" ht="12.75" customHeight="1">
      <c r="A301" s="124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</row>
    <row r="302" ht="12.75" customHeight="1">
      <c r="A302" s="124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</row>
    <row r="303" ht="12.75" customHeight="1">
      <c r="A303" s="124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</row>
    <row r="304" ht="12.75" customHeight="1">
      <c r="A304" s="124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</row>
    <row r="305" ht="12.75" customHeight="1">
      <c r="A305" s="124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</row>
    <row r="306" ht="12.75" customHeight="1">
      <c r="A306" s="124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</row>
    <row r="307" ht="12.75" customHeight="1">
      <c r="A307" s="124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</row>
    <row r="308" ht="12.75" customHeight="1">
      <c r="A308" s="124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</row>
    <row r="309" ht="12.75" customHeight="1">
      <c r="A309" s="124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</row>
    <row r="310" ht="12.75" customHeight="1">
      <c r="A310" s="124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</row>
    <row r="311" ht="12.75" customHeight="1">
      <c r="A311" s="124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</row>
    <row r="312" ht="12.75" customHeight="1">
      <c r="A312" s="124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</row>
    <row r="313" ht="12.75" customHeight="1">
      <c r="A313" s="124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</row>
    <row r="314" ht="12.75" customHeight="1">
      <c r="A314" s="124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</row>
    <row r="315" ht="12.75" customHeight="1">
      <c r="A315" s="124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</row>
    <row r="316" ht="12.75" customHeight="1">
      <c r="A316" s="124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</row>
    <row r="317" ht="12.75" customHeight="1">
      <c r="A317" s="124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</row>
    <row r="318" ht="12.75" customHeight="1">
      <c r="A318" s="124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</row>
    <row r="319" ht="12.75" customHeight="1">
      <c r="A319" s="124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</row>
    <row r="320" ht="12.75" customHeight="1">
      <c r="A320" s="124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</row>
    <row r="321" ht="12.75" customHeight="1">
      <c r="A321" s="124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</row>
    <row r="322" ht="12.75" customHeight="1">
      <c r="A322" s="124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</row>
    <row r="323" ht="12.75" customHeight="1">
      <c r="A323" s="124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</row>
    <row r="324" ht="12.75" customHeight="1">
      <c r="A324" s="124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</row>
    <row r="325" ht="12.75" customHeight="1">
      <c r="A325" s="124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</row>
    <row r="326" ht="12.75" customHeight="1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</row>
    <row r="327" ht="12.75" customHeight="1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</row>
    <row r="328" ht="12.75" customHeight="1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</row>
    <row r="329" ht="12.75" customHeight="1">
      <c r="A329" s="124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</row>
    <row r="330" ht="12.75" customHeight="1">
      <c r="A330" s="124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</row>
    <row r="331" ht="12.75" customHeight="1">
      <c r="A331" s="124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</row>
    <row r="332" ht="12.75" customHeight="1">
      <c r="A332" s="124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</row>
    <row r="333" ht="12.75" customHeight="1">
      <c r="A333" s="124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</row>
    <row r="334" ht="12.75" customHeight="1">
      <c r="A334" s="124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</row>
    <row r="335" ht="12.75" customHeight="1">
      <c r="A335" s="124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</row>
    <row r="336" ht="12.75" customHeight="1">
      <c r="A336" s="124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</row>
    <row r="337" ht="12.75" customHeight="1">
      <c r="A337" s="124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</row>
    <row r="338" ht="12.75" customHeight="1">
      <c r="A338" s="124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</row>
    <row r="339" ht="12.75" customHeight="1">
      <c r="A339" s="124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</row>
    <row r="340" ht="12.75" customHeight="1">
      <c r="A340" s="124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</row>
    <row r="341" ht="12.75" customHeight="1">
      <c r="A341" s="124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</row>
    <row r="342" ht="12.75" customHeight="1">
      <c r="A342" s="124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</row>
    <row r="343" ht="12.75" customHeight="1">
      <c r="A343" s="124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</row>
    <row r="344" ht="12.75" customHeight="1">
      <c r="A344" s="124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</row>
    <row r="345" ht="12.75" customHeight="1">
      <c r="A345" s="124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</row>
    <row r="346" ht="12.75" customHeight="1">
      <c r="A346" s="124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</row>
    <row r="347" ht="12.75" customHeight="1">
      <c r="A347" s="124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</row>
    <row r="348" ht="12.75" customHeight="1">
      <c r="A348" s="124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</row>
    <row r="349" ht="12.75" customHeight="1">
      <c r="A349" s="124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</row>
    <row r="350" ht="12.75" customHeight="1">
      <c r="A350" s="124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</row>
    <row r="351" ht="12.75" customHeight="1">
      <c r="A351" s="124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</row>
    <row r="352" ht="12.75" customHeight="1">
      <c r="A352" s="124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</row>
    <row r="353" ht="12.75" customHeight="1">
      <c r="A353" s="124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</row>
    <row r="354" ht="12.75" customHeight="1">
      <c r="A354" s="124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</row>
    <row r="355" ht="12.75" customHeight="1">
      <c r="A355" s="124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</row>
    <row r="356" ht="12.75" customHeight="1">
      <c r="A356" s="124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</row>
    <row r="357" ht="12.75" customHeight="1">
      <c r="A357" s="124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</row>
    <row r="358" ht="12.75" customHeight="1">
      <c r="A358" s="124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</row>
    <row r="359" ht="12.75" customHeight="1">
      <c r="A359" s="124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</row>
    <row r="360" ht="12.75" customHeight="1">
      <c r="A360" s="124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</row>
    <row r="361" ht="12.75" customHeight="1">
      <c r="A361" s="124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</row>
    <row r="362" ht="12.75" customHeight="1">
      <c r="A362" s="124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</row>
    <row r="363" ht="12.75" customHeight="1">
      <c r="A363" s="124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</row>
    <row r="364" ht="12.75" customHeight="1">
      <c r="A364" s="124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</row>
    <row r="365" ht="12.75" customHeight="1">
      <c r="A365" s="124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</row>
    <row r="366" ht="12.75" customHeight="1">
      <c r="A366" s="124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</row>
    <row r="367" ht="12.75" customHeight="1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</row>
    <row r="368" ht="12.75" customHeight="1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</row>
    <row r="369" ht="12.75" customHeight="1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</row>
    <row r="370" ht="12.75" customHeight="1">
      <c r="A370" s="124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</row>
    <row r="371" ht="12.75" customHeight="1">
      <c r="A371" s="124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</row>
    <row r="372" ht="12.75" customHeight="1">
      <c r="A372" s="124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</row>
    <row r="373" ht="12.75" customHeight="1">
      <c r="A373" s="124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</row>
    <row r="374" ht="12.75" customHeight="1">
      <c r="A374" s="124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</row>
    <row r="375" ht="12.75" customHeight="1">
      <c r="A375" s="124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</row>
    <row r="376" ht="12.75" customHeight="1">
      <c r="A376" s="124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</row>
    <row r="377" ht="12.75" customHeight="1">
      <c r="A377" s="124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</row>
    <row r="378" ht="12.75" customHeight="1">
      <c r="A378" s="124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</row>
    <row r="379" ht="12.75" customHeight="1">
      <c r="A379" s="124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</row>
    <row r="380" ht="12.75" customHeight="1">
      <c r="A380" s="124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</row>
    <row r="381" ht="12.75" customHeight="1">
      <c r="A381" s="124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</row>
    <row r="382" ht="12.75" customHeight="1">
      <c r="A382" s="124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</row>
    <row r="383" ht="12.75" customHeight="1">
      <c r="A383" s="124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</row>
    <row r="384" ht="12.75" customHeight="1">
      <c r="A384" s="124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</row>
    <row r="385" ht="12.75" customHeight="1">
      <c r="A385" s="124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</row>
    <row r="386" ht="12.75" customHeight="1">
      <c r="A386" s="124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</row>
    <row r="387" ht="12.75" customHeight="1">
      <c r="A387" s="124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</row>
    <row r="388" ht="12.75" customHeight="1">
      <c r="A388" s="124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</row>
    <row r="389" ht="12.75" customHeight="1">
      <c r="A389" s="124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</row>
    <row r="390" ht="12.75" customHeight="1">
      <c r="A390" s="124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</row>
    <row r="391" ht="12.75" customHeight="1">
      <c r="A391" s="124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</row>
    <row r="392" ht="12.75" customHeight="1">
      <c r="A392" s="124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</row>
    <row r="393" ht="12.75" customHeight="1">
      <c r="A393" s="124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</row>
    <row r="394" ht="12.75" customHeight="1">
      <c r="A394" s="124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</row>
    <row r="395" ht="12.75" customHeight="1">
      <c r="A395" s="124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</row>
    <row r="396" ht="12.75" customHeight="1">
      <c r="A396" s="124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</row>
    <row r="397" ht="12.75" customHeight="1">
      <c r="A397" s="124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</row>
    <row r="398" ht="12.75" customHeight="1">
      <c r="A398" s="124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</row>
    <row r="399" ht="12.75" customHeight="1">
      <c r="A399" s="124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</row>
    <row r="400" ht="12.75" customHeight="1">
      <c r="A400" s="124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</row>
    <row r="401" ht="12.75" customHeight="1">
      <c r="A401" s="124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</row>
    <row r="402" ht="12.75" customHeight="1">
      <c r="A402" s="124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</row>
    <row r="403" ht="12.75" customHeight="1">
      <c r="A403" s="124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</row>
    <row r="404" ht="12.75" customHeight="1">
      <c r="A404" s="124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</row>
    <row r="405" ht="12.75" customHeight="1">
      <c r="A405" s="124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</row>
    <row r="406" ht="12.75" customHeight="1">
      <c r="A406" s="124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</row>
    <row r="407" ht="12.75" customHeight="1">
      <c r="A407" s="124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</row>
    <row r="408" ht="12.75" customHeight="1">
      <c r="A408" s="124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</row>
    <row r="409" ht="12.75" customHeight="1">
      <c r="A409" s="124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</row>
    <row r="410" ht="12.75" customHeight="1">
      <c r="A410" s="124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</row>
    <row r="411" ht="12.75" customHeight="1">
      <c r="A411" s="124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</row>
    <row r="412" ht="12.75" customHeight="1">
      <c r="A412" s="124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</row>
    <row r="413" ht="12.75" customHeight="1">
      <c r="A413" s="124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</row>
    <row r="414" ht="12.75" customHeight="1">
      <c r="A414" s="124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</row>
    <row r="415" ht="12.75" customHeight="1">
      <c r="A415" s="124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</row>
    <row r="416" ht="12.75" customHeight="1">
      <c r="A416" s="124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</row>
    <row r="417" ht="12.75" customHeight="1">
      <c r="A417" s="124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</row>
    <row r="418" ht="12.75" customHeight="1">
      <c r="A418" s="124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</row>
    <row r="419" ht="12.75" customHeight="1">
      <c r="A419" s="124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</row>
    <row r="420" ht="12.75" customHeight="1">
      <c r="A420" s="124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</row>
    <row r="421" ht="12.75" customHeight="1">
      <c r="A421" s="124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</row>
    <row r="422" ht="12.75" customHeight="1">
      <c r="A422" s="124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</row>
    <row r="423" ht="12.75" customHeight="1">
      <c r="A423" s="124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</row>
    <row r="424" ht="12.75" customHeight="1">
      <c r="A424" s="124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</row>
    <row r="425" ht="12.75" customHeight="1">
      <c r="A425" s="124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</row>
    <row r="426" ht="12.75" customHeight="1">
      <c r="A426" s="124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</row>
    <row r="427" ht="12.75" customHeight="1">
      <c r="A427" s="124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</row>
    <row r="428" ht="12.75" customHeight="1">
      <c r="A428" s="124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</row>
    <row r="429" ht="12.75" customHeight="1">
      <c r="A429" s="124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</row>
    <row r="430" ht="12.75" customHeight="1">
      <c r="A430" s="124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</row>
    <row r="431" ht="12.75" customHeight="1">
      <c r="A431" s="124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</row>
    <row r="432" ht="12.75" customHeight="1">
      <c r="A432" s="124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</row>
    <row r="433" ht="12.75" customHeight="1">
      <c r="A433" s="124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</row>
    <row r="434" ht="12.75" customHeight="1">
      <c r="A434" s="124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</row>
    <row r="435" ht="12.75" customHeight="1">
      <c r="A435" s="124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</row>
    <row r="436" ht="12.75" customHeight="1">
      <c r="A436" s="124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</row>
    <row r="437" ht="12.75" customHeight="1">
      <c r="A437" s="124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</row>
    <row r="438" ht="12.75" customHeight="1">
      <c r="A438" s="124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</row>
    <row r="439" ht="12.75" customHeight="1">
      <c r="A439" s="124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</row>
    <row r="440" ht="12.75" customHeight="1">
      <c r="A440" s="124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</row>
    <row r="441" ht="12.75" customHeight="1">
      <c r="A441" s="124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</row>
    <row r="442" ht="12.75" customHeight="1">
      <c r="A442" s="124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</row>
    <row r="443" ht="12.75" customHeight="1">
      <c r="A443" s="124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</row>
    <row r="444" ht="12.75" customHeight="1">
      <c r="A444" s="124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</row>
    <row r="445" ht="12.75" customHeight="1">
      <c r="A445" s="124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</row>
    <row r="446" ht="12.75" customHeight="1">
      <c r="A446" s="124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</row>
    <row r="447" ht="12.75" customHeight="1">
      <c r="A447" s="124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</row>
    <row r="448" ht="12.75" customHeight="1">
      <c r="A448" s="124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</row>
    <row r="449" ht="12.75" customHeight="1">
      <c r="A449" s="124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</row>
    <row r="450" ht="12.75" customHeight="1">
      <c r="A450" s="124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</row>
    <row r="451" ht="12.75" customHeight="1">
      <c r="A451" s="124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</row>
    <row r="452" ht="12.75" customHeight="1">
      <c r="A452" s="124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</row>
    <row r="453" ht="12.75" customHeight="1">
      <c r="A453" s="124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</row>
    <row r="454" ht="12.75" customHeight="1">
      <c r="A454" s="124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</row>
    <row r="455" ht="12.75" customHeight="1">
      <c r="A455" s="124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</row>
    <row r="456" ht="12.75" customHeight="1">
      <c r="A456" s="124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</row>
    <row r="457" ht="12.75" customHeight="1">
      <c r="A457" s="124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</row>
    <row r="458" ht="12.75" customHeight="1">
      <c r="A458" s="124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</row>
    <row r="459" ht="12.75" customHeight="1">
      <c r="A459" s="124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</row>
    <row r="460" ht="12.75" customHeight="1">
      <c r="A460" s="124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</row>
    <row r="461" ht="12.75" customHeight="1">
      <c r="A461" s="124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</row>
    <row r="462" ht="12.75" customHeight="1">
      <c r="A462" s="124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</row>
    <row r="463" ht="12.75" customHeight="1">
      <c r="A463" s="124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</row>
    <row r="464" ht="12.75" customHeight="1">
      <c r="A464" s="124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</row>
    <row r="465" ht="12.75" customHeight="1">
      <c r="A465" s="124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</row>
    <row r="466" ht="12.75" customHeight="1">
      <c r="A466" s="124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</row>
    <row r="467" ht="12.75" customHeight="1">
      <c r="A467" s="124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</row>
    <row r="468" ht="12.75" customHeight="1">
      <c r="A468" s="124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</row>
    <row r="469" ht="12.75" customHeight="1">
      <c r="A469" s="124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</row>
    <row r="470" ht="12.75" customHeight="1">
      <c r="A470" s="124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</row>
    <row r="471" ht="12.75" customHeight="1">
      <c r="A471" s="124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</row>
    <row r="472" ht="12.75" customHeight="1">
      <c r="A472" s="124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</row>
    <row r="473" ht="12.75" customHeight="1">
      <c r="A473" s="124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</row>
    <row r="474" ht="12.75" customHeight="1">
      <c r="A474" s="124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</row>
    <row r="475" ht="12.75" customHeight="1">
      <c r="A475" s="124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</row>
    <row r="476" ht="12.75" customHeight="1">
      <c r="A476" s="124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</row>
    <row r="477" ht="12.75" customHeight="1">
      <c r="A477" s="124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</row>
    <row r="478" ht="12.75" customHeight="1">
      <c r="A478" s="124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</row>
    <row r="479" ht="12.75" customHeight="1">
      <c r="A479" s="124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</row>
    <row r="480" ht="12.75" customHeight="1">
      <c r="A480" s="124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</row>
    <row r="481" ht="12.75" customHeight="1">
      <c r="A481" s="124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</row>
    <row r="482" ht="12.75" customHeight="1">
      <c r="A482" s="124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</row>
    <row r="483" ht="12.75" customHeight="1">
      <c r="A483" s="124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</row>
    <row r="484" ht="12.75" customHeight="1">
      <c r="A484" s="124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</row>
    <row r="485" ht="12.75" customHeight="1">
      <c r="A485" s="124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</row>
    <row r="486" ht="12.75" customHeight="1">
      <c r="A486" s="124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</row>
    <row r="487" ht="12.75" customHeight="1">
      <c r="A487" s="124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</row>
    <row r="488" ht="12.75" customHeight="1">
      <c r="A488" s="124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</row>
    <row r="489" ht="12.75" customHeight="1">
      <c r="A489" s="124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</row>
    <row r="490" ht="12.75" customHeight="1">
      <c r="A490" s="124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</row>
    <row r="491" ht="12.75" customHeight="1">
      <c r="A491" s="124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</row>
    <row r="492" ht="12.75" customHeight="1">
      <c r="A492" s="124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</row>
    <row r="493" ht="12.75" customHeight="1">
      <c r="A493" s="124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</row>
    <row r="494" ht="12.75" customHeight="1">
      <c r="A494" s="124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</row>
    <row r="495" ht="12.75" customHeight="1">
      <c r="A495" s="124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</row>
    <row r="496" ht="12.75" customHeight="1">
      <c r="A496" s="124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</row>
    <row r="497" ht="12.75" customHeight="1">
      <c r="A497" s="124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</row>
    <row r="498" ht="12.75" customHeight="1">
      <c r="A498" s="124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</row>
    <row r="499" ht="12.75" customHeight="1">
      <c r="A499" s="124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</row>
    <row r="500" ht="12.75" customHeight="1">
      <c r="A500" s="124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</row>
    <row r="501" ht="12.75" customHeight="1">
      <c r="A501" s="124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</row>
    <row r="502" ht="12.75" customHeight="1">
      <c r="A502" s="124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</row>
    <row r="503" ht="12.75" customHeight="1">
      <c r="A503" s="124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</row>
    <row r="504" ht="12.75" customHeight="1">
      <c r="A504" s="124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</row>
    <row r="505" ht="12.75" customHeight="1">
      <c r="A505" s="124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</row>
    <row r="506" ht="12.75" customHeight="1">
      <c r="A506" s="124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</row>
    <row r="507" ht="12.75" customHeight="1">
      <c r="A507" s="124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</row>
    <row r="508" ht="12.75" customHeight="1">
      <c r="A508" s="124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</row>
    <row r="509" ht="12.75" customHeight="1">
      <c r="A509" s="124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</row>
    <row r="510" ht="12.75" customHeight="1">
      <c r="A510" s="124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</row>
    <row r="511" ht="12.75" customHeight="1">
      <c r="A511" s="124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</row>
    <row r="512" ht="12.75" customHeight="1">
      <c r="A512" s="124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</row>
    <row r="513" ht="12.75" customHeight="1">
      <c r="A513" s="124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</row>
    <row r="514" ht="12.75" customHeight="1">
      <c r="A514" s="124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</row>
    <row r="515" ht="12.75" customHeight="1">
      <c r="A515" s="124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</row>
    <row r="516" ht="12.75" customHeight="1">
      <c r="A516" s="124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</row>
    <row r="517" ht="12.75" customHeight="1">
      <c r="A517" s="124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</row>
    <row r="518" ht="12.75" customHeight="1">
      <c r="A518" s="124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</row>
    <row r="519" ht="12.75" customHeight="1">
      <c r="A519" s="124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</row>
    <row r="520" ht="12.75" customHeight="1">
      <c r="A520" s="124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</row>
    <row r="521" ht="12.75" customHeight="1">
      <c r="A521" s="124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</row>
    <row r="522" ht="12.75" customHeight="1">
      <c r="A522" s="124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</row>
    <row r="523" ht="12.75" customHeight="1">
      <c r="A523" s="124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</row>
    <row r="524" ht="12.75" customHeight="1">
      <c r="A524" s="124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</row>
    <row r="525" ht="12.75" customHeight="1">
      <c r="A525" s="124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</row>
    <row r="526" ht="12.75" customHeight="1">
      <c r="A526" s="124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</row>
    <row r="527" ht="12.75" customHeight="1">
      <c r="A527" s="124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</row>
    <row r="528" ht="12.75" customHeight="1">
      <c r="A528" s="124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</row>
    <row r="529" ht="12.75" customHeight="1">
      <c r="A529" s="124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</row>
    <row r="530" ht="12.75" customHeight="1">
      <c r="A530" s="124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</row>
    <row r="531" ht="12.75" customHeight="1">
      <c r="A531" s="124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</row>
    <row r="532" ht="12.75" customHeight="1">
      <c r="A532" s="124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</row>
    <row r="533" ht="12.75" customHeight="1">
      <c r="A533" s="124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</row>
    <row r="534" ht="12.75" customHeight="1">
      <c r="A534" s="124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</row>
    <row r="535" ht="12.75" customHeight="1">
      <c r="A535" s="124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</row>
    <row r="536" ht="12.75" customHeight="1">
      <c r="A536" s="124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</row>
    <row r="537" ht="12.75" customHeight="1">
      <c r="A537" s="124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</row>
    <row r="538" ht="12.75" customHeight="1">
      <c r="A538" s="124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</row>
    <row r="539" ht="12.75" customHeight="1">
      <c r="A539" s="124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</row>
    <row r="540" ht="12.75" customHeight="1">
      <c r="A540" s="124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</row>
    <row r="541" ht="12.75" customHeight="1">
      <c r="A541" s="124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</row>
    <row r="542" ht="12.75" customHeight="1">
      <c r="A542" s="124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</row>
    <row r="543" ht="12.75" customHeight="1">
      <c r="A543" s="124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</row>
    <row r="544" ht="12.75" customHeight="1">
      <c r="A544" s="124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</row>
    <row r="545" ht="12.75" customHeight="1">
      <c r="A545" s="124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</row>
    <row r="546" ht="12.75" customHeight="1">
      <c r="A546" s="124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</row>
    <row r="547" ht="12.75" customHeight="1">
      <c r="A547" s="124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</row>
    <row r="548" ht="12.75" customHeight="1">
      <c r="A548" s="124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</row>
    <row r="549" ht="12.75" customHeight="1">
      <c r="A549" s="124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</row>
    <row r="550" ht="12.75" customHeight="1">
      <c r="A550" s="124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</row>
    <row r="551" ht="12.75" customHeight="1">
      <c r="A551" s="124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</row>
    <row r="552" ht="12.75" customHeight="1">
      <c r="A552" s="124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</row>
    <row r="553" ht="12.75" customHeight="1">
      <c r="A553" s="124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</row>
    <row r="554" ht="12.75" customHeight="1">
      <c r="A554" s="124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</row>
    <row r="555" ht="12.75" customHeight="1">
      <c r="A555" s="124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</row>
    <row r="556" ht="12.75" customHeight="1">
      <c r="A556" s="124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</row>
    <row r="557" ht="12.75" customHeight="1">
      <c r="A557" s="124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</row>
    <row r="558" ht="12.75" customHeight="1">
      <c r="A558" s="124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</row>
    <row r="559" ht="12.75" customHeight="1">
      <c r="A559" s="124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</row>
    <row r="560" ht="12.75" customHeight="1">
      <c r="A560" s="124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</row>
    <row r="561" ht="12.75" customHeight="1">
      <c r="A561" s="124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</row>
    <row r="562" ht="12.75" customHeight="1">
      <c r="A562" s="124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</row>
    <row r="563" ht="12.75" customHeight="1">
      <c r="A563" s="124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</row>
    <row r="564" ht="12.75" customHeight="1">
      <c r="A564" s="124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</row>
    <row r="565" ht="12.75" customHeight="1">
      <c r="A565" s="124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</row>
    <row r="566" ht="12.75" customHeight="1">
      <c r="A566" s="124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</row>
    <row r="567" ht="12.75" customHeight="1">
      <c r="A567" s="124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</row>
    <row r="568" ht="12.75" customHeight="1">
      <c r="A568" s="124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</row>
    <row r="569" ht="12.75" customHeight="1">
      <c r="A569" s="124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</row>
    <row r="570" ht="12.75" customHeight="1">
      <c r="A570" s="124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</row>
    <row r="571" ht="12.75" customHeight="1">
      <c r="A571" s="124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</row>
    <row r="572" ht="12.75" customHeight="1">
      <c r="A572" s="124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</row>
    <row r="573" ht="12.75" customHeight="1">
      <c r="A573" s="124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</row>
    <row r="574" ht="12.75" customHeight="1">
      <c r="A574" s="124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</row>
    <row r="575" ht="12.75" customHeight="1">
      <c r="A575" s="124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</row>
    <row r="576" ht="12.75" customHeight="1">
      <c r="A576" s="124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</row>
    <row r="577" ht="12.75" customHeight="1">
      <c r="A577" s="124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</row>
    <row r="578" ht="12.75" customHeight="1">
      <c r="A578" s="124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</row>
    <row r="579" ht="12.75" customHeight="1">
      <c r="A579" s="124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</row>
    <row r="580" ht="12.75" customHeight="1">
      <c r="A580" s="124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</row>
    <row r="581" ht="12.75" customHeight="1">
      <c r="A581" s="124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</row>
    <row r="582" ht="12.75" customHeight="1">
      <c r="A582" s="124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</row>
    <row r="583" ht="12.75" customHeight="1">
      <c r="A583" s="124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</row>
    <row r="584" ht="12.75" customHeight="1">
      <c r="A584" s="124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</row>
    <row r="585" ht="12.75" customHeight="1">
      <c r="A585" s="124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</row>
    <row r="586" ht="12.75" customHeight="1">
      <c r="A586" s="124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</row>
    <row r="587" ht="12.75" customHeight="1">
      <c r="A587" s="124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</row>
    <row r="588" ht="12.75" customHeight="1">
      <c r="A588" s="124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</row>
    <row r="589" ht="12.75" customHeight="1">
      <c r="A589" s="124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</row>
    <row r="590" ht="12.75" customHeight="1">
      <c r="A590" s="124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</row>
    <row r="591" ht="12.75" customHeight="1">
      <c r="A591" s="124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</row>
    <row r="592" ht="12.75" customHeight="1">
      <c r="A592" s="124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</row>
    <row r="593" ht="12.75" customHeight="1">
      <c r="A593" s="124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</row>
    <row r="594" ht="12.75" customHeight="1">
      <c r="A594" s="124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</row>
    <row r="595" ht="12.75" customHeight="1">
      <c r="A595" s="124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</row>
    <row r="596" ht="12.75" customHeight="1">
      <c r="A596" s="124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</row>
    <row r="597" ht="12.75" customHeight="1">
      <c r="A597" s="124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</row>
    <row r="598" ht="12.75" customHeight="1">
      <c r="A598" s="124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</row>
    <row r="599" ht="12.75" customHeight="1">
      <c r="A599" s="124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</row>
    <row r="600" ht="12.75" customHeight="1">
      <c r="A600" s="124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</row>
    <row r="601" ht="12.75" customHeight="1">
      <c r="A601" s="124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</row>
    <row r="602" ht="12.75" customHeight="1">
      <c r="A602" s="124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</row>
    <row r="603" ht="12.75" customHeight="1">
      <c r="A603" s="124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</row>
    <row r="604" ht="12.75" customHeight="1">
      <c r="A604" s="124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</row>
    <row r="605" ht="12.75" customHeight="1">
      <c r="A605" s="124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</row>
    <row r="606" ht="12.75" customHeight="1">
      <c r="A606" s="124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</row>
    <row r="607" ht="12.75" customHeight="1">
      <c r="A607" s="124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</row>
    <row r="608" ht="12.75" customHeight="1">
      <c r="A608" s="124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</row>
    <row r="609" ht="12.75" customHeight="1">
      <c r="A609" s="124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</row>
    <row r="610" ht="12.75" customHeight="1">
      <c r="A610" s="124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24"/>
      <c r="Y610" s="124"/>
      <c r="Z610" s="124"/>
    </row>
    <row r="611" ht="12.75" customHeight="1">
      <c r="A611" s="124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24"/>
      <c r="Y611" s="124"/>
      <c r="Z611" s="124"/>
    </row>
    <row r="612" ht="12.75" customHeight="1">
      <c r="A612" s="124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24"/>
      <c r="Y612" s="124"/>
      <c r="Z612" s="124"/>
    </row>
    <row r="613" ht="12.75" customHeight="1">
      <c r="A613" s="124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24"/>
      <c r="Y613" s="124"/>
      <c r="Z613" s="124"/>
    </row>
    <row r="614" ht="12.75" customHeight="1">
      <c r="A614" s="124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24"/>
      <c r="Y614" s="124"/>
      <c r="Z614" s="124"/>
    </row>
    <row r="615" ht="12.75" customHeight="1">
      <c r="A615" s="124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24"/>
      <c r="Y615" s="124"/>
      <c r="Z615" s="124"/>
    </row>
    <row r="616" ht="12.75" customHeight="1">
      <c r="A616" s="124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24"/>
      <c r="Y616" s="124"/>
      <c r="Z616" s="124"/>
    </row>
    <row r="617" ht="12.75" customHeight="1">
      <c r="A617" s="124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24"/>
      <c r="Y617" s="124"/>
      <c r="Z617" s="124"/>
    </row>
    <row r="618" ht="12.75" customHeight="1">
      <c r="A618" s="124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24"/>
      <c r="Y618" s="124"/>
      <c r="Z618" s="124"/>
    </row>
    <row r="619" ht="12.75" customHeight="1">
      <c r="A619" s="124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24"/>
      <c r="Y619" s="124"/>
      <c r="Z619" s="124"/>
    </row>
    <row r="620" ht="12.75" customHeight="1">
      <c r="A620" s="124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24"/>
      <c r="Y620" s="124"/>
      <c r="Z620" s="124"/>
    </row>
    <row r="621" ht="12.75" customHeight="1">
      <c r="A621" s="124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24"/>
      <c r="Y621" s="124"/>
      <c r="Z621" s="124"/>
    </row>
    <row r="622" ht="12.75" customHeight="1">
      <c r="A622" s="124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24"/>
      <c r="Y622" s="124"/>
      <c r="Z622" s="124"/>
    </row>
    <row r="623" ht="12.75" customHeight="1">
      <c r="A623" s="124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24"/>
      <c r="Y623" s="124"/>
      <c r="Z623" s="124"/>
    </row>
    <row r="624" ht="12.75" customHeight="1">
      <c r="A624" s="124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24"/>
      <c r="Y624" s="124"/>
      <c r="Z624" s="124"/>
    </row>
    <row r="625" ht="12.75" customHeight="1">
      <c r="A625" s="124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24"/>
      <c r="Y625" s="124"/>
      <c r="Z625" s="124"/>
    </row>
    <row r="626" ht="12.75" customHeight="1">
      <c r="A626" s="124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24"/>
      <c r="Y626" s="124"/>
      <c r="Z626" s="124"/>
    </row>
    <row r="627" ht="12.75" customHeight="1">
      <c r="A627" s="124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24"/>
      <c r="Y627" s="124"/>
      <c r="Z627" s="124"/>
    </row>
    <row r="628" ht="12.75" customHeight="1">
      <c r="A628" s="124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24"/>
      <c r="Y628" s="124"/>
      <c r="Z628" s="124"/>
    </row>
    <row r="629" ht="12.75" customHeight="1">
      <c r="A629" s="124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24"/>
      <c r="Y629" s="124"/>
      <c r="Z629" s="124"/>
    </row>
    <row r="630" ht="12.75" customHeight="1">
      <c r="A630" s="124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24"/>
      <c r="Y630" s="124"/>
      <c r="Z630" s="124"/>
    </row>
    <row r="631" ht="12.75" customHeight="1">
      <c r="A631" s="124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24"/>
      <c r="Y631" s="124"/>
      <c r="Z631" s="124"/>
    </row>
    <row r="632" ht="12.75" customHeight="1">
      <c r="A632" s="124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24"/>
      <c r="Y632" s="124"/>
      <c r="Z632" s="124"/>
    </row>
    <row r="633" ht="12.75" customHeight="1">
      <c r="A633" s="124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24"/>
      <c r="Y633" s="124"/>
      <c r="Z633" s="124"/>
    </row>
    <row r="634" ht="12.75" customHeight="1">
      <c r="A634" s="124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24"/>
      <c r="Y634" s="124"/>
      <c r="Z634" s="124"/>
    </row>
    <row r="635" ht="12.75" customHeight="1">
      <c r="A635" s="124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24"/>
      <c r="Y635" s="124"/>
      <c r="Z635" s="124"/>
    </row>
    <row r="636" ht="12.75" customHeight="1">
      <c r="A636" s="124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24"/>
      <c r="Y636" s="124"/>
      <c r="Z636" s="124"/>
    </row>
    <row r="637" ht="12.75" customHeight="1">
      <c r="A637" s="124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24"/>
      <c r="Y637" s="124"/>
      <c r="Z637" s="124"/>
    </row>
    <row r="638" ht="12.75" customHeight="1">
      <c r="A638" s="124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24"/>
      <c r="Y638" s="124"/>
      <c r="Z638" s="124"/>
    </row>
    <row r="639" ht="12.75" customHeight="1">
      <c r="A639" s="124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24"/>
      <c r="Y639" s="124"/>
      <c r="Z639" s="124"/>
    </row>
    <row r="640" ht="12.75" customHeight="1">
      <c r="A640" s="124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24"/>
      <c r="Y640" s="124"/>
      <c r="Z640" s="124"/>
    </row>
    <row r="641" ht="12.75" customHeight="1">
      <c r="A641" s="124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24"/>
      <c r="Y641" s="124"/>
      <c r="Z641" s="124"/>
    </row>
    <row r="642" ht="12.75" customHeight="1">
      <c r="A642" s="124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24"/>
      <c r="Y642" s="124"/>
      <c r="Z642" s="124"/>
    </row>
    <row r="643" ht="12.75" customHeight="1">
      <c r="A643" s="124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24"/>
      <c r="Y643" s="124"/>
      <c r="Z643" s="124"/>
    </row>
    <row r="644" ht="12.75" customHeight="1">
      <c r="A644" s="124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24"/>
      <c r="Y644" s="124"/>
      <c r="Z644" s="124"/>
    </row>
    <row r="645" ht="12.75" customHeight="1">
      <c r="A645" s="124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24"/>
      <c r="Y645" s="124"/>
      <c r="Z645" s="124"/>
    </row>
    <row r="646" ht="12.75" customHeight="1">
      <c r="A646" s="124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24"/>
      <c r="Y646" s="124"/>
      <c r="Z646" s="124"/>
    </row>
    <row r="647" ht="12.75" customHeight="1">
      <c r="A647" s="124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24"/>
      <c r="Y647" s="124"/>
      <c r="Z647" s="124"/>
    </row>
    <row r="648" ht="12.75" customHeight="1">
      <c r="A648" s="124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24"/>
      <c r="Y648" s="124"/>
      <c r="Z648" s="124"/>
    </row>
    <row r="649" ht="12.75" customHeight="1">
      <c r="A649" s="124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24"/>
      <c r="Y649" s="124"/>
      <c r="Z649" s="124"/>
    </row>
    <row r="650" ht="12.75" customHeight="1">
      <c r="A650" s="124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24"/>
      <c r="Y650" s="124"/>
      <c r="Z650" s="124"/>
    </row>
    <row r="651" ht="12.75" customHeight="1">
      <c r="A651" s="124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24"/>
      <c r="Y651" s="124"/>
      <c r="Z651" s="124"/>
    </row>
    <row r="652" ht="12.75" customHeight="1">
      <c r="A652" s="124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24"/>
      <c r="Y652" s="124"/>
      <c r="Z652" s="124"/>
    </row>
    <row r="653" ht="12.75" customHeight="1">
      <c r="A653" s="124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24"/>
      <c r="Y653" s="124"/>
      <c r="Z653" s="124"/>
    </row>
    <row r="654" ht="12.75" customHeight="1">
      <c r="A654" s="124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24"/>
      <c r="Y654" s="124"/>
      <c r="Z654" s="124"/>
    </row>
    <row r="655" ht="12.75" customHeight="1">
      <c r="A655" s="124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24"/>
      <c r="Y655" s="124"/>
      <c r="Z655" s="124"/>
    </row>
    <row r="656" ht="12.75" customHeight="1">
      <c r="A656" s="124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24"/>
      <c r="Y656" s="124"/>
      <c r="Z656" s="124"/>
    </row>
    <row r="657" ht="12.75" customHeight="1">
      <c r="A657" s="124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24"/>
      <c r="Y657" s="124"/>
      <c r="Z657" s="124"/>
    </row>
    <row r="658" ht="12.75" customHeight="1">
      <c r="A658" s="124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24"/>
      <c r="Y658" s="124"/>
      <c r="Z658" s="124"/>
    </row>
    <row r="659" ht="12.75" customHeight="1">
      <c r="A659" s="124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24"/>
      <c r="Y659" s="124"/>
      <c r="Z659" s="124"/>
    </row>
    <row r="660" ht="12.75" customHeight="1">
      <c r="A660" s="124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24"/>
      <c r="Y660" s="124"/>
      <c r="Z660" s="124"/>
    </row>
    <row r="661" ht="12.75" customHeight="1">
      <c r="A661" s="124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24"/>
      <c r="Y661" s="124"/>
      <c r="Z661" s="124"/>
    </row>
    <row r="662" ht="12.75" customHeight="1">
      <c r="A662" s="124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24"/>
      <c r="Y662" s="124"/>
      <c r="Z662" s="124"/>
    </row>
    <row r="663" ht="12.75" customHeight="1">
      <c r="A663" s="124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24"/>
      <c r="Y663" s="124"/>
      <c r="Z663" s="124"/>
    </row>
    <row r="664" ht="12.75" customHeight="1">
      <c r="A664" s="124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24"/>
      <c r="Y664" s="124"/>
      <c r="Z664" s="124"/>
    </row>
    <row r="665" ht="12.75" customHeight="1">
      <c r="A665" s="124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24"/>
      <c r="Y665" s="124"/>
      <c r="Z665" s="124"/>
    </row>
    <row r="666" ht="12.75" customHeight="1">
      <c r="A666" s="124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24"/>
      <c r="Y666" s="124"/>
      <c r="Z666" s="124"/>
    </row>
    <row r="667" ht="12.75" customHeight="1">
      <c r="A667" s="124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24"/>
      <c r="Y667" s="124"/>
      <c r="Z667" s="124"/>
    </row>
    <row r="668" ht="12.75" customHeight="1">
      <c r="A668" s="124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24"/>
      <c r="Y668" s="124"/>
      <c r="Z668" s="124"/>
    </row>
    <row r="669" ht="12.75" customHeight="1">
      <c r="A669" s="124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24"/>
      <c r="Y669" s="124"/>
      <c r="Z669" s="124"/>
    </row>
    <row r="670" ht="12.75" customHeight="1">
      <c r="A670" s="124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24"/>
      <c r="Y670" s="124"/>
      <c r="Z670" s="124"/>
    </row>
    <row r="671" ht="12.75" customHeight="1">
      <c r="A671" s="124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24"/>
      <c r="Y671" s="124"/>
      <c r="Z671" s="124"/>
    </row>
    <row r="672" ht="12.75" customHeight="1">
      <c r="A672" s="124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24"/>
      <c r="Y672" s="124"/>
      <c r="Z672" s="124"/>
    </row>
    <row r="673" ht="12.75" customHeight="1">
      <c r="A673" s="124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24"/>
      <c r="Y673" s="124"/>
      <c r="Z673" s="124"/>
    </row>
    <row r="674" ht="12.75" customHeight="1">
      <c r="A674" s="124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24"/>
      <c r="Y674" s="124"/>
      <c r="Z674" s="124"/>
    </row>
    <row r="675" ht="12.75" customHeight="1">
      <c r="A675" s="124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24"/>
      <c r="Y675" s="124"/>
      <c r="Z675" s="124"/>
    </row>
    <row r="676" ht="12.75" customHeight="1">
      <c r="A676" s="124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24"/>
      <c r="Y676" s="124"/>
      <c r="Z676" s="124"/>
    </row>
    <row r="677" ht="12.75" customHeight="1">
      <c r="A677" s="124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24"/>
      <c r="Y677" s="124"/>
      <c r="Z677" s="124"/>
    </row>
    <row r="678" ht="12.75" customHeight="1">
      <c r="A678" s="124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24"/>
      <c r="Y678" s="124"/>
      <c r="Z678" s="124"/>
    </row>
    <row r="679" ht="12.75" customHeight="1">
      <c r="A679" s="124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24"/>
      <c r="Y679" s="124"/>
      <c r="Z679" s="124"/>
    </row>
    <row r="680" ht="12.75" customHeight="1">
      <c r="A680" s="124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24"/>
      <c r="Y680" s="124"/>
      <c r="Z680" s="124"/>
    </row>
    <row r="681" ht="12.75" customHeight="1">
      <c r="A681" s="124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24"/>
      <c r="Y681" s="124"/>
      <c r="Z681" s="124"/>
    </row>
    <row r="682" ht="12.75" customHeight="1">
      <c r="A682" s="124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24"/>
      <c r="Y682" s="124"/>
      <c r="Z682" s="124"/>
    </row>
    <row r="683" ht="12.75" customHeight="1">
      <c r="A683" s="124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24"/>
      <c r="Y683" s="124"/>
      <c r="Z683" s="124"/>
    </row>
    <row r="684" ht="12.75" customHeight="1">
      <c r="A684" s="124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24"/>
      <c r="Y684" s="124"/>
      <c r="Z684" s="124"/>
    </row>
    <row r="685" ht="12.75" customHeight="1">
      <c r="A685" s="124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24"/>
      <c r="Y685" s="124"/>
      <c r="Z685" s="124"/>
    </row>
    <row r="686" ht="12.75" customHeight="1">
      <c r="A686" s="124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24"/>
      <c r="Y686" s="124"/>
      <c r="Z686" s="124"/>
    </row>
    <row r="687" ht="12.75" customHeight="1">
      <c r="A687" s="124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24"/>
      <c r="Y687" s="124"/>
      <c r="Z687" s="124"/>
    </row>
    <row r="688" ht="12.75" customHeight="1">
      <c r="A688" s="124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24"/>
      <c r="Y688" s="124"/>
      <c r="Z688" s="124"/>
    </row>
    <row r="689" ht="12.75" customHeight="1">
      <c r="A689" s="124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24"/>
      <c r="Y689" s="124"/>
      <c r="Z689" s="124"/>
    </row>
    <row r="690" ht="12.75" customHeight="1">
      <c r="A690" s="124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24"/>
      <c r="Y690" s="124"/>
      <c r="Z690" s="124"/>
    </row>
    <row r="691" ht="12.75" customHeight="1">
      <c r="A691" s="124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24"/>
      <c r="Y691" s="124"/>
      <c r="Z691" s="124"/>
    </row>
    <row r="692" ht="12.75" customHeight="1">
      <c r="A692" s="124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24"/>
      <c r="Y692" s="124"/>
      <c r="Z692" s="124"/>
    </row>
    <row r="693" ht="12.75" customHeight="1">
      <c r="A693" s="124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24"/>
      <c r="Y693" s="124"/>
      <c r="Z693" s="124"/>
    </row>
    <row r="694" ht="12.75" customHeight="1">
      <c r="A694" s="124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24"/>
      <c r="Y694" s="124"/>
      <c r="Z694" s="124"/>
    </row>
    <row r="695" ht="12.75" customHeight="1">
      <c r="A695" s="124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24"/>
      <c r="Y695" s="124"/>
      <c r="Z695" s="124"/>
    </row>
    <row r="696" ht="12.75" customHeight="1">
      <c r="A696" s="124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24"/>
      <c r="Y696" s="124"/>
      <c r="Z696" s="124"/>
    </row>
    <row r="697" ht="12.75" customHeight="1">
      <c r="A697" s="124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24"/>
      <c r="Y697" s="124"/>
      <c r="Z697" s="124"/>
    </row>
    <row r="698" ht="12.75" customHeight="1">
      <c r="A698" s="124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24"/>
      <c r="Y698" s="124"/>
      <c r="Z698" s="124"/>
    </row>
    <row r="699" ht="12.75" customHeight="1">
      <c r="A699" s="124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24"/>
      <c r="Y699" s="124"/>
      <c r="Z699" s="124"/>
    </row>
    <row r="700" ht="12.75" customHeight="1">
      <c r="A700" s="124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24"/>
      <c r="Y700" s="124"/>
      <c r="Z700" s="124"/>
    </row>
    <row r="701" ht="12.75" customHeight="1">
      <c r="A701" s="124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24"/>
      <c r="Y701" s="124"/>
      <c r="Z701" s="124"/>
    </row>
    <row r="702" ht="12.75" customHeight="1">
      <c r="A702" s="124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24"/>
      <c r="Y702" s="124"/>
      <c r="Z702" s="124"/>
    </row>
    <row r="703" ht="12.75" customHeight="1">
      <c r="A703" s="124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24"/>
      <c r="Y703" s="124"/>
      <c r="Z703" s="124"/>
    </row>
    <row r="704" ht="12.75" customHeight="1">
      <c r="A704" s="124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24"/>
      <c r="Y704" s="124"/>
      <c r="Z704" s="124"/>
    </row>
    <row r="705" ht="12.75" customHeight="1">
      <c r="A705" s="124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24"/>
      <c r="Y705" s="124"/>
      <c r="Z705" s="124"/>
    </row>
    <row r="706" ht="12.75" customHeight="1">
      <c r="A706" s="124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24"/>
      <c r="Y706" s="124"/>
      <c r="Z706" s="124"/>
    </row>
    <row r="707" ht="12.75" customHeight="1">
      <c r="A707" s="124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24"/>
      <c r="Y707" s="124"/>
      <c r="Z707" s="124"/>
    </row>
    <row r="708" ht="12.75" customHeight="1">
      <c r="A708" s="124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24"/>
      <c r="Y708" s="124"/>
      <c r="Z708" s="124"/>
    </row>
    <row r="709" ht="12.75" customHeight="1">
      <c r="A709" s="124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24"/>
      <c r="Y709" s="124"/>
      <c r="Z709" s="124"/>
    </row>
    <row r="710" ht="12.75" customHeight="1">
      <c r="A710" s="124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24"/>
      <c r="Y710" s="124"/>
      <c r="Z710" s="124"/>
    </row>
    <row r="711" ht="12.75" customHeight="1">
      <c r="A711" s="124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24"/>
      <c r="Y711" s="124"/>
      <c r="Z711" s="124"/>
    </row>
    <row r="712" ht="12.75" customHeight="1">
      <c r="A712" s="124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24"/>
      <c r="Y712" s="124"/>
      <c r="Z712" s="124"/>
    </row>
    <row r="713" ht="12.75" customHeight="1">
      <c r="A713" s="124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24"/>
      <c r="Y713" s="124"/>
      <c r="Z713" s="124"/>
    </row>
    <row r="714" ht="12.75" customHeight="1">
      <c r="A714" s="124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24"/>
      <c r="Y714" s="124"/>
      <c r="Z714" s="124"/>
    </row>
    <row r="715" ht="12.75" customHeight="1">
      <c r="A715" s="124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24"/>
      <c r="Y715" s="124"/>
      <c r="Z715" s="124"/>
    </row>
    <row r="716" ht="12.75" customHeight="1">
      <c r="A716" s="124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24"/>
      <c r="Y716" s="124"/>
      <c r="Z716" s="124"/>
    </row>
    <row r="717" ht="12.75" customHeight="1">
      <c r="A717" s="124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24"/>
      <c r="Y717" s="124"/>
      <c r="Z717" s="124"/>
    </row>
    <row r="718" ht="12.75" customHeight="1">
      <c r="A718" s="124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24"/>
      <c r="Y718" s="124"/>
      <c r="Z718" s="124"/>
    </row>
    <row r="719" ht="12.75" customHeight="1">
      <c r="A719" s="124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24"/>
      <c r="Y719" s="124"/>
      <c r="Z719" s="124"/>
    </row>
    <row r="720" ht="12.75" customHeight="1">
      <c r="A720" s="124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24"/>
      <c r="Y720" s="124"/>
      <c r="Z720" s="124"/>
    </row>
    <row r="721" ht="12.75" customHeight="1">
      <c r="A721" s="124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24"/>
      <c r="Y721" s="124"/>
      <c r="Z721" s="124"/>
    </row>
    <row r="722" ht="12.75" customHeight="1">
      <c r="A722" s="124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24"/>
      <c r="Y722" s="124"/>
      <c r="Z722" s="124"/>
    </row>
    <row r="723" ht="12.75" customHeight="1">
      <c r="A723" s="124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24"/>
      <c r="Y723" s="124"/>
      <c r="Z723" s="124"/>
    </row>
    <row r="724" ht="12.75" customHeight="1">
      <c r="A724" s="124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</row>
    <row r="725" ht="12.75" customHeight="1">
      <c r="A725" s="124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</row>
    <row r="726" ht="12.75" customHeight="1">
      <c r="A726" s="124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24"/>
      <c r="Y726" s="124"/>
      <c r="Z726" s="124"/>
    </row>
    <row r="727" ht="12.75" customHeight="1">
      <c r="A727" s="124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24"/>
      <c r="Y727" s="124"/>
      <c r="Z727" s="124"/>
    </row>
    <row r="728" ht="12.75" customHeight="1">
      <c r="A728" s="124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24"/>
      <c r="Y728" s="124"/>
      <c r="Z728" s="124"/>
    </row>
    <row r="729" ht="12.75" customHeight="1">
      <c r="A729" s="124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</row>
    <row r="730" ht="12.75" customHeight="1">
      <c r="A730" s="124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</row>
    <row r="731" ht="12.75" customHeight="1">
      <c r="A731" s="124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24"/>
      <c r="Y731" s="124"/>
      <c r="Z731" s="124"/>
    </row>
    <row r="732" ht="12.75" customHeight="1">
      <c r="A732" s="124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24"/>
      <c r="Y732" s="124"/>
      <c r="Z732" s="124"/>
    </row>
    <row r="733" ht="12.75" customHeight="1">
      <c r="A733" s="124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24"/>
      <c r="Y733" s="124"/>
      <c r="Z733" s="124"/>
    </row>
    <row r="734" ht="12.75" customHeight="1">
      <c r="A734" s="124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</row>
    <row r="735" ht="12.75" customHeight="1">
      <c r="A735" s="124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</row>
    <row r="736" ht="12.75" customHeight="1">
      <c r="A736" s="124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24"/>
      <c r="Y736" s="124"/>
      <c r="Z736" s="124"/>
    </row>
    <row r="737" ht="12.75" customHeight="1">
      <c r="A737" s="124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24"/>
      <c r="Y737" s="124"/>
      <c r="Z737" s="124"/>
    </row>
    <row r="738" ht="12.75" customHeight="1">
      <c r="A738" s="124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24"/>
      <c r="Y738" s="124"/>
      <c r="Z738" s="124"/>
    </row>
    <row r="739" ht="12.75" customHeight="1">
      <c r="A739" s="124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4"/>
      <c r="Y739" s="124"/>
      <c r="Z739" s="124"/>
    </row>
    <row r="740" ht="12.75" customHeight="1">
      <c r="A740" s="124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4"/>
      <c r="Y740" s="124"/>
      <c r="Z740" s="124"/>
    </row>
    <row r="741" ht="12.75" customHeight="1">
      <c r="A741" s="124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4"/>
      <c r="Y741" s="124"/>
      <c r="Z741" s="124"/>
    </row>
    <row r="742" ht="12.75" customHeight="1">
      <c r="A742" s="124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24"/>
      <c r="Y742" s="124"/>
      <c r="Z742" s="124"/>
    </row>
    <row r="743" ht="12.75" customHeight="1">
      <c r="A743" s="124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24"/>
      <c r="Y743" s="124"/>
      <c r="Z743" s="124"/>
    </row>
    <row r="744" ht="12.75" customHeight="1">
      <c r="A744" s="124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4"/>
      <c r="Y744" s="124"/>
      <c r="Z744" s="124"/>
    </row>
    <row r="745" ht="12.75" customHeight="1">
      <c r="A745" s="124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4"/>
      <c r="Y745" s="124"/>
      <c r="Z745" s="124"/>
    </row>
    <row r="746" ht="12.75" customHeight="1">
      <c r="A746" s="124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4"/>
      <c r="Y746" s="124"/>
      <c r="Z746" s="124"/>
    </row>
    <row r="747" ht="12.75" customHeight="1">
      <c r="A747" s="124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24"/>
      <c r="Y747" s="124"/>
      <c r="Z747" s="124"/>
    </row>
    <row r="748" ht="12.75" customHeight="1">
      <c r="A748" s="124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24"/>
      <c r="Y748" s="124"/>
      <c r="Z748" s="124"/>
    </row>
    <row r="749" ht="12.75" customHeight="1">
      <c r="A749" s="124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4"/>
      <c r="Y749" s="124"/>
      <c r="Z749" s="124"/>
    </row>
    <row r="750" ht="12.75" customHeight="1">
      <c r="A750" s="124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</row>
    <row r="751" ht="12.75" customHeight="1">
      <c r="A751" s="124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24"/>
      <c r="Y751" s="124"/>
      <c r="Z751" s="124"/>
    </row>
    <row r="752" ht="12.75" customHeight="1">
      <c r="A752" s="124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24"/>
      <c r="Y752" s="124"/>
      <c r="Z752" s="124"/>
    </row>
    <row r="753" ht="12.75" customHeight="1">
      <c r="A753" s="124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24"/>
      <c r="Y753" s="124"/>
      <c r="Z753" s="124"/>
    </row>
    <row r="754" ht="12.75" customHeight="1">
      <c r="A754" s="124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</row>
    <row r="755" ht="12.75" customHeight="1">
      <c r="A755" s="124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</row>
    <row r="756" ht="12.75" customHeight="1">
      <c r="A756" s="124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24"/>
      <c r="Y756" s="124"/>
      <c r="Z756" s="124"/>
    </row>
    <row r="757" ht="12.75" customHeight="1">
      <c r="A757" s="124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24"/>
      <c r="Y757" s="124"/>
      <c r="Z757" s="124"/>
    </row>
    <row r="758" ht="12.75" customHeight="1">
      <c r="A758" s="124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24"/>
      <c r="Y758" s="124"/>
      <c r="Z758" s="124"/>
    </row>
    <row r="759" ht="12.75" customHeight="1">
      <c r="A759" s="124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4"/>
      <c r="Y759" s="124"/>
      <c r="Z759" s="124"/>
    </row>
    <row r="760" ht="12.75" customHeight="1">
      <c r="A760" s="124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4"/>
      <c r="Y760" s="124"/>
      <c r="Z760" s="124"/>
    </row>
    <row r="761" ht="12.75" customHeight="1">
      <c r="A761" s="124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4"/>
      <c r="Y761" s="124"/>
      <c r="Z761" s="124"/>
    </row>
    <row r="762" ht="12.75" customHeight="1">
      <c r="A762" s="124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4"/>
      <c r="Y762" s="124"/>
      <c r="Z762" s="124"/>
    </row>
    <row r="763" ht="12.75" customHeight="1">
      <c r="A763" s="124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4"/>
      <c r="Y763" s="124"/>
      <c r="Z763" s="124"/>
    </row>
    <row r="764" ht="12.75" customHeight="1">
      <c r="A764" s="124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</row>
    <row r="765" ht="12.75" customHeight="1">
      <c r="A765" s="124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</row>
    <row r="766" ht="12.75" customHeight="1">
      <c r="A766" s="124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4"/>
      <c r="Y766" s="124"/>
      <c r="Z766" s="124"/>
    </row>
    <row r="767" ht="12.75" customHeight="1">
      <c r="A767" s="124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4"/>
      <c r="Y767" s="124"/>
      <c r="Z767" s="124"/>
    </row>
    <row r="768" ht="12.75" customHeight="1">
      <c r="A768" s="124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4"/>
      <c r="Y768" s="124"/>
      <c r="Z768" s="124"/>
    </row>
    <row r="769" ht="12.75" customHeight="1">
      <c r="A769" s="124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</row>
    <row r="770" ht="12.75" customHeight="1">
      <c r="A770" s="124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</row>
    <row r="771" ht="12.75" customHeight="1">
      <c r="A771" s="124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4"/>
      <c r="Y771" s="124"/>
      <c r="Z771" s="124"/>
    </row>
    <row r="772" ht="12.75" customHeight="1">
      <c r="A772" s="124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4"/>
      <c r="Y772" s="124"/>
      <c r="Z772" s="124"/>
    </row>
    <row r="773" ht="12.75" customHeight="1">
      <c r="A773" s="124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4"/>
      <c r="Y773" s="124"/>
      <c r="Z773" s="124"/>
    </row>
    <row r="774" ht="12.75" customHeight="1">
      <c r="A774" s="124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</row>
    <row r="775" ht="12.75" customHeight="1">
      <c r="A775" s="124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</row>
    <row r="776" ht="12.75" customHeight="1">
      <c r="A776" s="124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</row>
    <row r="777" ht="12.75" customHeight="1">
      <c r="A777" s="124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</row>
    <row r="778" ht="12.75" customHeight="1">
      <c r="A778" s="124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</row>
    <row r="779" ht="12.75" customHeight="1">
      <c r="A779" s="124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</row>
    <row r="780" ht="12.75" customHeight="1">
      <c r="A780" s="124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</row>
    <row r="781" ht="12.75" customHeight="1">
      <c r="A781" s="124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4"/>
      <c r="Y781" s="124"/>
      <c r="Z781" s="124"/>
    </row>
    <row r="782" ht="12.75" customHeight="1">
      <c r="A782" s="124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4"/>
      <c r="Y782" s="124"/>
      <c r="Z782" s="124"/>
    </row>
    <row r="783" ht="12.75" customHeight="1">
      <c r="A783" s="124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4"/>
      <c r="Y783" s="124"/>
      <c r="Z783" s="124"/>
    </row>
    <row r="784" ht="12.75" customHeight="1">
      <c r="A784" s="124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4"/>
      <c r="Y784" s="124"/>
      <c r="Z784" s="124"/>
    </row>
    <row r="785" ht="12.75" customHeight="1">
      <c r="A785" s="124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4"/>
      <c r="Y785" s="124"/>
      <c r="Z785" s="124"/>
    </row>
    <row r="786" ht="12.75" customHeight="1">
      <c r="A786" s="124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4"/>
      <c r="Y786" s="124"/>
      <c r="Z786" s="124"/>
    </row>
    <row r="787" ht="12.75" customHeight="1">
      <c r="A787" s="124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4"/>
      <c r="Y787" s="124"/>
      <c r="Z787" s="124"/>
    </row>
    <row r="788" ht="12.75" customHeight="1">
      <c r="A788" s="124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4"/>
      <c r="Y788" s="124"/>
      <c r="Z788" s="124"/>
    </row>
    <row r="789" ht="12.75" customHeight="1">
      <c r="A789" s="124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4"/>
      <c r="Y789" s="124"/>
      <c r="Z789" s="124"/>
    </row>
    <row r="790" ht="12.75" customHeight="1">
      <c r="A790" s="124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4"/>
      <c r="Y790" s="124"/>
      <c r="Z790" s="124"/>
    </row>
    <row r="791" ht="12.75" customHeight="1">
      <c r="A791" s="124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4"/>
      <c r="Y791" s="124"/>
      <c r="Z791" s="124"/>
    </row>
    <row r="792" ht="12.75" customHeight="1">
      <c r="A792" s="124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4"/>
      <c r="Y792" s="124"/>
      <c r="Z792" s="124"/>
    </row>
    <row r="793" ht="12.75" customHeight="1">
      <c r="A793" s="124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4"/>
      <c r="Y793" s="124"/>
      <c r="Z793" s="124"/>
    </row>
    <row r="794" ht="12.75" customHeight="1">
      <c r="A794" s="124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4"/>
      <c r="Y794" s="124"/>
      <c r="Z794" s="124"/>
    </row>
    <row r="795" ht="12.75" customHeight="1">
      <c r="A795" s="124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4"/>
      <c r="Y795" s="124"/>
      <c r="Z795" s="124"/>
    </row>
    <row r="796" ht="12.75" customHeight="1">
      <c r="A796" s="124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4"/>
      <c r="Y796" s="124"/>
      <c r="Z796" s="124"/>
    </row>
    <row r="797" ht="12.75" customHeight="1">
      <c r="A797" s="124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4"/>
      <c r="Y797" s="124"/>
      <c r="Z797" s="124"/>
    </row>
    <row r="798" ht="12.75" customHeight="1">
      <c r="A798" s="124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4"/>
      <c r="Y798" s="124"/>
      <c r="Z798" s="124"/>
    </row>
    <row r="799" ht="12.75" customHeight="1">
      <c r="A799" s="124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4"/>
      <c r="Y799" s="124"/>
      <c r="Z799" s="124"/>
    </row>
    <row r="800" ht="12.75" customHeight="1">
      <c r="A800" s="124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24"/>
      <c r="Y800" s="124"/>
      <c r="Z800" s="124"/>
    </row>
    <row r="801" ht="12.75" customHeight="1">
      <c r="A801" s="124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24"/>
      <c r="Y801" s="124"/>
      <c r="Z801" s="124"/>
    </row>
    <row r="802" ht="12.75" customHeight="1">
      <c r="A802" s="124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24"/>
      <c r="Y802" s="124"/>
      <c r="Z802" s="124"/>
    </row>
    <row r="803" ht="12.75" customHeight="1">
      <c r="A803" s="124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24"/>
      <c r="Y803" s="124"/>
      <c r="Z803" s="124"/>
    </row>
    <row r="804" ht="12.75" customHeight="1">
      <c r="A804" s="124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24"/>
      <c r="Y804" s="124"/>
      <c r="Z804" s="124"/>
    </row>
    <row r="805" ht="12.75" customHeight="1">
      <c r="A805" s="124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24"/>
      <c r="Y805" s="124"/>
      <c r="Z805" s="124"/>
    </row>
    <row r="806" ht="12.75" customHeight="1">
      <c r="A806" s="124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24"/>
      <c r="Y806" s="124"/>
      <c r="Z806" s="124"/>
    </row>
    <row r="807" ht="12.75" customHeight="1">
      <c r="A807" s="124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24"/>
      <c r="Y807" s="124"/>
      <c r="Z807" s="124"/>
    </row>
    <row r="808" ht="12.75" customHeight="1">
      <c r="A808" s="124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24"/>
      <c r="Y808" s="124"/>
      <c r="Z808" s="124"/>
    </row>
    <row r="809" ht="12.75" customHeight="1">
      <c r="A809" s="124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24"/>
      <c r="Y809" s="124"/>
      <c r="Z809" s="124"/>
    </row>
    <row r="810" ht="12.75" customHeight="1">
      <c r="A810" s="124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24"/>
      <c r="Y810" s="124"/>
      <c r="Z810" s="124"/>
    </row>
    <row r="811" ht="12.75" customHeight="1">
      <c r="A811" s="124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24"/>
      <c r="Y811" s="124"/>
      <c r="Z811" s="124"/>
    </row>
    <row r="812" ht="12.75" customHeight="1">
      <c r="A812" s="124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24"/>
      <c r="Y812" s="124"/>
      <c r="Z812" s="124"/>
    </row>
    <row r="813" ht="12.75" customHeight="1">
      <c r="A813" s="124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24"/>
      <c r="Y813" s="124"/>
      <c r="Z813" s="124"/>
    </row>
    <row r="814" ht="12.75" customHeight="1">
      <c r="A814" s="124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24"/>
      <c r="Y814" s="124"/>
      <c r="Z814" s="124"/>
    </row>
    <row r="815" ht="12.75" customHeight="1">
      <c r="A815" s="124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24"/>
      <c r="Y815" s="124"/>
      <c r="Z815" s="124"/>
    </row>
    <row r="816" ht="12.75" customHeight="1">
      <c r="A816" s="124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24"/>
      <c r="Y816" s="124"/>
      <c r="Z816" s="124"/>
    </row>
    <row r="817" ht="12.75" customHeight="1">
      <c r="A817" s="124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24"/>
      <c r="Y817" s="124"/>
      <c r="Z817" s="124"/>
    </row>
    <row r="818" ht="12.75" customHeight="1">
      <c r="A818" s="124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24"/>
      <c r="Y818" s="124"/>
      <c r="Z818" s="124"/>
    </row>
    <row r="819" ht="12.75" customHeight="1">
      <c r="A819" s="124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24"/>
      <c r="Y819" s="124"/>
      <c r="Z819" s="124"/>
    </row>
    <row r="820" ht="12.75" customHeight="1">
      <c r="A820" s="124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24"/>
      <c r="Y820" s="124"/>
      <c r="Z820" s="124"/>
    </row>
    <row r="821" ht="12.75" customHeight="1">
      <c r="A821" s="124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24"/>
      <c r="Y821" s="124"/>
      <c r="Z821" s="124"/>
    </row>
    <row r="822" ht="12.75" customHeight="1">
      <c r="A822" s="124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24"/>
      <c r="Y822" s="124"/>
      <c r="Z822" s="124"/>
    </row>
    <row r="823" ht="12.75" customHeight="1">
      <c r="A823" s="124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24"/>
      <c r="Y823" s="124"/>
      <c r="Z823" s="124"/>
    </row>
    <row r="824" ht="12.75" customHeight="1">
      <c r="A824" s="124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24"/>
      <c r="Y824" s="124"/>
      <c r="Z824" s="124"/>
    </row>
    <row r="825" ht="12.75" customHeight="1">
      <c r="A825" s="124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24"/>
      <c r="Y825" s="124"/>
      <c r="Z825" s="124"/>
    </row>
    <row r="826" ht="12.75" customHeight="1">
      <c r="A826" s="124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24"/>
      <c r="Y826" s="124"/>
      <c r="Z826" s="124"/>
    </row>
    <row r="827" ht="12.75" customHeight="1">
      <c r="A827" s="124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24"/>
      <c r="Y827" s="124"/>
      <c r="Z827" s="124"/>
    </row>
    <row r="828" ht="12.75" customHeight="1">
      <c r="A828" s="124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24"/>
      <c r="Y828" s="124"/>
      <c r="Z828" s="124"/>
    </row>
    <row r="829" ht="12.75" customHeight="1">
      <c r="A829" s="124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24"/>
      <c r="Y829" s="124"/>
      <c r="Z829" s="124"/>
    </row>
    <row r="830" ht="12.75" customHeight="1">
      <c r="A830" s="124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24"/>
      <c r="Y830" s="124"/>
      <c r="Z830" s="124"/>
    </row>
    <row r="831" ht="12.75" customHeight="1">
      <c r="A831" s="124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24"/>
      <c r="Y831" s="124"/>
      <c r="Z831" s="124"/>
    </row>
    <row r="832" ht="12.75" customHeight="1">
      <c r="A832" s="124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24"/>
      <c r="Y832" s="124"/>
      <c r="Z832" s="124"/>
    </row>
    <row r="833" ht="12.75" customHeight="1">
      <c r="A833" s="124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24"/>
      <c r="Y833" s="124"/>
      <c r="Z833" s="124"/>
    </row>
    <row r="834" ht="12.75" customHeight="1">
      <c r="A834" s="124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24"/>
      <c r="Y834" s="124"/>
      <c r="Z834" s="124"/>
    </row>
    <row r="835" ht="12.75" customHeight="1">
      <c r="A835" s="124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24"/>
      <c r="Y835" s="124"/>
      <c r="Z835" s="124"/>
    </row>
    <row r="836" ht="12.75" customHeight="1">
      <c r="A836" s="124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24"/>
      <c r="Y836" s="124"/>
      <c r="Z836" s="124"/>
    </row>
    <row r="837" ht="12.75" customHeight="1">
      <c r="A837" s="124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24"/>
      <c r="Y837" s="124"/>
      <c r="Z837" s="124"/>
    </row>
    <row r="838" ht="12.75" customHeight="1">
      <c r="A838" s="124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24"/>
      <c r="Y838" s="124"/>
      <c r="Z838" s="124"/>
    </row>
    <row r="839" ht="12.75" customHeight="1">
      <c r="A839" s="124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24"/>
      <c r="Y839" s="124"/>
      <c r="Z839" s="124"/>
    </row>
    <row r="840" ht="12.75" customHeight="1">
      <c r="A840" s="124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24"/>
      <c r="Y840" s="124"/>
      <c r="Z840" s="124"/>
    </row>
    <row r="841" ht="12.75" customHeight="1">
      <c r="A841" s="124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24"/>
      <c r="Y841" s="124"/>
      <c r="Z841" s="124"/>
    </row>
    <row r="842" ht="12.75" customHeight="1">
      <c r="A842" s="124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24"/>
      <c r="Y842" s="124"/>
      <c r="Z842" s="124"/>
    </row>
    <row r="843" ht="12.75" customHeight="1">
      <c r="A843" s="124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24"/>
      <c r="Y843" s="124"/>
      <c r="Z843" s="124"/>
    </row>
    <row r="844" ht="12.75" customHeight="1">
      <c r="A844" s="124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24"/>
      <c r="Y844" s="124"/>
      <c r="Z844" s="124"/>
    </row>
    <row r="845" ht="12.75" customHeight="1">
      <c r="A845" s="124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24"/>
      <c r="Y845" s="124"/>
      <c r="Z845" s="124"/>
    </row>
    <row r="846" ht="12.75" customHeight="1">
      <c r="A846" s="124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24"/>
      <c r="Y846" s="124"/>
      <c r="Z846" s="124"/>
    </row>
    <row r="847" ht="12.75" customHeight="1">
      <c r="A847" s="124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24"/>
      <c r="Y847" s="124"/>
      <c r="Z847" s="124"/>
    </row>
    <row r="848" ht="12.75" customHeight="1">
      <c r="A848" s="124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24"/>
      <c r="Y848" s="124"/>
      <c r="Z848" s="124"/>
    </row>
    <row r="849" ht="12.75" customHeight="1">
      <c r="A849" s="124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24"/>
      <c r="Y849" s="124"/>
      <c r="Z849" s="124"/>
    </row>
    <row r="850" ht="12.75" customHeight="1">
      <c r="A850" s="124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24"/>
      <c r="Y850" s="124"/>
      <c r="Z850" s="124"/>
    </row>
    <row r="851" ht="12.75" customHeight="1">
      <c r="A851" s="124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24"/>
      <c r="Y851" s="124"/>
      <c r="Z851" s="124"/>
    </row>
    <row r="852" ht="12.75" customHeight="1">
      <c r="A852" s="124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24"/>
      <c r="Y852" s="124"/>
      <c r="Z852" s="124"/>
    </row>
    <row r="853" ht="12.75" customHeight="1">
      <c r="A853" s="124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24"/>
      <c r="Y853" s="124"/>
      <c r="Z853" s="124"/>
    </row>
    <row r="854" ht="12.75" customHeight="1">
      <c r="A854" s="124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24"/>
      <c r="Y854" s="124"/>
      <c r="Z854" s="124"/>
    </row>
    <row r="855" ht="12.75" customHeight="1">
      <c r="A855" s="124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24"/>
      <c r="Y855" s="124"/>
      <c r="Z855" s="124"/>
    </row>
    <row r="856" ht="12.75" customHeight="1">
      <c r="A856" s="124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24"/>
      <c r="Y856" s="124"/>
      <c r="Z856" s="124"/>
    </row>
    <row r="857" ht="12.75" customHeight="1">
      <c r="A857" s="124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24"/>
      <c r="Y857" s="124"/>
      <c r="Z857" s="124"/>
    </row>
    <row r="858" ht="12.75" customHeight="1">
      <c r="A858" s="124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24"/>
      <c r="Y858" s="124"/>
      <c r="Z858" s="124"/>
    </row>
    <row r="859" ht="12.75" customHeight="1">
      <c r="A859" s="124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24"/>
      <c r="Y859" s="124"/>
      <c r="Z859" s="124"/>
    </row>
    <row r="860" ht="12.75" customHeight="1">
      <c r="A860" s="124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24"/>
      <c r="Y860" s="124"/>
      <c r="Z860" s="124"/>
    </row>
    <row r="861" ht="12.75" customHeight="1">
      <c r="A861" s="124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24"/>
      <c r="Y861" s="124"/>
      <c r="Z861" s="124"/>
    </row>
    <row r="862" ht="12.75" customHeight="1">
      <c r="A862" s="124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24"/>
      <c r="Y862" s="124"/>
      <c r="Z862" s="124"/>
    </row>
    <row r="863" ht="12.75" customHeight="1">
      <c r="A863" s="124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24"/>
      <c r="Y863" s="124"/>
      <c r="Z863" s="124"/>
    </row>
    <row r="864" ht="12.75" customHeight="1">
      <c r="A864" s="124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24"/>
      <c r="Y864" s="124"/>
      <c r="Z864" s="124"/>
    </row>
    <row r="865" ht="12.75" customHeight="1">
      <c r="A865" s="124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24"/>
      <c r="Y865" s="124"/>
      <c r="Z865" s="124"/>
    </row>
    <row r="866" ht="12.75" customHeight="1">
      <c r="A866" s="124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24"/>
      <c r="Y866" s="124"/>
      <c r="Z866" s="124"/>
    </row>
    <row r="867" ht="12.75" customHeight="1">
      <c r="A867" s="124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24"/>
      <c r="Y867" s="124"/>
      <c r="Z867" s="124"/>
    </row>
    <row r="868" ht="12.75" customHeight="1">
      <c r="A868" s="124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24"/>
      <c r="Y868" s="124"/>
      <c r="Z868" s="124"/>
    </row>
    <row r="869" ht="12.75" customHeight="1">
      <c r="A869" s="124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24"/>
      <c r="Y869" s="124"/>
      <c r="Z869" s="124"/>
    </row>
    <row r="870" ht="12.75" customHeight="1">
      <c r="A870" s="124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24"/>
      <c r="Y870" s="124"/>
      <c r="Z870" s="124"/>
    </row>
    <row r="871" ht="12.75" customHeight="1">
      <c r="A871" s="124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24"/>
      <c r="Y871" s="124"/>
      <c r="Z871" s="124"/>
    </row>
    <row r="872" ht="12.75" customHeight="1">
      <c r="A872" s="124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24"/>
      <c r="Y872" s="124"/>
      <c r="Z872" s="124"/>
    </row>
    <row r="873" ht="12.75" customHeight="1">
      <c r="A873" s="124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24"/>
      <c r="Y873" s="124"/>
      <c r="Z873" s="124"/>
    </row>
    <row r="874" ht="12.75" customHeight="1">
      <c r="A874" s="124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24"/>
      <c r="Y874" s="124"/>
      <c r="Z874" s="124"/>
    </row>
    <row r="875" ht="12.75" customHeight="1">
      <c r="A875" s="124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24"/>
      <c r="Y875" s="124"/>
      <c r="Z875" s="124"/>
    </row>
    <row r="876" ht="12.75" customHeight="1">
      <c r="A876" s="124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24"/>
      <c r="Y876" s="124"/>
      <c r="Z876" s="124"/>
    </row>
    <row r="877" ht="12.75" customHeight="1">
      <c r="A877" s="124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24"/>
      <c r="Y877" s="124"/>
      <c r="Z877" s="124"/>
    </row>
    <row r="878" ht="12.75" customHeight="1">
      <c r="A878" s="124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24"/>
      <c r="Y878" s="124"/>
      <c r="Z878" s="124"/>
    </row>
    <row r="879" ht="12.75" customHeight="1">
      <c r="A879" s="124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24"/>
      <c r="Y879" s="124"/>
      <c r="Z879" s="124"/>
    </row>
    <row r="880" ht="12.75" customHeight="1">
      <c r="A880" s="124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24"/>
      <c r="Y880" s="124"/>
      <c r="Z880" s="124"/>
    </row>
    <row r="881" ht="12.75" customHeight="1">
      <c r="A881" s="124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24"/>
      <c r="Y881" s="124"/>
      <c r="Z881" s="124"/>
    </row>
    <row r="882" ht="12.75" customHeight="1">
      <c r="A882" s="124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24"/>
      <c r="Y882" s="124"/>
      <c r="Z882" s="124"/>
    </row>
    <row r="883" ht="12.75" customHeight="1">
      <c r="A883" s="124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24"/>
      <c r="Y883" s="124"/>
      <c r="Z883" s="124"/>
    </row>
    <row r="884" ht="12.75" customHeight="1">
      <c r="A884" s="124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24"/>
      <c r="Y884" s="124"/>
      <c r="Z884" s="124"/>
    </row>
    <row r="885" ht="12.75" customHeight="1">
      <c r="A885" s="124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24"/>
      <c r="Y885" s="124"/>
      <c r="Z885" s="124"/>
    </row>
    <row r="886" ht="12.75" customHeight="1">
      <c r="A886" s="124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24"/>
      <c r="Y886" s="124"/>
      <c r="Z886" s="124"/>
    </row>
    <row r="887" ht="12.75" customHeight="1">
      <c r="A887" s="124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24"/>
      <c r="Y887" s="124"/>
      <c r="Z887" s="124"/>
    </row>
    <row r="888" ht="12.75" customHeight="1">
      <c r="A888" s="124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24"/>
      <c r="Y888" s="124"/>
      <c r="Z888" s="124"/>
    </row>
    <row r="889" ht="12.75" customHeight="1">
      <c r="A889" s="124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24"/>
      <c r="Y889" s="124"/>
      <c r="Z889" s="124"/>
    </row>
    <row r="890" ht="12.75" customHeight="1">
      <c r="A890" s="124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24"/>
      <c r="Y890" s="124"/>
      <c r="Z890" s="124"/>
    </row>
    <row r="891" ht="12.75" customHeight="1">
      <c r="A891" s="124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24"/>
      <c r="Y891" s="124"/>
      <c r="Z891" s="124"/>
    </row>
    <row r="892" ht="12.75" customHeight="1">
      <c r="A892" s="124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24"/>
      <c r="Y892" s="124"/>
      <c r="Z892" s="124"/>
    </row>
    <row r="893" ht="12.75" customHeight="1">
      <c r="A893" s="124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24"/>
      <c r="Y893" s="124"/>
      <c r="Z893" s="124"/>
    </row>
    <row r="894" ht="12.75" customHeight="1">
      <c r="A894" s="124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24"/>
      <c r="Y894" s="124"/>
      <c r="Z894" s="124"/>
    </row>
    <row r="895" ht="12.75" customHeight="1">
      <c r="A895" s="124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24"/>
      <c r="Y895" s="124"/>
      <c r="Z895" s="124"/>
    </row>
    <row r="896" ht="12.75" customHeight="1">
      <c r="A896" s="124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24"/>
      <c r="Y896" s="124"/>
      <c r="Z896" s="124"/>
    </row>
    <row r="897" ht="12.75" customHeight="1">
      <c r="A897" s="124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24"/>
      <c r="Y897" s="124"/>
      <c r="Z897" s="124"/>
    </row>
    <row r="898" ht="12.75" customHeight="1">
      <c r="A898" s="124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24"/>
      <c r="Y898" s="124"/>
      <c r="Z898" s="124"/>
    </row>
    <row r="899" ht="12.75" customHeight="1">
      <c r="A899" s="124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24"/>
      <c r="Y899" s="124"/>
      <c r="Z899" s="124"/>
    </row>
    <row r="900" ht="12.75" customHeight="1">
      <c r="A900" s="124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24"/>
      <c r="Y900" s="124"/>
      <c r="Z900" s="124"/>
    </row>
    <row r="901" ht="12.75" customHeight="1">
      <c r="A901" s="124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24"/>
      <c r="Y901" s="124"/>
      <c r="Z901" s="124"/>
    </row>
    <row r="902" ht="12.75" customHeight="1">
      <c r="A902" s="124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24"/>
      <c r="Y902" s="124"/>
      <c r="Z902" s="124"/>
    </row>
    <row r="903" ht="12.75" customHeight="1">
      <c r="A903" s="124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24"/>
      <c r="Y903" s="124"/>
      <c r="Z903" s="124"/>
    </row>
    <row r="904" ht="12.75" customHeight="1">
      <c r="A904" s="124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24"/>
      <c r="Y904" s="124"/>
      <c r="Z904" s="124"/>
    </row>
    <row r="905" ht="12.75" customHeight="1">
      <c r="A905" s="124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24"/>
      <c r="Y905" s="124"/>
      <c r="Z905" s="124"/>
    </row>
    <row r="906" ht="12.75" customHeight="1">
      <c r="A906" s="124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24"/>
      <c r="Y906" s="124"/>
      <c r="Z906" s="124"/>
    </row>
    <row r="907" ht="12.75" customHeight="1">
      <c r="A907" s="124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24"/>
      <c r="Y907" s="124"/>
      <c r="Z907" s="124"/>
    </row>
    <row r="908" ht="12.75" customHeight="1">
      <c r="A908" s="124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24"/>
      <c r="Y908" s="124"/>
      <c r="Z908" s="124"/>
    </row>
    <row r="909" ht="12.75" customHeight="1">
      <c r="A909" s="124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24"/>
      <c r="Y909" s="124"/>
      <c r="Z909" s="124"/>
    </row>
    <row r="910" ht="12.75" customHeight="1">
      <c r="A910" s="124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24"/>
      <c r="Y910" s="124"/>
      <c r="Z910" s="124"/>
    </row>
    <row r="911" ht="12.75" customHeight="1">
      <c r="A911" s="124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24"/>
      <c r="Y911" s="124"/>
      <c r="Z911" s="124"/>
    </row>
    <row r="912" ht="12.75" customHeight="1">
      <c r="A912" s="124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24"/>
      <c r="Y912" s="124"/>
      <c r="Z912" s="124"/>
    </row>
    <row r="913" ht="12.75" customHeight="1">
      <c r="A913" s="124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24"/>
      <c r="Y913" s="124"/>
      <c r="Z913" s="124"/>
    </row>
    <row r="914" ht="12.75" customHeight="1">
      <c r="A914" s="124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24"/>
      <c r="Y914" s="124"/>
      <c r="Z914" s="124"/>
    </row>
    <row r="915" ht="12.75" customHeight="1">
      <c r="A915" s="124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24"/>
      <c r="Y915" s="124"/>
      <c r="Z915" s="124"/>
    </row>
    <row r="916" ht="12.75" customHeight="1">
      <c r="A916" s="124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24"/>
      <c r="Y916" s="124"/>
      <c r="Z916" s="124"/>
    </row>
    <row r="917" ht="12.75" customHeight="1">
      <c r="A917" s="124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24"/>
      <c r="Y917" s="124"/>
      <c r="Z917" s="124"/>
    </row>
    <row r="918" ht="12.75" customHeight="1">
      <c r="A918" s="124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24"/>
      <c r="Y918" s="124"/>
      <c r="Z918" s="124"/>
    </row>
    <row r="919" ht="12.75" customHeight="1">
      <c r="A919" s="124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24"/>
      <c r="Y919" s="124"/>
      <c r="Z919" s="124"/>
    </row>
    <row r="920" ht="12.75" customHeight="1">
      <c r="A920" s="124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24"/>
      <c r="Y920" s="124"/>
      <c r="Z920" s="124"/>
    </row>
    <row r="921" ht="12.75" customHeight="1">
      <c r="A921" s="124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24"/>
      <c r="Y921" s="124"/>
      <c r="Z921" s="124"/>
    </row>
    <row r="922" ht="12.75" customHeight="1">
      <c r="A922" s="124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24"/>
      <c r="Y922" s="124"/>
      <c r="Z922" s="124"/>
    </row>
    <row r="923" ht="12.75" customHeight="1">
      <c r="A923" s="124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24"/>
      <c r="Y923" s="124"/>
      <c r="Z923" s="124"/>
    </row>
    <row r="924" ht="12.75" customHeight="1">
      <c r="A924" s="124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24"/>
      <c r="Y924" s="124"/>
      <c r="Z924" s="124"/>
    </row>
    <row r="925" ht="12.75" customHeight="1">
      <c r="A925" s="124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24"/>
      <c r="Y925" s="124"/>
      <c r="Z925" s="124"/>
    </row>
    <row r="926" ht="12.75" customHeight="1">
      <c r="A926" s="124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24"/>
      <c r="Y926" s="124"/>
      <c r="Z926" s="124"/>
    </row>
    <row r="927" ht="12.75" customHeight="1">
      <c r="A927" s="124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24"/>
      <c r="Y927" s="124"/>
      <c r="Z927" s="124"/>
    </row>
    <row r="928" ht="12.75" customHeight="1">
      <c r="A928" s="124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24"/>
      <c r="Y928" s="124"/>
      <c r="Z928" s="124"/>
    </row>
    <row r="929" ht="12.75" customHeight="1">
      <c r="A929" s="124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24"/>
      <c r="Y929" s="124"/>
      <c r="Z929" s="124"/>
    </row>
    <row r="930" ht="12.75" customHeight="1">
      <c r="A930" s="124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24"/>
      <c r="Y930" s="124"/>
      <c r="Z930" s="124"/>
    </row>
    <row r="931" ht="12.75" customHeight="1">
      <c r="A931" s="124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24"/>
      <c r="Y931" s="124"/>
      <c r="Z931" s="124"/>
    </row>
    <row r="932" ht="12.75" customHeight="1">
      <c r="A932" s="124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24"/>
      <c r="Y932" s="124"/>
      <c r="Z932" s="124"/>
    </row>
    <row r="933" ht="12.75" customHeight="1">
      <c r="A933" s="124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24"/>
      <c r="Y933" s="124"/>
      <c r="Z933" s="124"/>
    </row>
    <row r="934" ht="12.75" customHeight="1">
      <c r="A934" s="124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24"/>
      <c r="Y934" s="124"/>
      <c r="Z934" s="124"/>
    </row>
    <row r="935" ht="12.75" customHeight="1">
      <c r="A935" s="124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24"/>
      <c r="Y935" s="124"/>
      <c r="Z935" s="124"/>
    </row>
    <row r="936" ht="12.75" customHeight="1">
      <c r="A936" s="124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24"/>
      <c r="Y936" s="124"/>
      <c r="Z936" s="124"/>
    </row>
    <row r="937" ht="12.75" customHeight="1">
      <c r="A937" s="124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24"/>
      <c r="Y937" s="124"/>
      <c r="Z937" s="124"/>
    </row>
    <row r="938" ht="12.75" customHeight="1">
      <c r="A938" s="124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24"/>
      <c r="Y938" s="124"/>
      <c r="Z938" s="124"/>
    </row>
    <row r="939" ht="12.75" customHeight="1">
      <c r="A939" s="124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24"/>
      <c r="Y939" s="124"/>
      <c r="Z939" s="124"/>
    </row>
    <row r="940" ht="12.75" customHeight="1">
      <c r="A940" s="124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24"/>
      <c r="Y940" s="124"/>
      <c r="Z940" s="124"/>
    </row>
    <row r="941" ht="12.75" customHeight="1">
      <c r="A941" s="124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24"/>
      <c r="Y941" s="124"/>
      <c r="Z941" s="124"/>
    </row>
    <row r="942" ht="12.75" customHeight="1">
      <c r="A942" s="124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24"/>
      <c r="Y942" s="124"/>
      <c r="Z942" s="124"/>
    </row>
    <row r="943" ht="12.75" customHeight="1">
      <c r="A943" s="124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24"/>
      <c r="Y943" s="124"/>
      <c r="Z943" s="124"/>
    </row>
    <row r="944" ht="12.75" customHeight="1">
      <c r="A944" s="124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24"/>
      <c r="Y944" s="124"/>
      <c r="Z944" s="124"/>
    </row>
    <row r="945" ht="12.75" customHeight="1">
      <c r="A945" s="124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24"/>
      <c r="Y945" s="124"/>
      <c r="Z945" s="124"/>
    </row>
    <row r="946" ht="12.75" customHeight="1">
      <c r="A946" s="124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24"/>
      <c r="Y946" s="124"/>
      <c r="Z946" s="124"/>
    </row>
    <row r="947" ht="12.75" customHeight="1">
      <c r="A947" s="124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24"/>
      <c r="Y947" s="124"/>
      <c r="Z947" s="124"/>
    </row>
    <row r="948" ht="12.75" customHeight="1">
      <c r="A948" s="124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24"/>
      <c r="Y948" s="124"/>
      <c r="Z948" s="124"/>
    </row>
    <row r="949" ht="12.75" customHeight="1">
      <c r="A949" s="124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24"/>
      <c r="Y949" s="124"/>
      <c r="Z949" s="124"/>
    </row>
    <row r="950" ht="12.75" customHeight="1">
      <c r="A950" s="124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</row>
    <row r="951" ht="12.75" customHeight="1">
      <c r="A951" s="124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24"/>
      <c r="Y951" s="124"/>
      <c r="Z951" s="124"/>
    </row>
    <row r="952" ht="12.75" customHeight="1">
      <c r="A952" s="124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24"/>
      <c r="Y952" s="124"/>
      <c r="Z952" s="124"/>
    </row>
    <row r="953" ht="12.75" customHeight="1">
      <c r="A953" s="124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24"/>
      <c r="Y953" s="124"/>
      <c r="Z953" s="124"/>
    </row>
    <row r="954" ht="12.75" customHeight="1">
      <c r="A954" s="124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24"/>
      <c r="Y954" s="124"/>
      <c r="Z954" s="124"/>
    </row>
    <row r="955" ht="12.75" customHeight="1">
      <c r="A955" s="124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24"/>
      <c r="Y955" s="124"/>
      <c r="Z955" s="124"/>
    </row>
    <row r="956" ht="12.75" customHeight="1">
      <c r="A956" s="124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24"/>
      <c r="Y956" s="124"/>
      <c r="Z956" s="124"/>
    </row>
    <row r="957" ht="12.75" customHeight="1">
      <c r="A957" s="124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24"/>
      <c r="Y957" s="124"/>
      <c r="Z957" s="124"/>
    </row>
    <row r="958" ht="12.75" customHeight="1">
      <c r="A958" s="124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24"/>
      <c r="Y958" s="124"/>
      <c r="Z958" s="124"/>
    </row>
    <row r="959" ht="12.75" customHeight="1">
      <c r="A959" s="124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24"/>
      <c r="Y959" s="124"/>
      <c r="Z959" s="124"/>
    </row>
    <row r="960" ht="12.75" customHeight="1">
      <c r="A960" s="124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24"/>
      <c r="Y960" s="124"/>
      <c r="Z960" s="124"/>
    </row>
    <row r="961" ht="12.75" customHeight="1">
      <c r="A961" s="124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24"/>
      <c r="Y961" s="124"/>
      <c r="Z961" s="124"/>
    </row>
    <row r="962" ht="12.75" customHeight="1">
      <c r="A962" s="124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24"/>
      <c r="Y962" s="124"/>
      <c r="Z962" s="124"/>
    </row>
    <row r="963" ht="12.75" customHeight="1">
      <c r="A963" s="124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24"/>
      <c r="Y963" s="124"/>
      <c r="Z963" s="124"/>
    </row>
    <row r="964" ht="12.75" customHeight="1">
      <c r="A964" s="124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24"/>
      <c r="Y964" s="124"/>
      <c r="Z964" s="124"/>
    </row>
    <row r="965" ht="12.75" customHeight="1">
      <c r="A965" s="124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24"/>
      <c r="Y965" s="124"/>
      <c r="Z965" s="124"/>
    </row>
    <row r="966" ht="12.75" customHeight="1">
      <c r="A966" s="124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24"/>
      <c r="Y966" s="124"/>
      <c r="Z966" s="124"/>
    </row>
    <row r="967" ht="12.75" customHeight="1">
      <c r="A967" s="124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24"/>
      <c r="Y967" s="124"/>
      <c r="Z967" s="124"/>
    </row>
    <row r="968" ht="12.75" customHeight="1">
      <c r="A968" s="124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24"/>
      <c r="Y968" s="124"/>
      <c r="Z968" s="124"/>
    </row>
    <row r="969" ht="12.75" customHeight="1">
      <c r="A969" s="124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24"/>
      <c r="Y969" s="124"/>
      <c r="Z969" s="124"/>
    </row>
    <row r="970" ht="12.75" customHeight="1">
      <c r="A970" s="124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24"/>
      <c r="Y970" s="124"/>
      <c r="Z970" s="124"/>
    </row>
    <row r="971" ht="12.75" customHeight="1">
      <c r="A971" s="124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24"/>
      <c r="Y971" s="124"/>
      <c r="Z971" s="124"/>
    </row>
    <row r="972" ht="12.75" customHeight="1">
      <c r="A972" s="124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24"/>
      <c r="Y972" s="124"/>
      <c r="Z972" s="124"/>
    </row>
    <row r="973" ht="12.75" customHeight="1">
      <c r="A973" s="124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24"/>
      <c r="Y973" s="124"/>
      <c r="Z973" s="124"/>
    </row>
    <row r="974" ht="12.75" customHeight="1">
      <c r="A974" s="124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24"/>
      <c r="Y974" s="124"/>
      <c r="Z974" s="124"/>
    </row>
    <row r="975" ht="12.75" customHeight="1">
      <c r="A975" s="124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24"/>
      <c r="Y975" s="124"/>
      <c r="Z975" s="124"/>
    </row>
    <row r="976" ht="12.75" customHeight="1">
      <c r="A976" s="124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24"/>
      <c r="Y976" s="124"/>
      <c r="Z976" s="124"/>
    </row>
    <row r="977" ht="12.75" customHeight="1">
      <c r="A977" s="124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24"/>
      <c r="Y977" s="124"/>
      <c r="Z977" s="124"/>
    </row>
    <row r="978" ht="12.75" customHeight="1">
      <c r="A978" s="124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24"/>
      <c r="Y978" s="124"/>
      <c r="Z978" s="124"/>
    </row>
    <row r="979" ht="12.75" customHeight="1">
      <c r="A979" s="124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24"/>
      <c r="Y979" s="124"/>
      <c r="Z979" s="124"/>
    </row>
    <row r="980" ht="12.75" customHeight="1">
      <c r="A980" s="124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24"/>
      <c r="Y980" s="124"/>
      <c r="Z980" s="124"/>
    </row>
    <row r="981" ht="12.75" customHeight="1">
      <c r="A981" s="124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24"/>
      <c r="Y981" s="124"/>
      <c r="Z981" s="124"/>
    </row>
    <row r="982" ht="12.75" customHeight="1">
      <c r="A982" s="124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24"/>
      <c r="Y982" s="124"/>
      <c r="Z982" s="124"/>
    </row>
    <row r="983" ht="12.75" customHeight="1">
      <c r="A983" s="124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24"/>
      <c r="Y983" s="124"/>
      <c r="Z983" s="124"/>
    </row>
    <row r="984" ht="12.75" customHeight="1">
      <c r="A984" s="124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24"/>
      <c r="Y984" s="124"/>
      <c r="Z984" s="124"/>
    </row>
    <row r="985" ht="12.75" customHeight="1">
      <c r="A985" s="124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24"/>
      <c r="Y985" s="124"/>
      <c r="Z985" s="124"/>
    </row>
    <row r="986" ht="12.75" customHeight="1">
      <c r="A986" s="124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24"/>
      <c r="Y986" s="124"/>
      <c r="Z986" s="124"/>
    </row>
    <row r="987" ht="12.75" customHeight="1">
      <c r="A987" s="124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24"/>
      <c r="Y987" s="124"/>
      <c r="Z987" s="124"/>
    </row>
    <row r="988" ht="12.75" customHeight="1">
      <c r="A988" s="124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24"/>
      <c r="Y988" s="124"/>
      <c r="Z988" s="124"/>
    </row>
    <row r="989" ht="12.75" customHeight="1">
      <c r="A989" s="124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24"/>
      <c r="Y989" s="124"/>
      <c r="Z989" s="124"/>
    </row>
    <row r="990" ht="12.75" customHeight="1">
      <c r="A990" s="124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24"/>
      <c r="Y990" s="124"/>
      <c r="Z990" s="124"/>
    </row>
    <row r="991" ht="12.75" customHeight="1">
      <c r="A991" s="124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24"/>
      <c r="Y991" s="124"/>
      <c r="Z991" s="124"/>
    </row>
    <row r="992" ht="12.75" customHeight="1">
      <c r="A992" s="124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24"/>
      <c r="Y992" s="124"/>
      <c r="Z992" s="124"/>
    </row>
    <row r="993" ht="12.75" customHeight="1">
      <c r="A993" s="124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24"/>
      <c r="Y993" s="124"/>
      <c r="Z993" s="124"/>
    </row>
    <row r="994" ht="12.75" customHeight="1">
      <c r="A994" s="124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24"/>
      <c r="Y994" s="124"/>
      <c r="Z994" s="124"/>
    </row>
    <row r="995" ht="12.75" customHeight="1">
      <c r="A995" s="124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24"/>
      <c r="Y995" s="124"/>
      <c r="Z995" s="124"/>
    </row>
    <row r="996" ht="12.75" customHeight="1">
      <c r="A996" s="124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24"/>
      <c r="Y996" s="124"/>
      <c r="Z996" s="124"/>
    </row>
    <row r="997" ht="12.75" customHeight="1">
      <c r="A997" s="124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24"/>
      <c r="Y997" s="124"/>
      <c r="Z997" s="124"/>
    </row>
    <row r="998" ht="12.75" customHeight="1">
      <c r="A998" s="124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24"/>
      <c r="Y998" s="124"/>
      <c r="Z998" s="124"/>
    </row>
    <row r="999" ht="12.75" customHeight="1">
      <c r="A999" s="124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24"/>
      <c r="Y999" s="124"/>
      <c r="Z999" s="124"/>
    </row>
    <row r="1000" ht="12.75" customHeight="1">
      <c r="A1000" s="124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24"/>
      <c r="Y1000" s="124"/>
      <c r="Z1000" s="124"/>
    </row>
  </sheetData>
  <printOptions gridLines="1" horizontalCentered="1"/>
  <pageMargins bottom="0.0" footer="0.0" header="0.0" left="0.0" right="0.0" top="0.7874015748031497"/>
  <pageSetup paperSize="9" orientation="landscape"/>
  <headerFooter>
    <oddHeader>&amp;R&amp;F List: &amp;A</oddHead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14.14"/>
    <col customWidth="1" min="3" max="4" width="12.86"/>
    <col customWidth="1" min="5" max="5" width="12.29"/>
    <col customWidth="1" min="6" max="6" width="12.43"/>
    <col customWidth="1" min="7" max="7" width="11.0"/>
    <col customWidth="1" min="8" max="8" width="14.71"/>
    <col customWidth="1" min="9" max="9" width="5.57"/>
    <col customWidth="1" min="10" max="10" width="17.43"/>
    <col customWidth="1" min="11" max="11" width="18.71"/>
    <col customWidth="1" min="12" max="12" width="13.29"/>
    <col customWidth="1" min="13" max="13" width="16.29"/>
    <col customWidth="1" min="14" max="14" width="7.43"/>
    <col customWidth="1" min="15" max="15" width="14.71"/>
    <col customWidth="1" min="16" max="17" width="11.29"/>
    <col customWidth="1" min="18" max="26" width="9.14"/>
  </cols>
  <sheetData>
    <row r="1">
      <c r="A1" s="22" t="s">
        <v>1004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2" t="s">
        <v>1005</v>
      </c>
      <c r="B2" s="23"/>
      <c r="C2" s="23"/>
      <c r="D2" s="23"/>
      <c r="E2" s="23"/>
      <c r="F2" s="23"/>
      <c r="G2" s="23"/>
      <c r="H2" s="23"/>
      <c r="I2" s="81"/>
      <c r="J2" s="23"/>
      <c r="K2" s="23"/>
      <c r="L2" s="23"/>
      <c r="M2" s="23"/>
      <c r="N2" s="23"/>
      <c r="O2" s="23"/>
      <c r="P2" s="81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124"/>
      <c r="B3" s="124"/>
      <c r="C3" s="124"/>
      <c r="D3" s="124"/>
      <c r="E3" s="124"/>
      <c r="F3" s="124"/>
      <c r="G3" s="124"/>
      <c r="H3" s="124"/>
      <c r="I3" s="124"/>
      <c r="J3" s="124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778"/>
      <c r="B4" s="779">
        <v>106.0</v>
      </c>
      <c r="C4" s="779">
        <v>117.0</v>
      </c>
      <c r="D4" s="779" t="s">
        <v>1006</v>
      </c>
      <c r="E4" s="779" t="s">
        <v>1007</v>
      </c>
      <c r="F4" s="779" t="s">
        <v>87</v>
      </c>
      <c r="G4" s="780" t="s">
        <v>1008</v>
      </c>
      <c r="H4" s="781" t="s">
        <v>1009</v>
      </c>
      <c r="I4" s="454"/>
      <c r="J4" s="779" t="s">
        <v>1010</v>
      </c>
      <c r="K4" s="782" t="s">
        <v>1011</v>
      </c>
      <c r="L4" s="783"/>
      <c r="M4" s="779" t="s">
        <v>1012</v>
      </c>
      <c r="N4" s="454"/>
      <c r="O4" s="454"/>
      <c r="P4" s="454"/>
      <c r="Q4" s="454"/>
      <c r="R4" s="454"/>
      <c r="S4" s="454"/>
      <c r="T4" s="454"/>
      <c r="U4" s="454"/>
      <c r="V4" s="454"/>
      <c r="W4" s="454"/>
      <c r="X4" s="454"/>
      <c r="Y4" s="454"/>
      <c r="Z4" s="454"/>
    </row>
    <row r="5">
      <c r="A5" s="784" t="s">
        <v>139</v>
      </c>
      <c r="B5" s="35">
        <f>'10_Celkem_106'!N11</f>
        <v>8509830.577</v>
      </c>
      <c r="C5" s="35">
        <f>'12_Celkem_117'!L14</f>
        <v>8066359.584</v>
      </c>
      <c r="D5" s="35">
        <f>'11_Celkem_115'!M9</f>
        <v>113633</v>
      </c>
      <c r="E5" s="593">
        <f t="shared" ref="E5:E7" si="1">B5+C5</f>
        <v>16576190.16</v>
      </c>
      <c r="F5" s="35">
        <f>-'13_CeloškolskáRežie'!I31</f>
        <v>-4059427</v>
      </c>
      <c r="G5" s="35">
        <f>'8_Výpočet_20%_FRIM'!D6*-1</f>
        <v>-78043</v>
      </c>
      <c r="H5" s="626">
        <f t="shared" ref="H5:H7" si="2">SUM(E5:G5)</f>
        <v>12438720.16</v>
      </c>
      <c r="I5" s="58">
        <f t="shared" ref="I5:I7" si="3">H5/SUM($H$5:$H$7)</f>
        <v>0.2643021337</v>
      </c>
      <c r="J5" s="626">
        <f t="shared" ref="J5:J7" si="4">F5+G5</f>
        <v>-4137470</v>
      </c>
      <c r="K5" s="785">
        <f>'9_DFM'!B8</f>
        <v>6481967.48</v>
      </c>
      <c r="L5" s="784" t="s">
        <v>139</v>
      </c>
      <c r="M5" s="626">
        <f t="shared" ref="M5:M7" si="5">$K$5*I5</f>
        <v>1713197.836</v>
      </c>
      <c r="N5" s="786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784" t="s">
        <v>140</v>
      </c>
      <c r="B6" s="35">
        <f>'10_Celkem_106'!N12</f>
        <v>21579923.18</v>
      </c>
      <c r="C6" s="35">
        <f>'12_Celkem_117'!L15</f>
        <v>8543537.567</v>
      </c>
      <c r="D6" s="35">
        <f>'11_Celkem_115'!M10</f>
        <v>1174356</v>
      </c>
      <c r="E6" s="593">
        <f t="shared" si="1"/>
        <v>30123460.75</v>
      </c>
      <c r="F6" s="35">
        <f>-'13_CeloškolskáRežie'!I32</f>
        <v>-11975509</v>
      </c>
      <c r="G6" s="35">
        <f>'8_Výpočet_20%_FRIM'!D7*-1</f>
        <v>-301687</v>
      </c>
      <c r="H6" s="626">
        <f t="shared" si="2"/>
        <v>17846264.75</v>
      </c>
      <c r="I6" s="58">
        <f t="shared" si="3"/>
        <v>0.3792034704</v>
      </c>
      <c r="J6" s="626">
        <f t="shared" si="4"/>
        <v>-12277196</v>
      </c>
      <c r="K6" s="35"/>
      <c r="L6" s="784" t="s">
        <v>140</v>
      </c>
      <c r="M6" s="626">
        <f t="shared" si="5"/>
        <v>2457984.563</v>
      </c>
      <c r="N6" s="786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784" t="s">
        <v>141</v>
      </c>
      <c r="B7" s="35">
        <f>'10_Celkem_106'!N13</f>
        <v>15960586.29</v>
      </c>
      <c r="C7" s="35">
        <f>'12_Celkem_117'!L16</f>
        <v>7516700.557</v>
      </c>
      <c r="D7" s="35">
        <f>'11_Celkem_115'!M11</f>
        <v>3070644</v>
      </c>
      <c r="E7" s="593">
        <f t="shared" si="1"/>
        <v>23477286.85</v>
      </c>
      <c r="F7" s="35">
        <f>-'13_CeloškolskáRežie'!I33</f>
        <v>-6585252</v>
      </c>
      <c r="G7" s="35">
        <f>'8_Výpočet_20%_FRIM'!D8*-1</f>
        <v>-114516</v>
      </c>
      <c r="H7" s="627">
        <f t="shared" si="2"/>
        <v>16777518.85</v>
      </c>
      <c r="I7" s="58">
        <f t="shared" si="3"/>
        <v>0.3564943959</v>
      </c>
      <c r="J7" s="626">
        <f t="shared" si="4"/>
        <v>-6699768</v>
      </c>
      <c r="K7" s="35"/>
      <c r="L7" s="784" t="s">
        <v>141</v>
      </c>
      <c r="M7" s="626">
        <f t="shared" si="5"/>
        <v>2310785.081</v>
      </c>
      <c r="N7" s="786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32" t="s">
        <v>1013</v>
      </c>
      <c r="B8" s="787">
        <f t="shared" ref="B8:H8" si="6">SUM(B5:B7)</f>
        <v>46050340.05</v>
      </c>
      <c r="C8" s="787">
        <f t="shared" si="6"/>
        <v>24126597.71</v>
      </c>
      <c r="D8" s="787">
        <f t="shared" si="6"/>
        <v>4358633</v>
      </c>
      <c r="E8" s="787">
        <f t="shared" si="6"/>
        <v>70176937.76</v>
      </c>
      <c r="F8" s="787">
        <f t="shared" si="6"/>
        <v>-22620188</v>
      </c>
      <c r="G8" s="788">
        <f t="shared" si="6"/>
        <v>-494246</v>
      </c>
      <c r="H8" s="789">
        <f t="shared" si="6"/>
        <v>47062503.76</v>
      </c>
      <c r="I8" s="23"/>
      <c r="J8" s="790">
        <f>SUM(J5:J7)</f>
        <v>-23114434</v>
      </c>
      <c r="K8" s="59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791" t="s">
        <v>195</v>
      </c>
      <c r="B9" s="792">
        <f>'10_Celkem_106'!N14-B10</f>
        <v>885344</v>
      </c>
      <c r="C9" s="792">
        <f>'12_Celkem_117'!L17</f>
        <v>300000</v>
      </c>
      <c r="D9" s="792">
        <f>'11_Celkem_115'!M13+'11_Celkem_115'!M14</f>
        <v>600498</v>
      </c>
      <c r="E9" s="793">
        <f t="shared" ref="E9:E11" si="7">SUM(B9:C9)</f>
        <v>1185344</v>
      </c>
      <c r="F9" s="792">
        <f>-'13_CeloškolskáRežie'!I34</f>
        <v>-98959</v>
      </c>
      <c r="G9" s="792">
        <f>'8_Výpočet_20%_FRIM'!D5*-1</f>
        <v>-23738</v>
      </c>
      <c r="H9" s="792">
        <f t="shared" ref="H9:H11" si="8">SUM(E9:G9)</f>
        <v>1062647</v>
      </c>
      <c r="I9" s="23"/>
      <c r="J9" s="792">
        <f>F9+G9</f>
        <v>-122697</v>
      </c>
      <c r="K9" s="35"/>
      <c r="L9" s="794" t="s">
        <v>1014</v>
      </c>
      <c r="M9" s="795">
        <f>SUM(M5:M7)</f>
        <v>6481967.48</v>
      </c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796" t="s">
        <v>1015</v>
      </c>
      <c r="B10" s="792">
        <f>'0_PRIDEL'!B18</f>
        <v>300000</v>
      </c>
      <c r="C10" s="792"/>
      <c r="D10" s="792"/>
      <c r="E10" s="793">
        <f t="shared" si="7"/>
        <v>300000</v>
      </c>
      <c r="F10" s="792"/>
      <c r="G10" s="792"/>
      <c r="H10" s="792">
        <f t="shared" si="8"/>
        <v>300000</v>
      </c>
      <c r="I10" s="23"/>
      <c r="J10" s="792"/>
      <c r="K10" s="35"/>
      <c r="L10" s="66"/>
      <c r="M10" s="797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798" t="s">
        <v>890</v>
      </c>
      <c r="B11" s="799">
        <f>'10_Celkem_106'!N15</f>
        <v>1251012.862</v>
      </c>
      <c r="C11" s="799"/>
      <c r="D11" s="799"/>
      <c r="E11" s="800">
        <f t="shared" si="7"/>
        <v>1251012.862</v>
      </c>
      <c r="F11" s="799"/>
      <c r="G11" s="799"/>
      <c r="H11" s="799">
        <f t="shared" si="8"/>
        <v>1251012.862</v>
      </c>
      <c r="I11" s="23"/>
      <c r="J11" s="799">
        <f>F11+G11</f>
        <v>0</v>
      </c>
      <c r="K11" s="35"/>
      <c r="L11" s="66"/>
      <c r="M11" s="797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801">
        <f>B8+B9+B11+B10</f>
        <v>48486696.91</v>
      </c>
      <c r="C12" s="801">
        <f>C8+C9+C11</f>
        <v>24426597.71</v>
      </c>
      <c r="D12" s="801">
        <f>D8+D9</f>
        <v>4959131</v>
      </c>
      <c r="E12" s="801">
        <f>E8+E9+E11+E10</f>
        <v>72913294.62</v>
      </c>
      <c r="F12" s="801">
        <f t="shared" ref="F12:G12" si="9">F8+F9</f>
        <v>-22719147</v>
      </c>
      <c r="G12" s="802">
        <f t="shared" si="9"/>
        <v>-517984</v>
      </c>
      <c r="H12" s="803">
        <f>H8+H9+H11+H10</f>
        <v>49676163.62</v>
      </c>
      <c r="I12" s="23"/>
      <c r="J12" s="803">
        <f>J8+J9</f>
        <v>-23237131</v>
      </c>
      <c r="K12" s="593"/>
      <c r="L12" s="608" t="s">
        <v>200</v>
      </c>
      <c r="M12" s="94">
        <f>M9-K5</f>
        <v>0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804"/>
      <c r="C13" s="804"/>
      <c r="D13" s="804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805">
        <f>'0_PRIDEL'!B19</f>
        <v>48486696.91</v>
      </c>
      <c r="C14" s="805">
        <f>'0_PRIDEL'!B20</f>
        <v>24426597.71</v>
      </c>
      <c r="D14" s="805">
        <f>'0_PRIDEL'!B21</f>
        <v>4959130.741</v>
      </c>
      <c r="E14" s="805">
        <f>'0_PRIDEL'!B19+'0_PRIDEL'!B20</f>
        <v>72913294.62</v>
      </c>
      <c r="F14" s="805">
        <f>'0_PRIDEL'!B23</f>
        <v>-22719146.71</v>
      </c>
      <c r="G14" s="805">
        <f>'0_PRIDEL'!B24</f>
        <v>-517984.3864</v>
      </c>
      <c r="H14" s="805">
        <f>'0_PRIDEL'!B25</f>
        <v>49676163.53</v>
      </c>
      <c r="I14" s="23"/>
      <c r="J14" s="23"/>
      <c r="K14" s="23"/>
      <c r="L14" s="23"/>
      <c r="M14" s="805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3"/>
      <c r="B15" s="695">
        <f t="shared" ref="B15:H15" si="10">B14-B12</f>
        <v>0.000000007450580597</v>
      </c>
      <c r="C15" s="695">
        <f t="shared" si="10"/>
        <v>0</v>
      </c>
      <c r="D15" s="695">
        <f t="shared" si="10"/>
        <v>-0.2589293793</v>
      </c>
      <c r="E15" s="695">
        <f t="shared" si="10"/>
        <v>0.00000001490116119</v>
      </c>
      <c r="F15" s="695">
        <f t="shared" si="10"/>
        <v>0.2918424346</v>
      </c>
      <c r="G15" s="695">
        <f t="shared" si="10"/>
        <v>-0.386390517</v>
      </c>
      <c r="H15" s="695">
        <f t="shared" si="10"/>
        <v>-0.09454806894</v>
      </c>
      <c r="I15" s="23"/>
      <c r="J15" s="23"/>
      <c r="K15" s="23"/>
      <c r="L15" s="23"/>
      <c r="M15" s="695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695"/>
      <c r="C16" s="695"/>
      <c r="D16" s="695"/>
      <c r="E16" s="23"/>
      <c r="F16" s="23"/>
      <c r="G16" s="23"/>
      <c r="H16" s="695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22" t="s">
        <v>1016</v>
      </c>
      <c r="B17" s="695"/>
      <c r="C17" s="695"/>
      <c r="D17" s="695"/>
      <c r="E17" s="23"/>
      <c r="F17" s="23"/>
      <c r="G17" s="23"/>
      <c r="H17" s="695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783" t="s">
        <v>1017</v>
      </c>
      <c r="B18" s="806">
        <v>106.0</v>
      </c>
      <c r="C18" s="806">
        <v>117.0</v>
      </c>
      <c r="D18" s="806" t="str">
        <f>D4</f>
        <v>115 (SGS)</v>
      </c>
      <c r="E18" s="806" t="s">
        <v>1007</v>
      </c>
      <c r="F18" s="806" t="s">
        <v>87</v>
      </c>
      <c r="G18" s="807" t="s">
        <v>1008</v>
      </c>
      <c r="H18" s="806" t="s">
        <v>1018</v>
      </c>
      <c r="I18" s="454"/>
      <c r="J18" s="808" t="s">
        <v>1019</v>
      </c>
      <c r="K18" s="454"/>
      <c r="L18" s="454"/>
      <c r="M18" s="454"/>
      <c r="N18" s="454"/>
      <c r="O18" s="454"/>
      <c r="P18" s="454"/>
      <c r="Q18" s="454"/>
      <c r="R18" s="454"/>
      <c r="S18" s="454"/>
      <c r="T18" s="454"/>
      <c r="U18" s="454"/>
      <c r="V18" s="454"/>
      <c r="W18" s="454"/>
      <c r="X18" s="454"/>
      <c r="Y18" s="454"/>
      <c r="Z18" s="454"/>
    </row>
    <row r="19">
      <c r="A19" s="784" t="s">
        <v>139</v>
      </c>
      <c r="B19" s="626">
        <f t="shared" ref="B19:B21" si="13">B5-M5</f>
        <v>6796632.741</v>
      </c>
      <c r="C19" s="626">
        <f t="shared" ref="C19:D19" si="11">C5</f>
        <v>8066359.584</v>
      </c>
      <c r="D19" s="626">
        <f t="shared" si="11"/>
        <v>113633</v>
      </c>
      <c r="E19" s="626">
        <f t="shared" ref="E19:E21" si="15">C19+B19</f>
        <v>14862992.33</v>
      </c>
      <c r="F19" s="626">
        <f t="shared" ref="F19:G19" si="12">F5</f>
        <v>-4059427</v>
      </c>
      <c r="G19" s="626">
        <f t="shared" si="12"/>
        <v>-78043</v>
      </c>
      <c r="H19" s="626">
        <f t="shared" ref="H19:H21" si="17">SUM(E19:G19)</f>
        <v>10725522.33</v>
      </c>
      <c r="I19" s="23"/>
      <c r="J19" s="809">
        <f t="shared" ref="J19:J25" si="18">H19+D19</f>
        <v>10839155.33</v>
      </c>
      <c r="K19" s="681"/>
      <c r="L19" s="681"/>
      <c r="M19" s="681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784" t="s">
        <v>140</v>
      </c>
      <c r="B20" s="626">
        <f t="shared" si="13"/>
        <v>19121938.62</v>
      </c>
      <c r="C20" s="626">
        <f t="shared" ref="C20:D20" si="14">C6</f>
        <v>8543537.567</v>
      </c>
      <c r="D20" s="626">
        <f t="shared" si="14"/>
        <v>1174356</v>
      </c>
      <c r="E20" s="626">
        <f t="shared" si="15"/>
        <v>27665476.19</v>
      </c>
      <c r="F20" s="626">
        <f t="shared" ref="F20:G20" si="16">F6</f>
        <v>-11975509</v>
      </c>
      <c r="G20" s="626">
        <f t="shared" si="16"/>
        <v>-301687</v>
      </c>
      <c r="H20" s="626">
        <f t="shared" si="17"/>
        <v>15388280.19</v>
      </c>
      <c r="I20" s="23"/>
      <c r="J20" s="809">
        <f t="shared" si="18"/>
        <v>16562636.19</v>
      </c>
      <c r="K20" s="681"/>
      <c r="L20" s="681"/>
      <c r="M20" s="681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784" t="s">
        <v>141</v>
      </c>
      <c r="B21" s="626">
        <f t="shared" si="13"/>
        <v>13649801.21</v>
      </c>
      <c r="C21" s="626">
        <f t="shared" ref="C21:D21" si="19">C7</f>
        <v>7516700.557</v>
      </c>
      <c r="D21" s="626">
        <f t="shared" si="19"/>
        <v>3070644</v>
      </c>
      <c r="E21" s="626">
        <f t="shared" si="15"/>
        <v>21166501.77</v>
      </c>
      <c r="F21" s="626">
        <f t="shared" ref="F21:G21" si="20">F7</f>
        <v>-6585252</v>
      </c>
      <c r="G21" s="626">
        <f t="shared" si="20"/>
        <v>-114516</v>
      </c>
      <c r="H21" s="627">
        <f t="shared" si="17"/>
        <v>14466733.77</v>
      </c>
      <c r="I21" s="23"/>
      <c r="J21" s="809">
        <f t="shared" si="18"/>
        <v>17537377.77</v>
      </c>
      <c r="K21" s="681"/>
      <c r="L21" s="681"/>
      <c r="M21" s="681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32" t="s">
        <v>1013</v>
      </c>
      <c r="B22" s="810">
        <f t="shared" ref="B22:H22" si="21">SUM(B19:B21)</f>
        <v>39568372.57</v>
      </c>
      <c r="C22" s="811">
        <f t="shared" si="21"/>
        <v>24126597.71</v>
      </c>
      <c r="D22" s="811">
        <f t="shared" si="21"/>
        <v>4358633</v>
      </c>
      <c r="E22" s="811">
        <f t="shared" si="21"/>
        <v>63694970.28</v>
      </c>
      <c r="F22" s="811">
        <f t="shared" si="21"/>
        <v>-22620188</v>
      </c>
      <c r="G22" s="811">
        <f t="shared" si="21"/>
        <v>-494246</v>
      </c>
      <c r="H22" s="812">
        <f t="shared" si="21"/>
        <v>40580536.28</v>
      </c>
      <c r="I22" s="23"/>
      <c r="J22" s="809">
        <f t="shared" si="18"/>
        <v>44939169.28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813" t="s">
        <v>195</v>
      </c>
      <c r="B23" s="35">
        <f>M9+B9+B10</f>
        <v>7667311.48</v>
      </c>
      <c r="C23" s="35">
        <f t="shared" ref="C23:D23" si="22">C9</f>
        <v>300000</v>
      </c>
      <c r="D23" s="35">
        <f t="shared" si="22"/>
        <v>600498</v>
      </c>
      <c r="E23" s="35">
        <f t="shared" ref="E23:E24" si="25">B23+C23</f>
        <v>7967311.48</v>
      </c>
      <c r="F23" s="35">
        <f t="shared" ref="F23:G23" si="23">F9</f>
        <v>-98959</v>
      </c>
      <c r="G23" s="35">
        <f t="shared" si="23"/>
        <v>-23738</v>
      </c>
      <c r="H23" s="814">
        <f t="shared" ref="H23:H24" si="26">SUM(E23:G23)</f>
        <v>7844614.48</v>
      </c>
      <c r="I23" s="23"/>
      <c r="J23" s="809">
        <f t="shared" si="18"/>
        <v>8445112.48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813" t="str">
        <f t="shared" ref="A24:C24" si="24">A11</f>
        <v>mimo FM</v>
      </c>
      <c r="B24" s="35">
        <f t="shared" si="24"/>
        <v>1251012.862</v>
      </c>
      <c r="C24" s="35" t="str">
        <f t="shared" si="24"/>
        <v/>
      </c>
      <c r="D24" s="35"/>
      <c r="E24" s="35">
        <f t="shared" si="25"/>
        <v>1251012.862</v>
      </c>
      <c r="F24" s="35"/>
      <c r="G24" s="35"/>
      <c r="H24" s="814">
        <f t="shared" si="26"/>
        <v>1251012.862</v>
      </c>
      <c r="I24" s="23"/>
      <c r="J24" s="809">
        <f t="shared" si="18"/>
        <v>1251012.862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23"/>
      <c r="B25" s="793">
        <f t="shared" ref="B25:C25" si="27">B22+B23+B24</f>
        <v>48486696.91</v>
      </c>
      <c r="C25" s="793">
        <f t="shared" si="27"/>
        <v>24426597.71</v>
      </c>
      <c r="D25" s="793">
        <f>D22+D23</f>
        <v>4959131</v>
      </c>
      <c r="E25" s="793">
        <f>E22+E23+E24</f>
        <v>72913294.62</v>
      </c>
      <c r="F25" s="793">
        <f t="shared" ref="F25:G25" si="28">F22+F23</f>
        <v>-22719147</v>
      </c>
      <c r="G25" s="815">
        <f t="shared" si="28"/>
        <v>-517984</v>
      </c>
      <c r="H25" s="816">
        <f>H22+H23+H24</f>
        <v>49676163.62</v>
      </c>
      <c r="I25" s="23"/>
      <c r="J25" s="809">
        <f t="shared" si="18"/>
        <v>54635294.62</v>
      </c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3"/>
      <c r="B27" s="695">
        <f t="shared" ref="B27:H27" si="29">B25-B12</f>
        <v>-0.000000007450580597</v>
      </c>
      <c r="C27" s="695">
        <f t="shared" si="29"/>
        <v>0</v>
      </c>
      <c r="D27" s="695">
        <f t="shared" si="29"/>
        <v>0</v>
      </c>
      <c r="E27" s="695">
        <f t="shared" si="29"/>
        <v>0</v>
      </c>
      <c r="F27" s="695">
        <f t="shared" si="29"/>
        <v>0</v>
      </c>
      <c r="G27" s="695">
        <f t="shared" si="29"/>
        <v>0</v>
      </c>
      <c r="H27" s="695">
        <f t="shared" si="29"/>
        <v>0</v>
      </c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3"/>
      <c r="B28" s="695"/>
      <c r="C28" s="695"/>
      <c r="D28" s="695"/>
      <c r="E28" s="23"/>
      <c r="F28" s="23"/>
      <c r="G28" s="23"/>
      <c r="H28" s="695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3"/>
      <c r="B29" s="35"/>
      <c r="C29" s="35"/>
      <c r="D29" s="35"/>
      <c r="E29" s="35"/>
      <c r="F29" s="35"/>
      <c r="G29" s="35"/>
      <c r="H29" s="35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3"/>
      <c r="B30" s="35"/>
      <c r="C30" s="35"/>
      <c r="D30" s="35"/>
      <c r="E30" s="35"/>
      <c r="F30" s="35"/>
      <c r="G30" s="35"/>
      <c r="H30" s="35"/>
      <c r="I30" s="23"/>
      <c r="J30" s="23"/>
      <c r="K30" s="23"/>
      <c r="L30" s="681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3"/>
      <c r="B31" s="35"/>
      <c r="C31" s="35"/>
      <c r="D31" s="35"/>
      <c r="E31" s="35"/>
      <c r="F31" s="35"/>
      <c r="G31" s="35"/>
      <c r="H31" s="35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3"/>
      <c r="B32" s="35"/>
      <c r="C32" s="35"/>
      <c r="D32" s="35"/>
      <c r="E32" s="35"/>
      <c r="F32" s="35"/>
      <c r="G32" s="35"/>
      <c r="H32" s="35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3"/>
      <c r="B33" s="35"/>
      <c r="C33" s="35"/>
      <c r="D33" s="35"/>
      <c r="E33" s="35"/>
      <c r="F33" s="35"/>
      <c r="G33" s="35"/>
      <c r="H33" s="35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3"/>
      <c r="B34" s="35"/>
      <c r="C34" s="35"/>
      <c r="D34" s="35"/>
      <c r="E34" s="35"/>
      <c r="F34" s="35"/>
      <c r="G34" s="35"/>
      <c r="H34" s="35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rintOptions gridLines="1" horizontalCentered="1"/>
  <pageMargins bottom="0.7874015748031497" footer="0.0" header="0.0" left="0.0" right="0.0" top="0.7874015748031497"/>
  <pageSetup paperSize="9" orientation="landscape"/>
  <headerFooter>
    <oddHeader>&amp;RSoubor: &amp;F, List: &amp;A</oddHeader>
  </headerFooter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8.71"/>
    <col customWidth="1" min="3" max="6" width="14.71"/>
    <col customWidth="1" min="7" max="7" width="24.43"/>
    <col customWidth="1" min="8" max="8" width="3.43"/>
    <col customWidth="1" min="9" max="9" width="3.57"/>
    <col customWidth="1" min="10" max="10" width="2.14"/>
    <col customWidth="1" min="11" max="11" width="8.71"/>
    <col customWidth="1" min="12" max="12" width="21.14"/>
    <col customWidth="1" min="13" max="13" width="11.86"/>
    <col customWidth="1" min="14" max="16" width="16.86"/>
    <col customWidth="1" min="17" max="17" width="15.86"/>
    <col customWidth="1" min="18" max="18" width="16.86"/>
    <col customWidth="1" min="19" max="21" width="14.29"/>
    <col customWidth="1" min="22" max="26" width="8.71"/>
  </cols>
  <sheetData>
    <row r="1" ht="45.0" customHeight="1">
      <c r="A1" s="817" t="s">
        <v>1020</v>
      </c>
    </row>
    <row r="2" ht="20.25" customHeight="1">
      <c r="A2" s="817" t="s">
        <v>1021</v>
      </c>
    </row>
    <row r="3" ht="13.5" customHeight="1">
      <c r="A3" s="818" t="s">
        <v>1022</v>
      </c>
    </row>
    <row r="4" ht="12.75" customHeight="1">
      <c r="D4" s="5"/>
      <c r="L4" s="13"/>
      <c r="M4" s="13"/>
    </row>
    <row r="5" ht="12.75" customHeight="1">
      <c r="L5" s="13"/>
      <c r="M5" s="13"/>
      <c r="N5" s="13"/>
      <c r="O5" s="13"/>
      <c r="P5" s="13"/>
      <c r="Q5" s="13"/>
      <c r="R5" s="13"/>
      <c r="S5" s="13"/>
      <c r="T5" s="13"/>
      <c r="U5" s="13"/>
    </row>
    <row r="6" ht="12.75" customHeight="1">
      <c r="B6" s="819"/>
      <c r="C6" s="820">
        <v>106.0</v>
      </c>
      <c r="D6" s="820">
        <v>117.0</v>
      </c>
      <c r="E6" s="820" t="s">
        <v>87</v>
      </c>
      <c r="F6" s="821" t="s">
        <v>1008</v>
      </c>
      <c r="G6" s="822" t="s">
        <v>1023</v>
      </c>
      <c r="M6" s="13"/>
      <c r="N6" s="823"/>
      <c r="O6" s="823"/>
      <c r="P6" s="823"/>
      <c r="Q6" s="823"/>
      <c r="R6" s="823"/>
    </row>
    <row r="7" ht="12.75" customHeight="1">
      <c r="B7" s="824" t="s">
        <v>139</v>
      </c>
      <c r="C7" s="626">
        <f>'14_rozpočítání DF'!B19</f>
        <v>6796632.741</v>
      </c>
      <c r="D7" s="626">
        <f>'12_Celkem_117'!L14</f>
        <v>8066359.584</v>
      </c>
      <c r="E7" s="626">
        <f>-'13_CeloškolskáRežie'!F31</f>
        <v>-4059427</v>
      </c>
      <c r="F7" s="626">
        <f>-'8_Výpočet_20%_FRIM'!D6</f>
        <v>-78043</v>
      </c>
      <c r="G7" s="825">
        <f t="shared" ref="G7:G9" si="1">SUM(C7:F7)</f>
        <v>10725522.33</v>
      </c>
      <c r="L7" s="13"/>
      <c r="M7" s="826"/>
      <c r="N7" s="13"/>
      <c r="O7" s="13"/>
      <c r="P7" s="13"/>
      <c r="Q7" s="13"/>
      <c r="R7" s="13"/>
      <c r="S7" s="13"/>
      <c r="T7" s="13"/>
      <c r="U7" s="13"/>
    </row>
    <row r="8" ht="12.75" customHeight="1">
      <c r="B8" s="824" t="s">
        <v>140</v>
      </c>
      <c r="C8" s="626">
        <f>'14_rozpočítání DF'!B20</f>
        <v>19121938.62</v>
      </c>
      <c r="D8" s="626">
        <f>'12_Celkem_117'!L15</f>
        <v>8543537.567</v>
      </c>
      <c r="E8" s="626">
        <f>-'13_CeloškolskáRežie'!F32</f>
        <v>-11975509</v>
      </c>
      <c r="F8" s="626">
        <f>-'8_Výpočet_20%_FRIM'!D7</f>
        <v>-301687</v>
      </c>
      <c r="G8" s="825">
        <f t="shared" si="1"/>
        <v>15388280.19</v>
      </c>
      <c r="L8" s="13"/>
      <c r="M8" s="826"/>
      <c r="N8" s="13"/>
      <c r="O8" s="13"/>
      <c r="P8" s="13"/>
      <c r="Q8" s="13"/>
      <c r="R8" s="13"/>
      <c r="S8" s="13"/>
      <c r="T8" s="13"/>
      <c r="U8" s="13"/>
    </row>
    <row r="9" ht="12.75" customHeight="1">
      <c r="B9" s="824" t="s">
        <v>141</v>
      </c>
      <c r="C9" s="626">
        <f>'14_rozpočítání DF'!B21</f>
        <v>13649801.21</v>
      </c>
      <c r="D9" s="626">
        <f>'12_Celkem_117'!L16</f>
        <v>7516700.557</v>
      </c>
      <c r="E9" s="626">
        <f>-'13_CeloškolskáRežie'!F33</f>
        <v>-6585252</v>
      </c>
      <c r="F9" s="626">
        <f>-'8_Výpočet_20%_FRIM'!D8</f>
        <v>-114516</v>
      </c>
      <c r="G9" s="827">
        <f t="shared" si="1"/>
        <v>14466733.77</v>
      </c>
      <c r="L9" s="13"/>
      <c r="M9" s="826"/>
      <c r="N9" s="13"/>
      <c r="O9" s="13"/>
      <c r="P9" s="13"/>
      <c r="Q9" s="13"/>
      <c r="R9" s="13"/>
      <c r="S9" s="13"/>
      <c r="T9" s="13"/>
      <c r="U9" s="13"/>
    </row>
    <row r="10" ht="12.75" customHeight="1">
      <c r="B10" s="23"/>
      <c r="C10" s="513">
        <f t="shared" ref="C10:G10" si="2">SUM(C7:C9)</f>
        <v>39568372.57</v>
      </c>
      <c r="D10" s="513">
        <f t="shared" si="2"/>
        <v>24126597.71</v>
      </c>
      <c r="E10" s="513">
        <f t="shared" si="2"/>
        <v>-22620188</v>
      </c>
      <c r="F10" s="828">
        <f t="shared" si="2"/>
        <v>-494246</v>
      </c>
      <c r="G10" s="829">
        <f t="shared" si="2"/>
        <v>40580536.28</v>
      </c>
      <c r="L10" s="13"/>
      <c r="M10" s="826"/>
      <c r="N10" s="13"/>
      <c r="O10" s="13"/>
      <c r="P10" s="13"/>
      <c r="Q10" s="13"/>
      <c r="R10" s="13"/>
      <c r="S10" s="13"/>
      <c r="T10" s="13"/>
      <c r="U10" s="13"/>
    </row>
    <row r="11" ht="12.75" customHeight="1">
      <c r="B11" s="824" t="s">
        <v>195</v>
      </c>
      <c r="C11" s="35">
        <f>'14_rozpočítání DF'!B23</f>
        <v>7667311.48</v>
      </c>
      <c r="D11" s="35">
        <f>'14_rozpočítání DF'!C9</f>
        <v>300000</v>
      </c>
      <c r="E11" s="35">
        <f>-'13_CeloškolskáRežie'!I34</f>
        <v>-98959</v>
      </c>
      <c r="F11" s="35">
        <f>-'8_Výpočet_20%_FRIM'!D5</f>
        <v>-23738</v>
      </c>
      <c r="G11" s="830">
        <f>SUM(C11:F11)</f>
        <v>7844614.48</v>
      </c>
      <c r="L11" s="13"/>
      <c r="M11" s="826"/>
      <c r="N11" s="13"/>
      <c r="O11" s="13"/>
      <c r="P11" s="13"/>
      <c r="Q11" s="13"/>
      <c r="R11" s="13"/>
      <c r="S11" s="13"/>
      <c r="T11" s="13"/>
      <c r="U11" s="13"/>
    </row>
    <row r="12" ht="12.75" customHeight="1">
      <c r="B12" s="824" t="s">
        <v>1015</v>
      </c>
      <c r="C12" s="35">
        <f>'14_rozpočítání DF'!B10</f>
        <v>300000</v>
      </c>
      <c r="D12" s="35"/>
      <c r="E12" s="35"/>
      <c r="F12" s="35"/>
      <c r="G12" s="830"/>
      <c r="L12" s="13"/>
      <c r="M12" s="826"/>
      <c r="N12" s="13"/>
      <c r="O12" s="13"/>
      <c r="P12" s="13"/>
      <c r="Q12" s="13"/>
      <c r="R12" s="13"/>
      <c r="S12" s="13"/>
      <c r="T12" s="13"/>
      <c r="U12" s="13"/>
    </row>
    <row r="13" ht="12.75" customHeight="1">
      <c r="B13" s="824" t="s">
        <v>1024</v>
      </c>
      <c r="C13" s="35">
        <f>'14_rozpočítání DF'!B11</f>
        <v>1251012.862</v>
      </c>
      <c r="D13" s="35"/>
      <c r="E13" s="35"/>
      <c r="F13" s="35"/>
      <c r="G13" s="830">
        <f>SUM(C13:F13)</f>
        <v>1251012.862</v>
      </c>
      <c r="L13" s="13"/>
      <c r="M13" s="826"/>
      <c r="N13" s="13"/>
      <c r="O13" s="13"/>
      <c r="P13" s="13"/>
      <c r="Q13" s="13"/>
      <c r="R13" s="13"/>
      <c r="S13" s="13"/>
      <c r="T13" s="13"/>
      <c r="U13" s="13"/>
    </row>
    <row r="14" ht="12.75" customHeight="1">
      <c r="B14" s="23"/>
      <c r="C14" s="513">
        <f>C10+C11+C13+C12</f>
        <v>48786696.91</v>
      </c>
      <c r="D14" s="513">
        <f t="shared" ref="D14:F14" si="3">D10+D11</f>
        <v>24426597.71</v>
      </c>
      <c r="E14" s="513">
        <f t="shared" si="3"/>
        <v>-22719147</v>
      </c>
      <c r="F14" s="828">
        <f t="shared" si="3"/>
        <v>-517984</v>
      </c>
      <c r="G14" s="831">
        <f>G10+G11+G13</f>
        <v>49676163.62</v>
      </c>
      <c r="L14" s="13"/>
      <c r="M14" s="826"/>
      <c r="N14" s="13"/>
      <c r="O14" s="13"/>
      <c r="P14" s="13"/>
      <c r="Q14" s="13"/>
      <c r="R14" s="13"/>
    </row>
    <row r="15" ht="12.75" customHeight="1">
      <c r="C15" s="546"/>
      <c r="D15" s="546"/>
      <c r="E15" s="546"/>
      <c r="L15" s="13"/>
      <c r="M15" s="826"/>
    </row>
    <row r="16" ht="12.75" customHeight="1">
      <c r="G16" s="832"/>
      <c r="L16" s="13"/>
      <c r="M16" s="826"/>
    </row>
    <row r="17" ht="12.75" customHeight="1">
      <c r="B17" s="833" t="s">
        <v>1025</v>
      </c>
      <c r="G17" s="832"/>
      <c r="M17" s="823"/>
    </row>
    <row r="18" ht="12.75" customHeight="1">
      <c r="C18" s="820" t="s">
        <v>1006</v>
      </c>
      <c r="G18" s="832"/>
      <c r="M18" s="823"/>
    </row>
    <row r="19" ht="12.75" customHeight="1">
      <c r="B19" s="824" t="s">
        <v>139</v>
      </c>
      <c r="C19" s="626">
        <f>'11_Celkem_115'!M9</f>
        <v>113633</v>
      </c>
      <c r="G19" s="832"/>
      <c r="M19" s="823"/>
      <c r="N19" s="13"/>
    </row>
    <row r="20" ht="12.75" customHeight="1">
      <c r="B20" s="824" t="s">
        <v>140</v>
      </c>
      <c r="C20" s="626">
        <f>'11_Celkem_115'!M10</f>
        <v>1174356</v>
      </c>
      <c r="G20" s="832"/>
      <c r="M20" s="823"/>
      <c r="N20" s="13"/>
    </row>
    <row r="21" ht="12.75" customHeight="1">
      <c r="B21" s="824" t="s">
        <v>141</v>
      </c>
      <c r="C21" s="626">
        <f>'11_Celkem_115'!M11</f>
        <v>3070644</v>
      </c>
      <c r="G21" s="832"/>
      <c r="M21" s="823"/>
      <c r="N21" s="13"/>
    </row>
    <row r="22" ht="12.75" customHeight="1">
      <c r="B22" s="23"/>
      <c r="C22" s="513">
        <f>SUM(C19:C21)</f>
        <v>4358633</v>
      </c>
      <c r="G22" s="832"/>
      <c r="M22" s="823"/>
      <c r="N22" s="13"/>
    </row>
    <row r="23" ht="12.75" customHeight="1">
      <c r="B23" s="824" t="s">
        <v>195</v>
      </c>
      <c r="C23" s="35">
        <f>'11_Celkem_115'!M13+'11_Celkem_115'!M14</f>
        <v>600498</v>
      </c>
      <c r="G23" s="832"/>
      <c r="M23" s="823"/>
      <c r="N23" s="13"/>
    </row>
    <row r="24" ht="12.75" customHeight="1">
      <c r="C24" s="513">
        <f>C22+C23</f>
        <v>4959131</v>
      </c>
      <c r="G24" s="832"/>
      <c r="M24" s="823"/>
      <c r="N24" s="13"/>
    </row>
    <row r="25" ht="12.75" customHeight="1">
      <c r="G25" s="832"/>
      <c r="M25" s="823"/>
    </row>
    <row r="26" ht="12.75" customHeight="1">
      <c r="G26" s="832"/>
      <c r="M26" s="823"/>
    </row>
    <row r="27" ht="12.75" customHeight="1">
      <c r="G27" s="832"/>
      <c r="M27" s="823"/>
    </row>
    <row r="28" ht="15.0" customHeight="1">
      <c r="M28" s="823"/>
    </row>
    <row r="29" ht="12.75" customHeight="1">
      <c r="M29" s="823"/>
      <c r="N29" s="823"/>
      <c r="O29" s="823"/>
      <c r="P29" s="834"/>
      <c r="Q29" s="834"/>
      <c r="R29" s="834"/>
    </row>
    <row r="30" ht="12.75" customHeight="1">
      <c r="B30" s="96"/>
      <c r="C30" s="35"/>
      <c r="D30" s="35"/>
      <c r="E30" s="35"/>
      <c r="F30" s="35"/>
      <c r="G30" s="97" t="s">
        <v>662</v>
      </c>
      <c r="H30" s="35"/>
      <c r="I30" s="35"/>
      <c r="M30" s="826"/>
      <c r="N30" s="18"/>
      <c r="O30" s="18"/>
      <c r="P30" s="18"/>
      <c r="Q30" s="18"/>
      <c r="R30" s="18"/>
    </row>
    <row r="31" ht="12.75" customHeight="1">
      <c r="B31" s="96"/>
      <c r="C31" s="23"/>
      <c r="D31" s="23"/>
      <c r="E31" s="23"/>
      <c r="F31" s="23"/>
      <c r="G31" s="96" t="s">
        <v>1026</v>
      </c>
      <c r="H31" s="23"/>
      <c r="I31" s="23"/>
      <c r="M31" s="826"/>
      <c r="N31" s="18"/>
      <c r="O31" s="18"/>
      <c r="P31" s="18"/>
      <c r="Q31" s="18"/>
      <c r="R31" s="18"/>
    </row>
    <row r="32" ht="12.75" customHeight="1">
      <c r="B32" s="96"/>
      <c r="C32" s="23"/>
      <c r="D32" s="23"/>
      <c r="E32" s="23"/>
      <c r="F32" s="23"/>
      <c r="G32" s="23"/>
      <c r="H32" s="23"/>
      <c r="I32" s="23"/>
      <c r="M32" s="826"/>
      <c r="N32" s="18"/>
      <c r="O32" s="18"/>
      <c r="P32" s="18"/>
      <c r="Q32" s="18"/>
      <c r="R32" s="18"/>
    </row>
    <row r="33" ht="12.75" customHeight="1">
      <c r="B33" s="170" t="s">
        <v>1027</v>
      </c>
      <c r="F33" s="23"/>
      <c r="G33" s="23"/>
      <c r="H33" s="23"/>
      <c r="I33" s="23"/>
      <c r="M33" s="826"/>
      <c r="N33" s="18"/>
      <c r="O33" s="18"/>
      <c r="P33" s="18"/>
      <c r="Q33" s="18"/>
      <c r="R33" s="18"/>
    </row>
    <row r="34" ht="12.75" customHeight="1">
      <c r="M34" s="826"/>
    </row>
    <row r="35" ht="12.75" customHeight="1">
      <c r="M35" s="826"/>
    </row>
    <row r="36" ht="12.75" customHeight="1">
      <c r="B36" s="833" t="s">
        <v>1028</v>
      </c>
      <c r="C36" s="833" t="s">
        <v>1029</v>
      </c>
      <c r="D36" s="833" t="s">
        <v>197</v>
      </c>
      <c r="M36" s="826"/>
    </row>
    <row r="37" ht="12.75" customHeight="1">
      <c r="C37" s="13">
        <f>-'3_DSP'!N12-'3_DSP'!N13</f>
        <v>-540978.5351</v>
      </c>
      <c r="D37" s="13">
        <f>-'3_DSP'!N11</f>
        <v>-710034.3273</v>
      </c>
      <c r="G37" s="835">
        <f>SUM(C37:D37)+G13</f>
        <v>0</v>
      </c>
      <c r="M37" s="826"/>
    </row>
    <row r="38" ht="12.75" customHeight="1">
      <c r="M38" s="826"/>
    </row>
    <row r="39" ht="12.75" customHeight="1">
      <c r="B39" s="833" t="s">
        <v>1030</v>
      </c>
      <c r="C39" s="833" t="s">
        <v>1029</v>
      </c>
      <c r="D39" s="833" t="s">
        <v>197</v>
      </c>
      <c r="E39" s="833" t="s">
        <v>468</v>
      </c>
      <c r="M39" s="826"/>
    </row>
    <row r="40" ht="12.75" customHeight="1">
      <c r="C40" s="13">
        <f>'12_Celkem_117'!F51</f>
        <v>72000</v>
      </c>
      <c r="D40" s="13">
        <f>'12_Celkem_117'!F50</f>
        <v>72000</v>
      </c>
      <c r="E40" s="13">
        <f>'12_Celkem_117'!F49</f>
        <v>36000</v>
      </c>
      <c r="F40" s="13">
        <f>SUM(C40:E40)</f>
        <v>180000</v>
      </c>
      <c r="G40" s="835">
        <f>F40-SUM('12_Celkem_117'!C21:C23)</f>
        <v>0</v>
      </c>
      <c r="M40" s="826"/>
    </row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J1"/>
    <mergeCell ref="A2:J2"/>
    <mergeCell ref="A3:J3"/>
    <mergeCell ref="B33:E33"/>
  </mergeCells>
  <printOptions horizontalCentered="1"/>
  <pageMargins bottom="0.7874015748031497" footer="0.0" header="0.0" left="0.3937007874015748" right="0.3937007874015748" top="0.7874015748031497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1.43"/>
    <col customWidth="1" min="6" max="6" width="16.86"/>
    <col customWidth="1" min="7" max="7" width="28.43"/>
    <col customWidth="1" min="8" max="8" width="12.14"/>
    <col customWidth="1" min="9" max="11" width="16.86"/>
    <col customWidth="1" min="12" max="12" width="16.71"/>
    <col customWidth="1" min="13" max="13" width="12.0"/>
    <col customWidth="1" min="14" max="14" width="16.86"/>
    <col customWidth="1" min="15" max="15" width="8.71"/>
    <col customWidth="1" min="16" max="16" width="12.0"/>
    <col customWidth="1" min="17" max="17" width="16.86"/>
    <col customWidth="1" min="18" max="26" width="8.71"/>
  </cols>
  <sheetData>
    <row r="1" ht="12.75" customHeight="1"/>
    <row r="2" ht="12.75" customHeight="1"/>
    <row r="3" ht="12.75" customHeight="1"/>
    <row r="4" ht="12.75" customHeight="1">
      <c r="F4" s="833">
        <v>2023.0</v>
      </c>
      <c r="I4" s="833">
        <v>2022.0</v>
      </c>
      <c r="L4" s="833">
        <v>2021.0</v>
      </c>
      <c r="Q4" s="833">
        <v>2020.0</v>
      </c>
    </row>
    <row r="5" ht="12.75" customHeight="1">
      <c r="F5" s="546" t="str">
        <f>'ROZPOČET'!G6</f>
        <v>Vše na pracovišti</v>
      </c>
      <c r="I5" s="833" t="s">
        <v>1023</v>
      </c>
      <c r="L5" s="823" t="s">
        <v>1023</v>
      </c>
      <c r="Q5" s="823" t="s">
        <v>1023</v>
      </c>
    </row>
    <row r="6" ht="12.75" customHeight="1">
      <c r="E6" s="824" t="str">
        <f>'ROZPOČET'!B7</f>
        <v>ITE, 7620</v>
      </c>
      <c r="F6" s="13">
        <v>1.0743953365883589E7</v>
      </c>
      <c r="H6" s="824" t="s">
        <v>139</v>
      </c>
      <c r="I6" s="13">
        <v>9033065.00540214</v>
      </c>
      <c r="K6" s="824" t="s">
        <v>139</v>
      </c>
      <c r="L6" s="13">
        <v>7438333.508995302</v>
      </c>
      <c r="P6" s="824" t="s">
        <v>139</v>
      </c>
      <c r="Q6" s="13">
        <v>7449760.462271497</v>
      </c>
    </row>
    <row r="7" ht="12.75" customHeight="1">
      <c r="E7" s="824" t="str">
        <f>'ROZPOČET'!B8</f>
        <v>MTI, 7630</v>
      </c>
      <c r="F7" s="13">
        <v>1.5103801082668029E7</v>
      </c>
      <c r="H7" s="824" t="s">
        <v>140</v>
      </c>
      <c r="I7" s="13">
        <v>1.6466462173462093E7</v>
      </c>
      <c r="K7" s="824" t="s">
        <v>140</v>
      </c>
      <c r="L7" s="13">
        <v>1.691925376176731E7</v>
      </c>
      <c r="P7" s="824" t="s">
        <v>140</v>
      </c>
      <c r="Q7" s="13">
        <v>1.6694695767024584E7</v>
      </c>
    </row>
    <row r="8" ht="12.75" customHeight="1">
      <c r="E8" s="824" t="str">
        <f>'ROZPOČET'!B9</f>
        <v>NTI, 7640</v>
      </c>
      <c r="F8" s="13">
        <v>1.473278183063374E7</v>
      </c>
      <c r="H8" s="824" t="s">
        <v>141</v>
      </c>
      <c r="I8" s="13">
        <v>1.481426047334342E7</v>
      </c>
      <c r="K8" s="824" t="s">
        <v>141</v>
      </c>
      <c r="L8" s="13">
        <v>1.6109354223483901E7</v>
      </c>
      <c r="P8" s="824" t="s">
        <v>141</v>
      </c>
      <c r="Q8" s="13">
        <v>1.4522520895034913E7</v>
      </c>
    </row>
    <row r="9" ht="12.75" customHeight="1">
      <c r="E9" s="824" t="str">
        <f>'ROZPOČET'!B10</f>
        <v/>
      </c>
      <c r="F9" s="13">
        <v>4.0580536279185355E7</v>
      </c>
      <c r="H9" s="23"/>
      <c r="I9" s="13">
        <v>4.031378765220766E7</v>
      </c>
      <c r="K9" s="23"/>
      <c r="L9" s="13">
        <v>4.046694149424651E7</v>
      </c>
      <c r="P9" s="23"/>
      <c r="Q9" s="13">
        <v>3.8666977124331E7</v>
      </c>
    </row>
    <row r="10" ht="12.75" customHeight="1">
      <c r="E10" s="824" t="str">
        <f>'ROZPOČET'!B11</f>
        <v>DFM, 7817</v>
      </c>
      <c r="F10" s="13">
        <v>7844614.48</v>
      </c>
      <c r="H10" s="824" t="s">
        <v>195</v>
      </c>
      <c r="I10" s="13">
        <v>8114292.32</v>
      </c>
      <c r="K10" s="824" t="s">
        <v>195</v>
      </c>
      <c r="L10" s="13">
        <v>7948530.599999999</v>
      </c>
      <c r="P10" s="824" t="s">
        <v>195</v>
      </c>
      <c r="Q10" s="13">
        <v>6760786.6</v>
      </c>
    </row>
    <row r="11" ht="12.75" customHeight="1">
      <c r="E11" s="824" t="str">
        <f>'ROZPOČET'!B13</f>
        <v>DFM (Rozpočtová úprava na FP a CXI)</v>
      </c>
      <c r="F11" s="13">
        <v>1251012.8624334666</v>
      </c>
      <c r="H11" s="836" t="s">
        <v>1031</v>
      </c>
      <c r="I11" s="13">
        <v>852068.2100429162</v>
      </c>
      <c r="K11" s="23"/>
    </row>
    <row r="12" ht="12.75" customHeight="1">
      <c r="F12" s="13">
        <v>4.967616362161882E7</v>
      </c>
      <c r="I12" s="13">
        <v>4.9280148182250574E7</v>
      </c>
      <c r="L12" s="13">
        <v>4.8415472094246514E7</v>
      </c>
      <c r="P12" s="23"/>
      <c r="Q12" s="13">
        <v>4.5427763724331E7</v>
      </c>
    </row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>
      <c r="I20" s="833">
        <v>2020.0</v>
      </c>
      <c r="J20" s="833">
        <v>2021.0</v>
      </c>
      <c r="K20" s="833">
        <v>2022.0</v>
      </c>
      <c r="L20" s="833">
        <f>F4</f>
        <v>2023</v>
      </c>
    </row>
    <row r="21" ht="12.75" customHeight="1">
      <c r="H21" s="824" t="s">
        <v>139</v>
      </c>
      <c r="I21" s="13">
        <v>7449760.462271497</v>
      </c>
      <c r="J21" s="13">
        <v>7438333.508995302</v>
      </c>
      <c r="K21" s="13">
        <v>9033065.00540214</v>
      </c>
      <c r="L21" s="13">
        <f t="shared" ref="L21:L23" si="1">F6</f>
        <v>10743953.37</v>
      </c>
    </row>
    <row r="22" ht="12.75" customHeight="1">
      <c r="H22" s="824" t="s">
        <v>140</v>
      </c>
      <c r="I22" s="13">
        <v>1.6694695767024584E7</v>
      </c>
      <c r="J22" s="13">
        <v>1.691925376176731E7</v>
      </c>
      <c r="K22" s="13">
        <v>1.6466462173462093E7</v>
      </c>
      <c r="L22" s="13">
        <f t="shared" si="1"/>
        <v>15103801.08</v>
      </c>
    </row>
    <row r="23" ht="12.75" customHeight="1">
      <c r="H23" s="824" t="s">
        <v>141</v>
      </c>
      <c r="I23" s="13">
        <v>1.4522520895034913E7</v>
      </c>
      <c r="J23" s="13">
        <v>1.6109354223483901E7</v>
      </c>
      <c r="K23" s="13">
        <v>1.481426047334342E7</v>
      </c>
      <c r="L23" s="13">
        <f t="shared" si="1"/>
        <v>14732781.83</v>
      </c>
    </row>
    <row r="24" ht="12.75" customHeight="1">
      <c r="H24" s="824" t="s">
        <v>195</v>
      </c>
      <c r="I24" s="13">
        <v>6760786.6</v>
      </c>
      <c r="J24" s="13">
        <v>7948530.599999999</v>
      </c>
      <c r="K24" s="13">
        <v>8114292.32</v>
      </c>
      <c r="L24" s="13">
        <f>F10</f>
        <v>7844614.48</v>
      </c>
    </row>
    <row r="25" ht="12.75" customHeight="1"/>
    <row r="26" ht="12.75" customHeight="1"/>
    <row r="27" ht="12.75" customHeight="1"/>
    <row r="28" ht="12.75" customHeight="1"/>
    <row r="29" ht="12.75" customHeight="1"/>
    <row r="30" ht="12.75" customHeight="1">
      <c r="I30" s="833">
        <v>2021.0</v>
      </c>
      <c r="J30" s="833">
        <v>2022.0</v>
      </c>
      <c r="K30" s="833">
        <v>2023.0</v>
      </c>
    </row>
    <row r="31" ht="12.75" customHeight="1">
      <c r="H31" s="824" t="s">
        <v>139</v>
      </c>
      <c r="I31" s="18">
        <f t="shared" ref="I31:K31" si="2">J21/I21</f>
        <v>0.9984661315</v>
      </c>
      <c r="J31" s="18">
        <f t="shared" si="2"/>
        <v>1.214393653</v>
      </c>
      <c r="K31" s="18">
        <f t="shared" si="2"/>
        <v>1.189402862</v>
      </c>
    </row>
    <row r="32" ht="12.75" customHeight="1">
      <c r="H32" s="824" t="s">
        <v>140</v>
      </c>
      <c r="I32" s="18">
        <f t="shared" ref="I32:K32" si="3">J22/I22</f>
        <v>1.013450859</v>
      </c>
      <c r="J32" s="18">
        <f t="shared" si="3"/>
        <v>0.9732380875</v>
      </c>
      <c r="K32" s="18">
        <f t="shared" si="3"/>
        <v>0.9172462745</v>
      </c>
    </row>
    <row r="33" ht="12.75" customHeight="1">
      <c r="H33" s="824" t="s">
        <v>141</v>
      </c>
      <c r="I33" s="18">
        <f t="shared" ref="I33:K33" si="4">J23/I23</f>
        <v>1.109267071</v>
      </c>
      <c r="J33" s="18">
        <f t="shared" si="4"/>
        <v>0.9196061039</v>
      </c>
      <c r="K33" s="18">
        <f t="shared" si="4"/>
        <v>0.9944999858</v>
      </c>
    </row>
    <row r="34" ht="12.75" customHeight="1">
      <c r="H34" s="824" t="s">
        <v>195</v>
      </c>
      <c r="I34" s="18">
        <f t="shared" ref="I34:K34" si="5">J24/I24</f>
        <v>1.175681333</v>
      </c>
      <c r="J34" s="18">
        <f t="shared" si="5"/>
        <v>1.020854385</v>
      </c>
      <c r="K34" s="18">
        <f t="shared" si="5"/>
        <v>0.966765082</v>
      </c>
    </row>
    <row r="35" ht="12.75" customHeight="1">
      <c r="K35" s="18"/>
    </row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87401575" footer="0.0" header="0.0" left="0.7" right="0.7" top="0.787401575"/>
  <pageSetup paperSize="9" orientation="portrait"/>
  <drawing r:id="rId1"/>
</worksheet>
</file>