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hmueller\gdrive\diss\bureaucrazy\"/>
    </mc:Choice>
  </mc:AlternateContent>
  <xr:revisionPtr revIDLastSave="0" documentId="13_ncr:1_{504DE9EA-1A5B-4702-98B1-B88A09C2F7AE}" xr6:coauthVersionLast="47" xr6:coauthVersionMax="47" xr10:uidLastSave="{00000000-0000-0000-0000-000000000000}"/>
  <bookViews>
    <workbookView xWindow="4935" yWindow="2925" windowWidth="28110" windowHeight="15885" activeTab="2" xr2:uid="{54652D68-0C18-466A-9806-7EE0CEBD1321}"/>
  </bookViews>
  <sheets>
    <sheet name="Task 1" sheetId="1" r:id="rId1"/>
    <sheet name="Task 2" sheetId="2" r:id="rId2"/>
    <sheet name="Task 3" sheetId="3" r:id="rId3"/>
    <sheet name="Task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8" i="3"/>
  <c r="H9" i="3"/>
  <c r="H10" i="3"/>
  <c r="H11" i="3"/>
  <c r="H12" i="3"/>
  <c r="H14" i="3"/>
  <c r="H15" i="3"/>
  <c r="H16" i="3"/>
  <c r="H17" i="3"/>
  <c r="H18" i="3"/>
  <c r="H20" i="3"/>
  <c r="H21" i="3"/>
  <c r="H22" i="3"/>
  <c r="H23" i="3"/>
  <c r="H24" i="3"/>
  <c r="H2" i="3"/>
  <c r="G24" i="3"/>
  <c r="G3" i="3"/>
  <c r="G4" i="3"/>
  <c r="G5" i="3"/>
  <c r="G6" i="3"/>
  <c r="G8" i="3"/>
  <c r="G9" i="3"/>
  <c r="G10" i="3"/>
  <c r="G11" i="3"/>
  <c r="G12" i="3"/>
  <c r="G14" i="3"/>
  <c r="G15" i="3"/>
  <c r="G16" i="3"/>
  <c r="G17" i="3"/>
  <c r="G18" i="3"/>
  <c r="G20" i="3"/>
  <c r="G21" i="3"/>
  <c r="G22" i="3"/>
  <c r="G23" i="3"/>
  <c r="G2" i="3"/>
  <c r="F24" i="3"/>
  <c r="F23" i="3"/>
  <c r="F22" i="3"/>
  <c r="F21" i="3"/>
  <c r="F20" i="3"/>
  <c r="F18" i="3"/>
  <c r="F17" i="3"/>
  <c r="F16" i="3"/>
  <c r="F15" i="3"/>
  <c r="F14" i="3"/>
  <c r="F12" i="3"/>
  <c r="F11" i="3"/>
  <c r="F10" i="3"/>
  <c r="F9" i="3"/>
  <c r="F8" i="3"/>
  <c r="F6" i="3"/>
  <c r="F5" i="3"/>
  <c r="F4" i="3"/>
  <c r="F3" i="3"/>
  <c r="F2" i="3"/>
  <c r="E6" i="3"/>
  <c r="D6" i="3"/>
  <c r="E5" i="3"/>
  <c r="D5" i="3"/>
  <c r="E4" i="3"/>
  <c r="D4" i="3"/>
  <c r="E3" i="3"/>
  <c r="D3" i="3"/>
  <c r="E2" i="3"/>
  <c r="D2" i="3"/>
  <c r="K6" i="2"/>
  <c r="J6" i="2"/>
  <c r="I6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D3" i="2"/>
  <c r="F3" i="2"/>
  <c r="E3" i="2"/>
  <c r="H2" i="2"/>
  <c r="G2" i="2"/>
  <c r="F2" i="2"/>
  <c r="E2" i="2"/>
  <c r="D2" i="2"/>
  <c r="D2" i="1"/>
  <c r="I6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V15" i="1"/>
  <c r="U15" i="1"/>
  <c r="T15" i="1"/>
  <c r="S15" i="1"/>
  <c r="R15" i="1"/>
  <c r="Q15" i="1"/>
  <c r="P15" i="1"/>
  <c r="O15" i="1"/>
  <c r="V11" i="1"/>
  <c r="U11" i="1"/>
  <c r="T11" i="1"/>
  <c r="S11" i="1"/>
  <c r="R11" i="1"/>
  <c r="Q11" i="1"/>
  <c r="P11" i="1"/>
  <c r="O11" i="1"/>
  <c r="V7" i="1"/>
  <c r="U7" i="1"/>
  <c r="T7" i="1"/>
  <c r="S7" i="1"/>
  <c r="R7" i="1"/>
  <c r="Q7" i="1"/>
  <c r="P7" i="1"/>
  <c r="O7" i="1"/>
</calcChain>
</file>

<file path=xl/sharedStrings.xml><?xml version="1.0" encoding="utf-8"?>
<sst xmlns="http://schemas.openxmlformats.org/spreadsheetml/2006/main" count="139" uniqueCount="46">
  <si>
    <t>Participant</t>
  </si>
  <si>
    <t>Group</t>
  </si>
  <si>
    <t># identified events</t>
  </si>
  <si>
    <t>Identified parts</t>
  </si>
  <si>
    <t>Animation</t>
  </si>
  <si>
    <t>MotionRugs</t>
  </si>
  <si>
    <t>Small Multiples</t>
  </si>
  <si>
    <t>0-1</t>
  </si>
  <si>
    <t>0-2</t>
  </si>
  <si>
    <t>0-3</t>
  </si>
  <si>
    <t>0-4</t>
  </si>
  <si>
    <t>0-5</t>
  </si>
  <si>
    <t>0-6</t>
  </si>
  <si>
    <t>0-7</t>
  </si>
  <si>
    <t>1-1</t>
  </si>
  <si>
    <t>1-2</t>
  </si>
  <si>
    <t>1-3</t>
  </si>
  <si>
    <t>1-4</t>
  </si>
  <si>
    <t>1-5</t>
  </si>
  <si>
    <t>1-6</t>
  </si>
  <si>
    <t>1-7</t>
  </si>
  <si>
    <t>2-1</t>
  </si>
  <si>
    <t>2-2</t>
  </si>
  <si>
    <t>2-3</t>
  </si>
  <si>
    <t>2-4</t>
  </si>
  <si>
    <t>2-5</t>
  </si>
  <si>
    <t>2-6</t>
  </si>
  <si>
    <t>2-7</t>
  </si>
  <si>
    <t>0-0</t>
  </si>
  <si>
    <t>1-0</t>
  </si>
  <si>
    <t>2-0</t>
  </si>
  <si>
    <t>Streamlines</t>
  </si>
  <si>
    <t>Fastest</t>
  </si>
  <si>
    <t>Slowest</t>
  </si>
  <si>
    <t>Frame 2486</t>
  </si>
  <si>
    <t>Frame 1345</t>
  </si>
  <si>
    <t>Frame 837</t>
  </si>
  <si>
    <t>Error</t>
  </si>
  <si>
    <t>Note:</t>
  </si>
  <si>
    <t>The results in animation have been recorded in screen space. This sheet transforms them to the frame results normalized to the amount of frames in the data (2700)</t>
  </si>
  <si>
    <t>Error_Slowest</t>
  </si>
  <si>
    <t>Error_Fastest</t>
  </si>
  <si>
    <t>Error_Sum</t>
  </si>
  <si>
    <t>Slowest point:</t>
  </si>
  <si>
    <t>Fastest point:</t>
  </si>
  <si>
    <t>Reference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</si>
</sst>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D797-C895-40B8-A99C-1E412ED05631}">
  <dimension ref="A1:V24"/>
  <sheetViews>
    <sheetView zoomScaleNormal="100" workbookViewId="0">
      <selection sqref="A1:L24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8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</row>
    <row r="2" spans="1:22" x14ac:dyDescent="0.25">
      <c r="A2">
        <v>7</v>
      </c>
      <c r="B2" t="s">
        <v>4</v>
      </c>
      <c r="C2">
        <v>5</v>
      </c>
      <c r="D2">
        <f>((197-60)/900)*2700</f>
        <v>411</v>
      </c>
      <c r="E2">
        <f>((315-60)/900)*2700</f>
        <v>765</v>
      </c>
      <c r="F2">
        <f>((513-60)/900)*2700</f>
        <v>1359</v>
      </c>
      <c r="G2">
        <f>((638-60)/900)*2700</f>
        <v>1734</v>
      </c>
      <c r="H2">
        <f>((732-60)/900)*2700</f>
        <v>2016</v>
      </c>
    </row>
    <row r="3" spans="1:22" x14ac:dyDescent="0.25">
      <c r="A3">
        <v>9</v>
      </c>
      <c r="B3" t="s">
        <v>4</v>
      </c>
      <c r="C3">
        <v>5</v>
      </c>
      <c r="D3">
        <f>((191-60)/900)*2700</f>
        <v>393</v>
      </c>
      <c r="E3">
        <f>((322-60)/900)*2700</f>
        <v>786</v>
      </c>
      <c r="F3">
        <f>((496-60)/900)*2700</f>
        <v>1308</v>
      </c>
      <c r="G3">
        <f>((619-60)/900)*2700</f>
        <v>1676.9999999999998</v>
      </c>
      <c r="H3">
        <f>((748-60)/900)*2700</f>
        <v>2064</v>
      </c>
    </row>
    <row r="4" spans="1:22" x14ac:dyDescent="0.25">
      <c r="A4">
        <v>13</v>
      </c>
      <c r="B4" t="s">
        <v>4</v>
      </c>
      <c r="C4">
        <v>5</v>
      </c>
      <c r="D4">
        <f>((455-60)/900)*2700</f>
        <v>1185</v>
      </c>
      <c r="E4">
        <f>((569-60)/900)*2700</f>
        <v>1527</v>
      </c>
      <c r="F4">
        <f>((601-60)/900)*2700</f>
        <v>1623</v>
      </c>
      <c r="G4">
        <f>((717-60)/900)*2700</f>
        <v>1971</v>
      </c>
      <c r="H4">
        <f>((827-60)/900)*2700</f>
        <v>2301</v>
      </c>
    </row>
    <row r="5" spans="1:22" x14ac:dyDescent="0.25">
      <c r="A5">
        <v>16</v>
      </c>
      <c r="B5" t="s">
        <v>4</v>
      </c>
      <c r="C5">
        <v>5</v>
      </c>
      <c r="D5">
        <f>((168-60)/900)*2700</f>
        <v>324</v>
      </c>
      <c r="E5">
        <f>((273-60)/900)*2700</f>
        <v>639</v>
      </c>
      <c r="F5">
        <f>((447-60)/900)*2700</f>
        <v>1161</v>
      </c>
      <c r="G5">
        <f>((582-60)/900)*2700</f>
        <v>1566</v>
      </c>
      <c r="H5">
        <f>((689-60)/900)*2700</f>
        <v>1887</v>
      </c>
    </row>
    <row r="6" spans="1:22" x14ac:dyDescent="0.25">
      <c r="A6">
        <v>22</v>
      </c>
      <c r="B6" t="s">
        <v>4</v>
      </c>
      <c r="C6">
        <v>6</v>
      </c>
      <c r="D6">
        <f>((177-60)/900)*2700</f>
        <v>351</v>
      </c>
      <c r="E6">
        <f>((277-60)/900)*2700</f>
        <v>651</v>
      </c>
      <c r="F6">
        <f>((465-60)/900)*2700</f>
        <v>1215</v>
      </c>
      <c r="G6">
        <f>((574-60)/900)*2700</f>
        <v>1542</v>
      </c>
      <c r="H6">
        <f>((696-60)/900)*2700</f>
        <v>1908</v>
      </c>
      <c r="I6">
        <f>((109-60)/900)*2700</f>
        <v>147</v>
      </c>
      <c r="O6" s="1" t="s">
        <v>28</v>
      </c>
      <c r="P6" s="1" t="s">
        <v>7</v>
      </c>
      <c r="Q6" s="1" t="s">
        <v>8</v>
      </c>
      <c r="R6" s="1" t="s">
        <v>9</v>
      </c>
      <c r="S6" s="1" t="s">
        <v>10</v>
      </c>
      <c r="T6" s="1" t="s">
        <v>11</v>
      </c>
      <c r="U6" s="1" t="s">
        <v>12</v>
      </c>
      <c r="V6" s="1" t="s">
        <v>13</v>
      </c>
    </row>
    <row r="7" spans="1:22" x14ac:dyDescent="0.25">
      <c r="O7">
        <f>_xlfn.FLOOR.MATH(2700/25*1)</f>
        <v>108</v>
      </c>
      <c r="P7">
        <f>_xlfn.FLOOR.MATH(2700/25*2)</f>
        <v>216</v>
      </c>
      <c r="Q7">
        <f>_xlfn.FLOOR.MATH(2700/25*3)</f>
        <v>324</v>
      </c>
      <c r="R7">
        <f>_xlfn.FLOOR.MATH(2700/25*4)</f>
        <v>432</v>
      </c>
      <c r="S7">
        <f>_xlfn.FLOOR.MATH(2700/25*5)</f>
        <v>540</v>
      </c>
      <c r="T7">
        <f>_xlfn.FLOOR.MATH(2700/25*6)</f>
        <v>648</v>
      </c>
      <c r="U7">
        <f>_xlfn.FLOOR.MATH(2700/25*7)</f>
        <v>756</v>
      </c>
      <c r="V7">
        <f>_xlfn.FLOOR.MATH(2700/25*8)</f>
        <v>864</v>
      </c>
    </row>
    <row r="8" spans="1:22" x14ac:dyDescent="0.25">
      <c r="A8">
        <v>5</v>
      </c>
      <c r="B8" t="s">
        <v>5</v>
      </c>
      <c r="C8">
        <v>3</v>
      </c>
      <c r="D8">
        <v>1662</v>
      </c>
      <c r="E8">
        <v>141</v>
      </c>
      <c r="F8">
        <v>742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8</v>
      </c>
      <c r="B9" t="s">
        <v>5</v>
      </c>
      <c r="C9">
        <v>3</v>
      </c>
      <c r="D9">
        <v>145</v>
      </c>
      <c r="E9">
        <v>722</v>
      </c>
      <c r="F9">
        <v>1692</v>
      </c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12</v>
      </c>
      <c r="B10" t="s">
        <v>5</v>
      </c>
      <c r="C10">
        <v>3</v>
      </c>
      <c r="D10">
        <v>149</v>
      </c>
      <c r="E10">
        <v>724</v>
      </c>
      <c r="F10">
        <v>1736</v>
      </c>
      <c r="O10" s="1" t="s">
        <v>29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</row>
    <row r="11" spans="1:22" x14ac:dyDescent="0.25">
      <c r="A11">
        <v>17</v>
      </c>
      <c r="B11" t="s">
        <v>5</v>
      </c>
      <c r="C11">
        <v>3</v>
      </c>
      <c r="D11">
        <v>147</v>
      </c>
      <c r="E11">
        <v>758</v>
      </c>
      <c r="F11">
        <v>1750</v>
      </c>
      <c r="O11">
        <f>_xlfn.FLOOR.MATH(2700/25*9)</f>
        <v>972</v>
      </c>
      <c r="P11">
        <f>_xlfn.FLOOR.MATH(2700/25*10)</f>
        <v>1080</v>
      </c>
      <c r="Q11">
        <f>_xlfn.FLOOR.MATH(2700/25*11)</f>
        <v>1188</v>
      </c>
      <c r="R11">
        <f>_xlfn.FLOOR.MATH(2700/25*12)</f>
        <v>1296</v>
      </c>
      <c r="S11">
        <f>_xlfn.FLOOR.MATH(2700/25*13)</f>
        <v>1404</v>
      </c>
      <c r="T11">
        <f>_xlfn.FLOOR.MATH(2700/25*14)</f>
        <v>1512</v>
      </c>
      <c r="U11">
        <f>_xlfn.FLOOR.MATH(2700/25*15)</f>
        <v>1620</v>
      </c>
      <c r="V11">
        <f>_xlfn.FLOOR.MATH(2700/25*16)</f>
        <v>1728</v>
      </c>
    </row>
    <row r="12" spans="1:22" x14ac:dyDescent="0.25">
      <c r="A12">
        <v>20</v>
      </c>
      <c r="B12" t="s">
        <v>5</v>
      </c>
      <c r="C12">
        <v>3</v>
      </c>
      <c r="D12">
        <v>694</v>
      </c>
      <c r="E12">
        <v>1553</v>
      </c>
      <c r="F12">
        <v>63</v>
      </c>
      <c r="O12" s="1"/>
      <c r="P12" s="1"/>
      <c r="Q12" s="1"/>
      <c r="R12" s="1"/>
      <c r="S12" s="1"/>
      <c r="T12" s="1"/>
      <c r="U12" s="1"/>
      <c r="V12" s="1"/>
    </row>
    <row r="13" spans="1:22" x14ac:dyDescent="0.25"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>
        <v>6</v>
      </c>
      <c r="B14" t="s">
        <v>6</v>
      </c>
      <c r="C14">
        <v>5</v>
      </c>
      <c r="D14">
        <v>432</v>
      </c>
      <c r="E14">
        <v>756</v>
      </c>
      <c r="F14">
        <v>1296</v>
      </c>
      <c r="G14">
        <v>1620</v>
      </c>
      <c r="H14">
        <v>1944</v>
      </c>
      <c r="O14" s="1" t="s">
        <v>30</v>
      </c>
      <c r="P14" s="1" t="s">
        <v>21</v>
      </c>
      <c r="Q14" s="1" t="s">
        <v>22</v>
      </c>
      <c r="R14" s="1" t="s">
        <v>23</v>
      </c>
      <c r="S14" s="1" t="s">
        <v>24</v>
      </c>
      <c r="T14" s="1" t="s">
        <v>25</v>
      </c>
      <c r="U14" s="1" t="s">
        <v>26</v>
      </c>
      <c r="V14" s="1" t="s">
        <v>27</v>
      </c>
    </row>
    <row r="15" spans="1:22" x14ac:dyDescent="0.25">
      <c r="A15">
        <v>10</v>
      </c>
      <c r="B15" t="s">
        <v>6</v>
      </c>
      <c r="C15">
        <v>7</v>
      </c>
      <c r="D15">
        <v>216</v>
      </c>
      <c r="E15">
        <v>540</v>
      </c>
      <c r="F15">
        <v>864</v>
      </c>
      <c r="G15">
        <v>1296</v>
      </c>
      <c r="H15">
        <v>1728</v>
      </c>
      <c r="I15">
        <v>2052</v>
      </c>
      <c r="J15">
        <v>2484</v>
      </c>
      <c r="O15">
        <f>_xlfn.FLOOR.MATH(2700/25*17)</f>
        <v>1836</v>
      </c>
      <c r="P15">
        <f>_xlfn.FLOOR.MATH(2700/25*18)</f>
        <v>1944</v>
      </c>
      <c r="Q15">
        <f>_xlfn.FLOOR.MATH(2700/25*19)</f>
        <v>2052</v>
      </c>
      <c r="R15">
        <f>_xlfn.FLOOR.MATH(2700/25*20)</f>
        <v>2160</v>
      </c>
      <c r="S15">
        <f>_xlfn.FLOOR.MATH(2700/25*21)</f>
        <v>2268</v>
      </c>
      <c r="T15">
        <f>_xlfn.FLOOR.MATH(2700/25*22)</f>
        <v>2376</v>
      </c>
      <c r="U15">
        <f>_xlfn.FLOOR.MATH(2700/25*23)</f>
        <v>2484</v>
      </c>
      <c r="V15">
        <f>_xlfn.FLOOR.MATH(2700/25*24)</f>
        <v>2592</v>
      </c>
    </row>
    <row r="16" spans="1:22" x14ac:dyDescent="0.25">
      <c r="A16">
        <v>14</v>
      </c>
      <c r="B16" t="s">
        <v>6</v>
      </c>
      <c r="C16">
        <v>9</v>
      </c>
      <c r="D16">
        <v>108</v>
      </c>
      <c r="E16">
        <v>756</v>
      </c>
      <c r="F16">
        <v>1188</v>
      </c>
      <c r="G16">
        <v>1296</v>
      </c>
      <c r="H16">
        <v>1620</v>
      </c>
      <c r="I16">
        <v>1944</v>
      </c>
      <c r="J16">
        <v>2376</v>
      </c>
      <c r="K16">
        <v>2484</v>
      </c>
      <c r="L16">
        <v>2592</v>
      </c>
    </row>
    <row r="17" spans="1:10" x14ac:dyDescent="0.25">
      <c r="A17">
        <v>18</v>
      </c>
      <c r="B17" t="s">
        <v>6</v>
      </c>
      <c r="C17">
        <v>7</v>
      </c>
      <c r="D17">
        <v>216</v>
      </c>
      <c r="E17">
        <v>756</v>
      </c>
      <c r="F17">
        <v>1296</v>
      </c>
      <c r="G17">
        <v>1620</v>
      </c>
      <c r="H17">
        <v>1944</v>
      </c>
      <c r="I17">
        <v>2376</v>
      </c>
      <c r="J17">
        <v>2592</v>
      </c>
    </row>
    <row r="18" spans="1:10" x14ac:dyDescent="0.25">
      <c r="A18">
        <v>21</v>
      </c>
      <c r="B18" t="s">
        <v>6</v>
      </c>
      <c r="C18">
        <v>6</v>
      </c>
      <c r="D18">
        <v>216</v>
      </c>
      <c r="E18">
        <v>432</v>
      </c>
      <c r="F18">
        <v>648</v>
      </c>
      <c r="G18">
        <v>1296</v>
      </c>
      <c r="H18">
        <v>1620</v>
      </c>
      <c r="I18">
        <v>1944</v>
      </c>
    </row>
    <row r="20" spans="1:10" x14ac:dyDescent="0.25">
      <c r="A20">
        <v>4</v>
      </c>
      <c r="B20" t="s">
        <v>31</v>
      </c>
      <c r="C20">
        <v>6</v>
      </c>
      <c r="D20">
        <v>108</v>
      </c>
      <c r="E20">
        <v>324</v>
      </c>
      <c r="F20">
        <v>648</v>
      </c>
      <c r="G20">
        <v>1080</v>
      </c>
      <c r="H20">
        <v>1512</v>
      </c>
      <c r="I20">
        <v>1836</v>
      </c>
    </row>
    <row r="21" spans="1:10" x14ac:dyDescent="0.25">
      <c r="A21">
        <v>11</v>
      </c>
      <c r="B21" t="s">
        <v>31</v>
      </c>
      <c r="C21">
        <v>3</v>
      </c>
      <c r="D21">
        <v>756</v>
      </c>
      <c r="E21">
        <v>1296</v>
      </c>
      <c r="F21">
        <v>1944</v>
      </c>
    </row>
    <row r="22" spans="1:10" x14ac:dyDescent="0.25">
      <c r="A22">
        <v>15</v>
      </c>
      <c r="B22" t="s">
        <v>31</v>
      </c>
      <c r="C22">
        <v>5</v>
      </c>
      <c r="D22">
        <v>108</v>
      </c>
      <c r="E22">
        <v>324</v>
      </c>
      <c r="F22">
        <v>648</v>
      </c>
      <c r="G22">
        <v>1620</v>
      </c>
      <c r="H22">
        <v>1944</v>
      </c>
    </row>
    <row r="23" spans="1:10" x14ac:dyDescent="0.25">
      <c r="A23">
        <v>19</v>
      </c>
      <c r="B23" t="s">
        <v>31</v>
      </c>
      <c r="C23">
        <v>5</v>
      </c>
      <c r="D23">
        <v>432</v>
      </c>
      <c r="E23">
        <v>756</v>
      </c>
      <c r="F23">
        <v>1296</v>
      </c>
      <c r="G23">
        <v>1620</v>
      </c>
      <c r="H23">
        <v>1944</v>
      </c>
    </row>
    <row r="24" spans="1:10" x14ac:dyDescent="0.25">
      <c r="A24">
        <v>23</v>
      </c>
      <c r="B24" t="s">
        <v>31</v>
      </c>
      <c r="C24">
        <v>6</v>
      </c>
      <c r="D24">
        <v>216</v>
      </c>
      <c r="E24">
        <v>540</v>
      </c>
      <c r="F24">
        <v>756</v>
      </c>
      <c r="G24">
        <v>1296</v>
      </c>
      <c r="H24">
        <v>1512</v>
      </c>
      <c r="I24">
        <v>1944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B75B-F9C0-492F-AE7F-97F86552D112}">
  <dimension ref="A1:V24"/>
  <sheetViews>
    <sheetView topLeftCell="C1" zoomScale="130" zoomScaleNormal="130"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8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O1" s="1" t="s">
        <v>28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2" x14ac:dyDescent="0.25">
      <c r="A2">
        <v>7</v>
      </c>
      <c r="B2" t="s">
        <v>4</v>
      </c>
      <c r="C2">
        <v>5</v>
      </c>
      <c r="D2">
        <f>((427-60)/900)*2700</f>
        <v>1101</v>
      </c>
      <c r="E2">
        <f>((529-60)/900)*2700</f>
        <v>1407</v>
      </c>
      <c r="F2">
        <f>((647-60)/900)*2700</f>
        <v>1761</v>
      </c>
      <c r="G2">
        <f>((731-60)/900)*2700</f>
        <v>2013</v>
      </c>
      <c r="H2">
        <f>((854-60)/900)*2700</f>
        <v>2382</v>
      </c>
      <c r="O2" s="1"/>
      <c r="P2" s="1"/>
      <c r="Q2" s="1"/>
      <c r="R2" s="1"/>
      <c r="S2" s="1"/>
      <c r="T2" s="1"/>
      <c r="U2" s="1"/>
      <c r="V2" s="1"/>
    </row>
    <row r="3" spans="1:22" x14ac:dyDescent="0.25">
      <c r="A3">
        <v>9</v>
      </c>
      <c r="B3" t="s">
        <v>4</v>
      </c>
      <c r="C3">
        <v>3</v>
      </c>
      <c r="D3">
        <f>((127-60)/900)*2700</f>
        <v>200.99999999999997</v>
      </c>
      <c r="E3">
        <f>((320-60)/900)*2700</f>
        <v>779.99999999999989</v>
      </c>
      <c r="F3">
        <f>((639-60)/900)*2700</f>
        <v>1737</v>
      </c>
      <c r="O3" s="1"/>
      <c r="P3" s="1"/>
      <c r="Q3" s="1"/>
      <c r="R3" s="1"/>
      <c r="S3" s="1"/>
      <c r="T3" s="1"/>
      <c r="U3" s="1"/>
      <c r="V3" s="1"/>
    </row>
    <row r="4" spans="1:22" x14ac:dyDescent="0.25">
      <c r="A4">
        <v>13</v>
      </c>
      <c r="B4" t="s">
        <v>4</v>
      </c>
      <c r="C4">
        <v>5</v>
      </c>
      <c r="D4">
        <f>((257-60)/900)*2700</f>
        <v>591</v>
      </c>
      <c r="E4">
        <f>((327-60)/900)*2700</f>
        <v>801.00000000000011</v>
      </c>
      <c r="F4">
        <f>((495-60)/900)*2700</f>
        <v>1305</v>
      </c>
      <c r="G4">
        <f>((621-60)/900)*2700</f>
        <v>1683</v>
      </c>
      <c r="H4">
        <f>((844-60)/900)*2700</f>
        <v>2352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>
        <v>16</v>
      </c>
      <c r="B5" t="s">
        <v>4</v>
      </c>
      <c r="C5">
        <v>5</v>
      </c>
      <c r="D5">
        <f>((274-60)/900)*2700</f>
        <v>642</v>
      </c>
      <c r="E5">
        <f>((407-60)/900)*2700</f>
        <v>1041</v>
      </c>
      <c r="F5">
        <f>((476-60)/900)*2700</f>
        <v>1248</v>
      </c>
      <c r="G5">
        <f>((591-60)/900)*2700</f>
        <v>1593</v>
      </c>
      <c r="H5">
        <f>((720-60)/900)*2700</f>
        <v>1979.9999999999998</v>
      </c>
      <c r="O5" s="1"/>
      <c r="P5" s="1"/>
      <c r="Q5" s="1"/>
      <c r="R5" s="1"/>
      <c r="S5" s="1"/>
      <c r="T5" s="1"/>
      <c r="U5" s="1"/>
      <c r="V5" s="1"/>
    </row>
    <row r="6" spans="1:22" x14ac:dyDescent="0.25">
      <c r="A6">
        <v>22</v>
      </c>
      <c r="B6" t="s">
        <v>4</v>
      </c>
      <c r="C6">
        <v>8</v>
      </c>
      <c r="D6">
        <f>((101-60)/900)*2700</f>
        <v>123</v>
      </c>
      <c r="E6">
        <f>((286-60)/900)*2700</f>
        <v>678</v>
      </c>
      <c r="F6">
        <f>((383-60)/900)*2700</f>
        <v>969</v>
      </c>
      <c r="G6">
        <f>((476-60)/900)*2700</f>
        <v>1248</v>
      </c>
      <c r="H6">
        <f>((551-60)/900)*2700</f>
        <v>1473</v>
      </c>
      <c r="I6">
        <f>((584-60)/900)*2700</f>
        <v>1572</v>
      </c>
      <c r="J6">
        <f>((770-60)/900)*2700</f>
        <v>2130</v>
      </c>
      <c r="K6">
        <f>((917-60)/900)*2700</f>
        <v>2571</v>
      </c>
      <c r="O6" s="1"/>
      <c r="P6" s="1"/>
      <c r="Q6" s="1"/>
      <c r="R6" s="1"/>
      <c r="S6" s="1"/>
      <c r="T6" s="1"/>
      <c r="U6" s="1"/>
      <c r="V6" s="1"/>
    </row>
    <row r="7" spans="1:22" x14ac:dyDescent="0.25">
      <c r="O7" s="1"/>
      <c r="P7" s="1"/>
      <c r="Q7" s="1"/>
      <c r="R7" s="1"/>
      <c r="S7" s="1"/>
      <c r="T7" s="1"/>
      <c r="U7" s="1"/>
      <c r="V7" s="1"/>
    </row>
    <row r="8" spans="1:22" x14ac:dyDescent="0.25">
      <c r="A8">
        <v>5</v>
      </c>
      <c r="B8" t="s">
        <v>5</v>
      </c>
      <c r="C8">
        <v>4</v>
      </c>
      <c r="D8">
        <v>738</v>
      </c>
      <c r="E8">
        <v>1292</v>
      </c>
      <c r="F8">
        <v>1730</v>
      </c>
      <c r="G8">
        <v>145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8</v>
      </c>
      <c r="B9" t="s">
        <v>5</v>
      </c>
      <c r="C9">
        <v>6</v>
      </c>
      <c r="D9">
        <v>135</v>
      </c>
      <c r="E9">
        <v>309</v>
      </c>
      <c r="F9">
        <v>699</v>
      </c>
      <c r="G9">
        <v>986</v>
      </c>
      <c r="H9">
        <v>1669</v>
      </c>
      <c r="I9">
        <v>1931</v>
      </c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12</v>
      </c>
      <c r="B10" t="s">
        <v>5</v>
      </c>
      <c r="C10">
        <v>4</v>
      </c>
      <c r="D10">
        <v>147</v>
      </c>
      <c r="E10">
        <v>703</v>
      </c>
      <c r="F10">
        <v>1288</v>
      </c>
      <c r="G10">
        <v>1575</v>
      </c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>
        <v>17</v>
      </c>
      <c r="B11" t="s">
        <v>5</v>
      </c>
      <c r="C11">
        <v>8</v>
      </c>
      <c r="D11">
        <v>173</v>
      </c>
      <c r="E11">
        <v>332</v>
      </c>
      <c r="F11">
        <v>730</v>
      </c>
      <c r="G11">
        <v>1046</v>
      </c>
      <c r="H11">
        <v>1652</v>
      </c>
      <c r="I11">
        <v>2009</v>
      </c>
      <c r="J11">
        <v>2032</v>
      </c>
      <c r="K11">
        <v>2269</v>
      </c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>
        <v>20</v>
      </c>
      <c r="B12" t="s">
        <v>5</v>
      </c>
      <c r="C12">
        <v>9</v>
      </c>
      <c r="D12">
        <v>89</v>
      </c>
      <c r="E12">
        <v>438</v>
      </c>
      <c r="F12">
        <v>669</v>
      </c>
      <c r="G12">
        <v>1021</v>
      </c>
      <c r="H12">
        <v>1276</v>
      </c>
      <c r="I12">
        <v>1557</v>
      </c>
      <c r="J12">
        <v>1692</v>
      </c>
      <c r="K12">
        <v>2007</v>
      </c>
      <c r="L12">
        <v>2327</v>
      </c>
    </row>
    <row r="14" spans="1:22" x14ac:dyDescent="0.25">
      <c r="A14">
        <v>6</v>
      </c>
      <c r="B14" t="s">
        <v>6</v>
      </c>
      <c r="C14">
        <v>3</v>
      </c>
      <c r="D14">
        <v>648</v>
      </c>
      <c r="E14">
        <v>1188</v>
      </c>
      <c r="F14">
        <v>1620</v>
      </c>
    </row>
    <row r="15" spans="1:22" x14ac:dyDescent="0.25">
      <c r="A15">
        <v>10</v>
      </c>
      <c r="B15" t="s">
        <v>6</v>
      </c>
      <c r="C15">
        <v>7</v>
      </c>
      <c r="D15">
        <v>216</v>
      </c>
      <c r="E15">
        <v>432</v>
      </c>
      <c r="F15">
        <v>648</v>
      </c>
      <c r="G15">
        <v>1080</v>
      </c>
      <c r="H15">
        <v>1620</v>
      </c>
      <c r="I15">
        <v>1944</v>
      </c>
      <c r="J15">
        <v>2160</v>
      </c>
    </row>
    <row r="16" spans="1:22" x14ac:dyDescent="0.25">
      <c r="A16">
        <v>14</v>
      </c>
      <c r="B16" t="s">
        <v>6</v>
      </c>
      <c r="C16">
        <v>5</v>
      </c>
      <c r="D16">
        <v>108</v>
      </c>
      <c r="E16">
        <v>648</v>
      </c>
      <c r="F16">
        <v>756</v>
      </c>
      <c r="G16">
        <v>1080</v>
      </c>
      <c r="H16">
        <v>1620</v>
      </c>
    </row>
    <row r="17" spans="1:12" x14ac:dyDescent="0.25">
      <c r="A17">
        <v>18</v>
      </c>
      <c r="B17" t="s">
        <v>6</v>
      </c>
      <c r="C17">
        <v>7</v>
      </c>
      <c r="D17">
        <v>216</v>
      </c>
      <c r="E17">
        <v>432</v>
      </c>
      <c r="F17">
        <v>756</v>
      </c>
      <c r="G17">
        <v>1080</v>
      </c>
      <c r="H17">
        <v>1296</v>
      </c>
      <c r="I17">
        <v>1728</v>
      </c>
      <c r="J17">
        <v>2160</v>
      </c>
    </row>
    <row r="18" spans="1:12" x14ac:dyDescent="0.25">
      <c r="A18">
        <v>21</v>
      </c>
      <c r="B18" t="s">
        <v>6</v>
      </c>
      <c r="C18">
        <v>9</v>
      </c>
      <c r="D18">
        <v>216</v>
      </c>
      <c r="E18">
        <v>648</v>
      </c>
      <c r="F18">
        <v>756</v>
      </c>
      <c r="G18">
        <v>1080</v>
      </c>
      <c r="H18">
        <v>1296</v>
      </c>
      <c r="I18">
        <v>1512</v>
      </c>
      <c r="J18">
        <v>1728</v>
      </c>
      <c r="K18">
        <v>1944</v>
      </c>
      <c r="L18">
        <v>2268</v>
      </c>
    </row>
    <row r="20" spans="1:12" x14ac:dyDescent="0.25">
      <c r="A20">
        <v>4</v>
      </c>
      <c r="B20" t="s">
        <v>31</v>
      </c>
      <c r="C20">
        <v>7</v>
      </c>
      <c r="D20">
        <v>324</v>
      </c>
      <c r="E20">
        <v>648</v>
      </c>
      <c r="F20">
        <v>1080</v>
      </c>
      <c r="G20">
        <v>1296</v>
      </c>
      <c r="H20">
        <v>1620</v>
      </c>
      <c r="I20">
        <v>1944</v>
      </c>
      <c r="J20">
        <v>2268</v>
      </c>
    </row>
    <row r="21" spans="1:12" x14ac:dyDescent="0.25">
      <c r="A21">
        <v>11</v>
      </c>
      <c r="B21" t="s">
        <v>31</v>
      </c>
      <c r="C21">
        <v>6</v>
      </c>
      <c r="D21">
        <v>432</v>
      </c>
      <c r="E21">
        <v>756</v>
      </c>
      <c r="F21">
        <v>1188</v>
      </c>
      <c r="G21">
        <v>1620</v>
      </c>
      <c r="H21">
        <v>1944</v>
      </c>
      <c r="I21">
        <v>2376</v>
      </c>
    </row>
    <row r="22" spans="1:12" x14ac:dyDescent="0.25">
      <c r="A22">
        <v>15</v>
      </c>
      <c r="B22" t="s">
        <v>31</v>
      </c>
      <c r="C22">
        <v>6</v>
      </c>
      <c r="D22">
        <v>216</v>
      </c>
      <c r="E22">
        <v>432</v>
      </c>
      <c r="F22">
        <v>756</v>
      </c>
      <c r="G22">
        <v>1296</v>
      </c>
      <c r="H22">
        <v>1620</v>
      </c>
      <c r="I22">
        <v>2052</v>
      </c>
    </row>
    <row r="23" spans="1:12" x14ac:dyDescent="0.25">
      <c r="A23">
        <v>19</v>
      </c>
      <c r="B23" t="s">
        <v>31</v>
      </c>
      <c r="C23">
        <v>3</v>
      </c>
      <c r="D23">
        <v>864</v>
      </c>
      <c r="E23">
        <v>1728</v>
      </c>
      <c r="F23">
        <v>2052</v>
      </c>
    </row>
    <row r="24" spans="1:12" x14ac:dyDescent="0.25">
      <c r="A24">
        <v>23</v>
      </c>
      <c r="B24" t="s">
        <v>31</v>
      </c>
      <c r="C24">
        <v>4</v>
      </c>
      <c r="D24">
        <v>864</v>
      </c>
      <c r="E24">
        <v>1188</v>
      </c>
      <c r="F24">
        <v>1728</v>
      </c>
      <c r="G24">
        <v>2268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7903-D820-4409-BB24-58D3DD216349}">
  <dimension ref="A1:V24"/>
  <sheetViews>
    <sheetView tabSelected="1" zoomScale="145" zoomScaleNormal="145"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8" bestFit="1" customWidth="1"/>
    <col min="6" max="6" width="12.85546875" customWidth="1"/>
    <col min="7" max="7" width="12.5703125" bestFit="1" customWidth="1"/>
    <col min="8" max="8" width="10.140625" bestFit="1" customWidth="1"/>
    <col min="10" max="10" width="15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33</v>
      </c>
      <c r="E1" t="s">
        <v>32</v>
      </c>
      <c r="F1" t="s">
        <v>40</v>
      </c>
      <c r="G1" t="s">
        <v>41</v>
      </c>
      <c r="H1" t="s">
        <v>42</v>
      </c>
      <c r="J1" t="s">
        <v>38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7</v>
      </c>
      <c r="B2" t="s">
        <v>4</v>
      </c>
      <c r="C2">
        <v>2</v>
      </c>
      <c r="D2">
        <f>((956-60)/900)*2700</f>
        <v>2688</v>
      </c>
      <c r="E2">
        <f>((695-60)/900)*2700</f>
        <v>1905.0000000000002</v>
      </c>
      <c r="F2">
        <f>ABS(D2-K5)</f>
        <v>188</v>
      </c>
      <c r="G2">
        <f>ABS(E2-$K$6)</f>
        <v>27.000000000000227</v>
      </c>
      <c r="H2">
        <f>F2+G2</f>
        <v>215.00000000000023</v>
      </c>
      <c r="J2" t="s">
        <v>39</v>
      </c>
      <c r="O2" s="1"/>
      <c r="P2" s="1"/>
      <c r="Q2" s="1"/>
      <c r="R2" s="1"/>
      <c r="S2" s="1"/>
      <c r="T2" s="1"/>
      <c r="U2" s="1"/>
      <c r="V2" s="1"/>
    </row>
    <row r="3" spans="1:22" x14ac:dyDescent="0.25">
      <c r="A3">
        <v>9</v>
      </c>
      <c r="B3" t="s">
        <v>4</v>
      </c>
      <c r="C3">
        <v>2</v>
      </c>
      <c r="D3">
        <f>((889-60)/900)*2700</f>
        <v>2487</v>
      </c>
      <c r="E3">
        <f>((682-60)/900)*2700</f>
        <v>1866</v>
      </c>
      <c r="F3">
        <f>ABS(D3-K5)</f>
        <v>13</v>
      </c>
      <c r="G3">
        <f t="shared" ref="G3:G23" si="0">ABS(E3-$K$6)</f>
        <v>12</v>
      </c>
      <c r="H3">
        <f t="shared" ref="H3:H24" si="1">F3+G3</f>
        <v>25</v>
      </c>
      <c r="O3" s="1"/>
      <c r="P3" s="1"/>
      <c r="Q3" s="1"/>
      <c r="R3" s="1"/>
      <c r="S3" s="1"/>
      <c r="T3" s="1"/>
      <c r="U3" s="1"/>
      <c r="V3" s="1"/>
    </row>
    <row r="4" spans="1:22" x14ac:dyDescent="0.25">
      <c r="A4">
        <v>13</v>
      </c>
      <c r="B4" t="s">
        <v>4</v>
      </c>
      <c r="C4">
        <v>2</v>
      </c>
      <c r="D4">
        <f>((900-60)/900)*2700</f>
        <v>2520</v>
      </c>
      <c r="E4">
        <f>((691-60)/900)*2700</f>
        <v>1893</v>
      </c>
      <c r="F4">
        <f>ABS(D4-K5)</f>
        <v>20</v>
      </c>
      <c r="G4">
        <f t="shared" si="0"/>
        <v>15</v>
      </c>
      <c r="H4">
        <f t="shared" si="1"/>
        <v>35</v>
      </c>
      <c r="J4" t="s">
        <v>45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>
        <v>16</v>
      </c>
      <c r="B5" t="s">
        <v>4</v>
      </c>
      <c r="C5">
        <v>2</v>
      </c>
      <c r="D5">
        <f>((892-60)/900)*2700</f>
        <v>2496</v>
      </c>
      <c r="E5">
        <f>((676-60)/900)*2700</f>
        <v>1848</v>
      </c>
      <c r="F5">
        <f>ABS(D5-K5)</f>
        <v>4</v>
      </c>
      <c r="G5">
        <f t="shared" si="0"/>
        <v>30</v>
      </c>
      <c r="H5">
        <f t="shared" si="1"/>
        <v>34</v>
      </c>
      <c r="J5" t="s">
        <v>43</v>
      </c>
      <c r="K5">
        <v>2500</v>
      </c>
      <c r="O5" s="1"/>
      <c r="P5" s="1"/>
      <c r="Q5" s="1"/>
      <c r="R5" s="1"/>
      <c r="S5" s="1"/>
      <c r="T5" s="1"/>
      <c r="U5" s="1"/>
      <c r="V5" s="1"/>
    </row>
    <row r="6" spans="1:22" x14ac:dyDescent="0.25">
      <c r="A6">
        <v>22</v>
      </c>
      <c r="B6" t="s">
        <v>4</v>
      </c>
      <c r="C6">
        <v>2</v>
      </c>
      <c r="D6">
        <f>((867-60)/900)*2700</f>
        <v>2421</v>
      </c>
      <c r="E6">
        <f>((692-60)/900)*2700</f>
        <v>1896</v>
      </c>
      <c r="F6">
        <f>ABS(D6-K5)</f>
        <v>79</v>
      </c>
      <c r="G6">
        <f t="shared" si="0"/>
        <v>18</v>
      </c>
      <c r="H6">
        <f t="shared" si="1"/>
        <v>97</v>
      </c>
      <c r="J6" t="s">
        <v>44</v>
      </c>
      <c r="K6">
        <v>1878</v>
      </c>
      <c r="O6" s="1"/>
      <c r="P6" s="1"/>
      <c r="Q6" s="1"/>
      <c r="R6" s="1"/>
      <c r="S6" s="1"/>
      <c r="T6" s="1"/>
      <c r="U6" s="1"/>
      <c r="V6" s="1"/>
    </row>
    <row r="7" spans="1:22" x14ac:dyDescent="0.25">
      <c r="O7" s="1"/>
      <c r="P7" s="1"/>
      <c r="Q7" s="1"/>
      <c r="R7" s="1"/>
      <c r="S7" s="1"/>
      <c r="T7" s="1"/>
      <c r="U7" s="1"/>
      <c r="V7" s="1"/>
    </row>
    <row r="8" spans="1:22" x14ac:dyDescent="0.25">
      <c r="A8">
        <v>5</v>
      </c>
      <c r="B8" t="s">
        <v>5</v>
      </c>
      <c r="C8">
        <v>2</v>
      </c>
      <c r="D8">
        <v>2510</v>
      </c>
      <c r="E8">
        <v>951</v>
      </c>
      <c r="F8">
        <f>ABS(D8-K5)</f>
        <v>10</v>
      </c>
      <c r="G8">
        <f t="shared" si="0"/>
        <v>927</v>
      </c>
      <c r="H8">
        <f t="shared" si="1"/>
        <v>937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8</v>
      </c>
      <c r="B9" t="s">
        <v>5</v>
      </c>
      <c r="C9">
        <v>2</v>
      </c>
      <c r="D9">
        <v>2530</v>
      </c>
      <c r="E9">
        <v>1890</v>
      </c>
      <c r="F9">
        <f>ABS(D9-K5)</f>
        <v>30</v>
      </c>
      <c r="G9">
        <f t="shared" si="0"/>
        <v>12</v>
      </c>
      <c r="H9">
        <f t="shared" si="1"/>
        <v>42</v>
      </c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12</v>
      </c>
      <c r="B10" t="s">
        <v>5</v>
      </c>
      <c r="C10">
        <v>2</v>
      </c>
      <c r="D10">
        <v>2535</v>
      </c>
      <c r="E10">
        <v>1846</v>
      </c>
      <c r="F10">
        <f>ABS(D10-K5)</f>
        <v>35</v>
      </c>
      <c r="G10">
        <f t="shared" si="0"/>
        <v>32</v>
      </c>
      <c r="H10">
        <f t="shared" si="1"/>
        <v>67</v>
      </c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>
        <v>17</v>
      </c>
      <c r="B11" t="s">
        <v>5</v>
      </c>
      <c r="C11">
        <v>2</v>
      </c>
      <c r="D11">
        <v>2471</v>
      </c>
      <c r="E11">
        <v>1893</v>
      </c>
      <c r="F11">
        <f>ABS(D11-K5)</f>
        <v>29</v>
      </c>
      <c r="G11">
        <f t="shared" si="0"/>
        <v>15</v>
      </c>
      <c r="H11">
        <f t="shared" si="1"/>
        <v>44</v>
      </c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>
        <v>20</v>
      </c>
      <c r="B12" t="s">
        <v>5</v>
      </c>
      <c r="C12">
        <v>2</v>
      </c>
      <c r="D12">
        <v>2488</v>
      </c>
      <c r="E12">
        <v>1877</v>
      </c>
      <c r="F12">
        <f>ABS(D12-K5)</f>
        <v>12</v>
      </c>
      <c r="G12">
        <f t="shared" si="0"/>
        <v>1</v>
      </c>
      <c r="H12">
        <f t="shared" si="1"/>
        <v>13</v>
      </c>
    </row>
    <row r="14" spans="1:22" x14ac:dyDescent="0.25">
      <c r="A14">
        <v>6</v>
      </c>
      <c r="B14" t="s">
        <v>6</v>
      </c>
      <c r="C14">
        <v>2</v>
      </c>
      <c r="D14">
        <v>2376</v>
      </c>
      <c r="E14">
        <v>1836</v>
      </c>
      <c r="F14">
        <f>ABS(D14-K5)</f>
        <v>124</v>
      </c>
      <c r="G14">
        <f t="shared" si="0"/>
        <v>42</v>
      </c>
      <c r="H14">
        <f t="shared" si="1"/>
        <v>166</v>
      </c>
    </row>
    <row r="15" spans="1:22" x14ac:dyDescent="0.25">
      <c r="A15">
        <v>10</v>
      </c>
      <c r="B15" t="s">
        <v>6</v>
      </c>
      <c r="C15">
        <v>2</v>
      </c>
      <c r="D15">
        <v>2376</v>
      </c>
      <c r="E15">
        <v>972</v>
      </c>
      <c r="F15">
        <f>ABS(D15-K5)</f>
        <v>124</v>
      </c>
      <c r="G15">
        <f t="shared" si="0"/>
        <v>906</v>
      </c>
      <c r="H15">
        <f t="shared" si="1"/>
        <v>1030</v>
      </c>
    </row>
    <row r="16" spans="1:22" x14ac:dyDescent="0.25">
      <c r="A16">
        <v>14</v>
      </c>
      <c r="B16" t="s">
        <v>6</v>
      </c>
      <c r="C16">
        <v>2</v>
      </c>
      <c r="D16">
        <v>2376</v>
      </c>
      <c r="E16">
        <v>1836</v>
      </c>
      <c r="F16">
        <f>ABS(D16-K5)</f>
        <v>124</v>
      </c>
      <c r="G16">
        <f t="shared" si="0"/>
        <v>42</v>
      </c>
      <c r="H16">
        <f t="shared" si="1"/>
        <v>166</v>
      </c>
    </row>
    <row r="17" spans="1:8" x14ac:dyDescent="0.25">
      <c r="A17">
        <v>18</v>
      </c>
      <c r="B17" t="s">
        <v>6</v>
      </c>
      <c r="C17">
        <v>2</v>
      </c>
      <c r="D17">
        <v>2484</v>
      </c>
      <c r="E17">
        <v>1836</v>
      </c>
      <c r="F17">
        <f>ABS(D17-K5)</f>
        <v>16</v>
      </c>
      <c r="G17">
        <f t="shared" si="0"/>
        <v>42</v>
      </c>
      <c r="H17">
        <f t="shared" si="1"/>
        <v>58</v>
      </c>
    </row>
    <row r="18" spans="1:8" x14ac:dyDescent="0.25">
      <c r="A18">
        <v>21</v>
      </c>
      <c r="B18" t="s">
        <v>6</v>
      </c>
      <c r="C18">
        <v>2</v>
      </c>
      <c r="D18">
        <v>2376</v>
      </c>
      <c r="E18">
        <v>1836</v>
      </c>
      <c r="F18">
        <f>ABS(D18-K5)</f>
        <v>124</v>
      </c>
      <c r="G18">
        <f t="shared" si="0"/>
        <v>42</v>
      </c>
      <c r="H18">
        <f t="shared" si="1"/>
        <v>166</v>
      </c>
    </row>
    <row r="20" spans="1:8" x14ac:dyDescent="0.25">
      <c r="A20">
        <v>4</v>
      </c>
      <c r="B20" t="s">
        <v>31</v>
      </c>
      <c r="C20">
        <v>2</v>
      </c>
      <c r="D20">
        <v>2376</v>
      </c>
      <c r="E20">
        <v>1836</v>
      </c>
      <c r="F20">
        <f>ABS(D20-K5)</f>
        <v>124</v>
      </c>
      <c r="G20">
        <f t="shared" si="0"/>
        <v>42</v>
      </c>
      <c r="H20">
        <f t="shared" si="1"/>
        <v>166</v>
      </c>
    </row>
    <row r="21" spans="1:8" x14ac:dyDescent="0.25">
      <c r="A21">
        <v>11</v>
      </c>
      <c r="B21" t="s">
        <v>31</v>
      </c>
      <c r="C21">
        <v>2</v>
      </c>
      <c r="D21">
        <v>2484</v>
      </c>
      <c r="E21">
        <v>1836</v>
      </c>
      <c r="F21">
        <f>ABS(D21-K5)</f>
        <v>16</v>
      </c>
      <c r="G21">
        <f t="shared" si="0"/>
        <v>42</v>
      </c>
      <c r="H21">
        <f t="shared" si="1"/>
        <v>58</v>
      </c>
    </row>
    <row r="22" spans="1:8" x14ac:dyDescent="0.25">
      <c r="A22">
        <v>15</v>
      </c>
      <c r="B22" t="s">
        <v>31</v>
      </c>
      <c r="C22">
        <v>2</v>
      </c>
      <c r="D22">
        <v>2484</v>
      </c>
      <c r="E22">
        <v>1836</v>
      </c>
      <c r="F22">
        <f>ABS(D22-K5)</f>
        <v>16</v>
      </c>
      <c r="G22">
        <f t="shared" si="0"/>
        <v>42</v>
      </c>
      <c r="H22">
        <f t="shared" si="1"/>
        <v>58</v>
      </c>
    </row>
    <row r="23" spans="1:8" x14ac:dyDescent="0.25">
      <c r="A23">
        <v>19</v>
      </c>
      <c r="B23" t="s">
        <v>31</v>
      </c>
      <c r="C23">
        <v>2</v>
      </c>
      <c r="D23">
        <v>2484</v>
      </c>
      <c r="E23">
        <v>1836</v>
      </c>
      <c r="F23">
        <f>ABS(D23-K5)</f>
        <v>16</v>
      </c>
      <c r="G23">
        <f t="shared" si="0"/>
        <v>42</v>
      </c>
      <c r="H23">
        <f t="shared" si="1"/>
        <v>58</v>
      </c>
    </row>
    <row r="24" spans="1:8" x14ac:dyDescent="0.25">
      <c r="A24">
        <v>23</v>
      </c>
      <c r="B24" t="s">
        <v>31</v>
      </c>
      <c r="C24">
        <v>2</v>
      </c>
      <c r="D24">
        <v>2376</v>
      </c>
      <c r="E24">
        <v>1836</v>
      </c>
      <c r="F24">
        <f>ABS(D24-K5)</f>
        <v>124</v>
      </c>
      <c r="G24">
        <f>ABS(E24-$K$6)</f>
        <v>42</v>
      </c>
      <c r="H24">
        <f t="shared" si="1"/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5F3F-D414-4627-9FB6-995C1CC25073}">
  <dimension ref="A1:V24"/>
  <sheetViews>
    <sheetView workbookViewId="0">
      <selection activeCell="H24" sqref="H24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0.42578125" customWidth="1"/>
    <col min="4" max="5" width="11" bestFit="1" customWidth="1"/>
    <col min="6" max="6" width="10" bestFit="1" customWidth="1"/>
  </cols>
  <sheetData>
    <row r="1" spans="1:22" x14ac:dyDescent="0.25">
      <c r="A1" t="s">
        <v>0</v>
      </c>
      <c r="B1" t="s">
        <v>1</v>
      </c>
      <c r="D1" t="s">
        <v>34</v>
      </c>
      <c r="E1" t="s">
        <v>35</v>
      </c>
      <c r="F1" t="s">
        <v>36</v>
      </c>
      <c r="G1" t="s">
        <v>37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7</v>
      </c>
      <c r="B2" t="s">
        <v>4</v>
      </c>
      <c r="D2">
        <v>0</v>
      </c>
      <c r="E2">
        <v>3</v>
      </c>
      <c r="F2">
        <v>2</v>
      </c>
      <c r="G2">
        <v>3</v>
      </c>
      <c r="O2" s="1"/>
      <c r="P2" s="1"/>
      <c r="Q2" s="1"/>
      <c r="R2" s="1"/>
      <c r="S2" s="1"/>
      <c r="T2" s="1"/>
      <c r="U2" s="1"/>
      <c r="V2" s="1"/>
    </row>
    <row r="3" spans="1:22" x14ac:dyDescent="0.25">
      <c r="A3">
        <v>9</v>
      </c>
      <c r="B3" t="s">
        <v>4</v>
      </c>
      <c r="D3">
        <v>1</v>
      </c>
      <c r="E3">
        <v>2</v>
      </c>
      <c r="F3">
        <v>3</v>
      </c>
      <c r="G3">
        <v>2</v>
      </c>
      <c r="O3" s="1"/>
      <c r="P3" s="1"/>
      <c r="Q3" s="1"/>
      <c r="R3" s="1"/>
      <c r="S3" s="1"/>
      <c r="T3" s="1"/>
      <c r="U3" s="1"/>
      <c r="V3" s="1"/>
    </row>
    <row r="4" spans="1:22" x14ac:dyDescent="0.25">
      <c r="A4">
        <v>13</v>
      </c>
      <c r="B4" t="s">
        <v>4</v>
      </c>
      <c r="D4">
        <v>1</v>
      </c>
      <c r="E4">
        <v>3</v>
      </c>
      <c r="F4">
        <v>3</v>
      </c>
      <c r="G4">
        <v>3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>
        <v>16</v>
      </c>
      <c r="B5" t="s">
        <v>4</v>
      </c>
      <c r="D5">
        <v>0</v>
      </c>
      <c r="E5">
        <v>1</v>
      </c>
      <c r="F5">
        <v>2</v>
      </c>
      <c r="G5">
        <v>1</v>
      </c>
      <c r="O5" s="1"/>
      <c r="P5" s="1"/>
      <c r="Q5" s="1"/>
      <c r="R5" s="1"/>
      <c r="S5" s="1"/>
      <c r="T5" s="1"/>
      <c r="U5" s="1"/>
      <c r="V5" s="1"/>
    </row>
    <row r="6" spans="1:22" x14ac:dyDescent="0.25">
      <c r="A6">
        <v>22</v>
      </c>
      <c r="B6" t="s">
        <v>4</v>
      </c>
      <c r="D6">
        <v>0</v>
      </c>
      <c r="E6">
        <v>1</v>
      </c>
      <c r="F6">
        <v>3</v>
      </c>
      <c r="G6">
        <v>0</v>
      </c>
      <c r="O6" s="1"/>
      <c r="P6" s="1"/>
      <c r="Q6" s="1"/>
      <c r="R6" s="1"/>
      <c r="S6" s="1"/>
      <c r="T6" s="1"/>
      <c r="U6" s="1"/>
      <c r="V6" s="1"/>
    </row>
    <row r="7" spans="1:22" x14ac:dyDescent="0.25">
      <c r="O7" s="1"/>
      <c r="P7" s="1"/>
      <c r="Q7" s="1"/>
      <c r="R7" s="1"/>
      <c r="S7" s="1"/>
      <c r="T7" s="1"/>
      <c r="U7" s="1"/>
      <c r="V7" s="1"/>
    </row>
    <row r="8" spans="1:22" x14ac:dyDescent="0.25">
      <c r="A8">
        <v>5</v>
      </c>
      <c r="B8" t="s">
        <v>5</v>
      </c>
      <c r="D8">
        <v>0</v>
      </c>
      <c r="E8">
        <v>0</v>
      </c>
      <c r="F8">
        <v>3</v>
      </c>
      <c r="G8">
        <v>1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8</v>
      </c>
      <c r="B9" t="s">
        <v>5</v>
      </c>
      <c r="D9">
        <v>0</v>
      </c>
      <c r="E9">
        <v>1</v>
      </c>
      <c r="F9">
        <v>3</v>
      </c>
      <c r="G9">
        <v>0</v>
      </c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12</v>
      </c>
      <c r="B10" t="s">
        <v>5</v>
      </c>
      <c r="D10">
        <v>0</v>
      </c>
      <c r="E10">
        <v>1</v>
      </c>
      <c r="F10">
        <v>2</v>
      </c>
      <c r="G10">
        <v>1</v>
      </c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>
        <v>17</v>
      </c>
      <c r="B11" t="s">
        <v>5</v>
      </c>
      <c r="D11">
        <v>0</v>
      </c>
      <c r="E11">
        <v>1</v>
      </c>
      <c r="F11">
        <v>2</v>
      </c>
      <c r="G11">
        <v>1</v>
      </c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>
        <v>20</v>
      </c>
      <c r="B12" t="s">
        <v>5</v>
      </c>
      <c r="D12">
        <v>0</v>
      </c>
      <c r="E12">
        <v>1</v>
      </c>
      <c r="F12">
        <v>3</v>
      </c>
      <c r="G12">
        <v>0</v>
      </c>
    </row>
    <row r="14" spans="1:22" x14ac:dyDescent="0.25">
      <c r="A14">
        <v>6</v>
      </c>
      <c r="B14" t="s">
        <v>6</v>
      </c>
      <c r="D14">
        <v>0</v>
      </c>
      <c r="E14">
        <v>1</v>
      </c>
      <c r="F14">
        <v>4</v>
      </c>
      <c r="G14">
        <v>1</v>
      </c>
    </row>
    <row r="15" spans="1:22" x14ac:dyDescent="0.25">
      <c r="A15">
        <v>10</v>
      </c>
      <c r="B15" t="s">
        <v>6</v>
      </c>
      <c r="D15">
        <v>0</v>
      </c>
      <c r="E15">
        <v>1</v>
      </c>
      <c r="F15">
        <v>4</v>
      </c>
      <c r="G15">
        <v>1</v>
      </c>
    </row>
    <row r="16" spans="1:22" x14ac:dyDescent="0.25">
      <c r="A16">
        <v>14</v>
      </c>
      <c r="B16" t="s">
        <v>6</v>
      </c>
      <c r="D16">
        <v>0</v>
      </c>
      <c r="E16">
        <v>1</v>
      </c>
      <c r="F16">
        <v>4</v>
      </c>
      <c r="G16">
        <v>1</v>
      </c>
    </row>
    <row r="17" spans="1:7" x14ac:dyDescent="0.25">
      <c r="A17">
        <v>18</v>
      </c>
      <c r="B17" t="s">
        <v>6</v>
      </c>
      <c r="D17">
        <v>0</v>
      </c>
      <c r="E17">
        <v>2</v>
      </c>
      <c r="F17">
        <v>4</v>
      </c>
      <c r="G17">
        <v>2</v>
      </c>
    </row>
    <row r="18" spans="1:7" x14ac:dyDescent="0.25">
      <c r="A18">
        <v>21</v>
      </c>
      <c r="B18" t="s">
        <v>6</v>
      </c>
      <c r="D18">
        <v>0</v>
      </c>
      <c r="E18">
        <v>1</v>
      </c>
      <c r="F18">
        <v>4</v>
      </c>
      <c r="G18">
        <v>1</v>
      </c>
    </row>
    <row r="20" spans="1:7" x14ac:dyDescent="0.25">
      <c r="A20">
        <v>4</v>
      </c>
      <c r="B20" t="s">
        <v>31</v>
      </c>
      <c r="D20">
        <v>0</v>
      </c>
      <c r="E20">
        <v>1</v>
      </c>
      <c r="F20">
        <v>4</v>
      </c>
      <c r="G20">
        <v>1</v>
      </c>
    </row>
    <row r="21" spans="1:7" x14ac:dyDescent="0.25">
      <c r="A21">
        <v>11</v>
      </c>
      <c r="B21" t="s">
        <v>31</v>
      </c>
      <c r="D21">
        <v>0</v>
      </c>
      <c r="E21">
        <v>1</v>
      </c>
      <c r="F21">
        <v>4</v>
      </c>
      <c r="G21">
        <v>1</v>
      </c>
    </row>
    <row r="22" spans="1:7" x14ac:dyDescent="0.25">
      <c r="A22">
        <v>15</v>
      </c>
      <c r="B22" t="s">
        <v>31</v>
      </c>
      <c r="D22">
        <v>0</v>
      </c>
      <c r="E22">
        <v>0</v>
      </c>
      <c r="F22">
        <v>4</v>
      </c>
      <c r="G22">
        <v>2</v>
      </c>
    </row>
    <row r="23" spans="1:7" x14ac:dyDescent="0.25">
      <c r="A23">
        <v>19</v>
      </c>
      <c r="B23" t="s">
        <v>31</v>
      </c>
      <c r="D23">
        <v>0</v>
      </c>
      <c r="E23">
        <v>1</v>
      </c>
      <c r="F23">
        <v>3</v>
      </c>
      <c r="G23">
        <v>0</v>
      </c>
    </row>
    <row r="24" spans="1:7" x14ac:dyDescent="0.25">
      <c r="A24">
        <v>23</v>
      </c>
      <c r="B24" t="s">
        <v>31</v>
      </c>
      <c r="D24">
        <v>0</v>
      </c>
      <c r="E24">
        <v>2</v>
      </c>
      <c r="F24">
        <v>4</v>
      </c>
      <c r="G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buchmueller</dc:creator>
  <cp:lastModifiedBy>buchmueller</cp:lastModifiedBy>
  <dcterms:created xsi:type="dcterms:W3CDTF">2022-12-29T14:12:10Z</dcterms:created>
  <dcterms:modified xsi:type="dcterms:W3CDTF">2023-08-14T08:44:51Z</dcterms:modified>
</cp:coreProperties>
</file>